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01"/>
  <workbookPr codeName="ThisWorkbook" defaultThemeVersion="166925"/>
  <mc:AlternateContent xmlns:mc="http://schemas.openxmlformats.org/markup-compatibility/2006">
    <mc:Choice Requires="x15">
      <x15ac:absPath xmlns:x15ac="http://schemas.microsoft.com/office/spreadsheetml/2010/11/ac" url="N:\TEST\"/>
    </mc:Choice>
  </mc:AlternateContent>
  <xr:revisionPtr revIDLastSave="0" documentId="8_{84C56A90-DFF6-4FDB-BFA3-F7CE23FEADB1}" xr6:coauthVersionLast="47" xr6:coauthVersionMax="47" xr10:uidLastSave="{00000000-0000-0000-0000-000000000000}"/>
  <workbookProtection workbookAlgorithmName="SHA-512" workbookHashValue="yNn/ywO41Twpiya8iLqgZmVVbrfdvqMq5eTWcepbuusnjDQAijjjpP4P1GRmibslaHXbHyVHa7X6sM9+Q31GxA==" workbookSaltValue="b002RwzFFrBgjk6r7CiOiw==" workbookSpinCount="100000" lockStructure="1"/>
  <bookViews>
    <workbookView xWindow="-120" yWindow="-120" windowWidth="29040" windowHeight="15840" tabRatio="740" firstSheet="1" activeTab="1" xr2:uid="{A996B74C-53FD-4C93-AFDB-664069DE5D7B}"/>
  </bookViews>
  <sheets>
    <sheet name="Guidance" sheetId="5" r:id="rId1"/>
    <sheet name="Signature Sheet" sheetId="4" r:id="rId2"/>
    <sheet name="Settlement Account" sheetId="2" r:id="rId3"/>
    <sheet name="Processing Settings" sheetId="1" r:id="rId4"/>
    <sheet name="Italian Bonds Settings" sheetId="9" r:id="rId5"/>
    <sheet name="Cash Accounts for Strange Nets" sheetId="3" r:id="rId6"/>
    <sheet name="CLR_Setup_Prod&amp;Simu" sheetId="18" state="hidden" r:id="rId7"/>
    <sheet name="Settl_Account_setup" sheetId="17" state="hidden" r:id="rId8"/>
    <sheet name="Cash Account" sheetId="21" state="hidden" r:id="rId9"/>
    <sheet name="Cash Account Chain" sheetId="22" state="hidden" r:id="rId10"/>
    <sheet name="Checksum" sheetId="8" state="hidden" r:id="rId11"/>
    <sheet name="add_Services" sheetId="7" state="hidden" r:id="rId12"/>
    <sheet name="Lists" sheetId="6" state="hidden" r:id="rId13"/>
  </sheets>
  <definedNames>
    <definedName name="_xlnm._FilterDatabase" localSheetId="11" hidden="1">add_Services!$A$1:$H$301</definedName>
    <definedName name="_xlnm._FilterDatabase" localSheetId="8" hidden="1">'Cash Account'!$A$1:$K$314</definedName>
    <definedName name="_IDVTrackerBlocked72_P" hidden="1">0</definedName>
    <definedName name="_IDVTrackerEx72_M" hidden="1">0</definedName>
    <definedName name="_IDVTrackerEx72_P" hidden="1">0</definedName>
    <definedName name="_IDVTrackerFreigabeDateiID72_M" hidden="1">-1</definedName>
    <definedName name="_IDVTrackerFreigabeDateiID72_P" hidden="1">-1</definedName>
    <definedName name="_IDVTrackerFreigabeStatus72_M" hidden="1">0</definedName>
    <definedName name="_IDVTrackerFreigabeStatus72_P" hidden="1">0</definedName>
    <definedName name="_IDVTrackerFreigabeVersion72_M" hidden="1">-1</definedName>
    <definedName name="_IDVTrackerFreigabeVersion72_P" hidden="1">-1</definedName>
    <definedName name="_IDVTrackerID72_M" hidden="1">33861</definedName>
    <definedName name="_IDVTrackerID72_P" hidden="1">1150211</definedName>
    <definedName name="_IDVTrackerMajorVersion72_M" hidden="1">1</definedName>
    <definedName name="_IDVTrackerMajorVersion72_P" hidden="1">1</definedName>
    <definedName name="_IDVTrackerMinorVersion72_M" hidden="1">0</definedName>
    <definedName name="_IDVTrackerMinorVersion72_P" hidden="1">0</definedName>
    <definedName name="_IDVTrackerVersion72_M" hidden="1">2</definedName>
    <definedName name="_IDVTrackerVersion72_P" hidden="1">26</definedName>
    <definedName name="Account_List">Lists!$O$2:$O$40</definedName>
    <definedName name="CSD">Lists!$B$2:$B$4</definedName>
    <definedName name="CSDXEUR">Lists!$K$2:$K$5</definedName>
    <definedName name="dictionary_UpperC">Lists!$V$7</definedName>
    <definedName name="Italian_bonds_account_list">Lists!$S$2:$S$40</definedName>
    <definedName name="MSIF_Service">Lists!$L$2:$L$4</definedName>
    <definedName name="NettingModel">Lists!$H$2:$H$7</definedName>
    <definedName name="NettingModelXEUR">Lists!$J$2:$J$6</definedName>
    <definedName name="_xlnm.Print_Area" localSheetId="1">'Signature Sheet'!$A$3:$O$47</definedName>
    <definedName name="ProcessingMethod">Lists!$M$2:$M$4</definedName>
    <definedName name="S_account">Lists!$X$2:$X$301</definedName>
    <definedName name="SAccountStatus">Lists!$N$2:$N$6</definedName>
    <definedName name="Status">Lists!$I$2:$I$5</definedName>
    <definedName name="Trad_Exchange">Lists!$A$2:$A$6</definedName>
    <definedName name="xetr">Lists!$F$2:$F$4</definedName>
    <definedName name="Xetr_XFRA_PosAccount">Lists!$D$2:$D$7</definedName>
    <definedName name="xeur">Lists!$E$2:$E$12</definedName>
    <definedName name="XEUR_PosAccount">Lists!$C$2:$C$15</definedName>
    <definedName name="xfra">Lists!$G$2:$G$4</definedName>
    <definedName name="Yes_No_List">Lists!$Q$2:$Q$4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02" i="18" l="1"/>
  <c r="J603" i="18"/>
  <c r="J604" i="18"/>
  <c r="J605" i="18"/>
  <c r="J606" i="18"/>
  <c r="J607" i="18"/>
  <c r="J608" i="18"/>
  <c r="J609" i="18"/>
  <c r="J610" i="18"/>
  <c r="J611" i="18"/>
  <c r="J612" i="18"/>
  <c r="J613" i="18"/>
  <c r="J614" i="18"/>
  <c r="J615" i="18"/>
  <c r="J616" i="18"/>
  <c r="J617" i="18"/>
  <c r="J618" i="18"/>
  <c r="J619" i="18"/>
  <c r="J620" i="18"/>
  <c r="J621" i="18"/>
  <c r="J622" i="18"/>
  <c r="J623" i="18"/>
  <c r="J624" i="18"/>
  <c r="J625" i="18"/>
  <c r="J626" i="18"/>
  <c r="J627" i="18"/>
  <c r="J628" i="18"/>
  <c r="J629" i="18"/>
  <c r="J630" i="18"/>
  <c r="J631" i="18"/>
  <c r="J632" i="18"/>
  <c r="J633" i="18"/>
  <c r="J634" i="18"/>
  <c r="J635" i="18"/>
  <c r="J636" i="18"/>
  <c r="J637" i="18"/>
  <c r="J638" i="18"/>
  <c r="J639" i="18"/>
  <c r="J640" i="18"/>
  <c r="J641" i="18"/>
  <c r="J642" i="18"/>
  <c r="J643" i="18"/>
  <c r="J644" i="18"/>
  <c r="J645" i="18"/>
  <c r="J646" i="18"/>
  <c r="J647" i="18"/>
  <c r="J648" i="18"/>
  <c r="J649" i="18"/>
  <c r="J650" i="18"/>
  <c r="J651" i="18"/>
  <c r="J652" i="18"/>
  <c r="J653" i="18"/>
  <c r="J654" i="18"/>
  <c r="J655" i="18"/>
  <c r="J656" i="18"/>
  <c r="J657" i="18"/>
  <c r="J658" i="18"/>
  <c r="J659" i="18"/>
  <c r="J660" i="18"/>
  <c r="J661" i="18"/>
  <c r="J662" i="18"/>
  <c r="J663" i="18"/>
  <c r="J664" i="18"/>
  <c r="J665" i="18"/>
  <c r="J666" i="18"/>
  <c r="J667" i="18"/>
  <c r="J668" i="18"/>
  <c r="J669" i="18"/>
  <c r="J670" i="18"/>
  <c r="J671" i="18"/>
  <c r="J672" i="18"/>
  <c r="J673" i="18"/>
  <c r="J674" i="18"/>
  <c r="J675" i="18"/>
  <c r="J676" i="18"/>
  <c r="J677" i="18"/>
  <c r="J678" i="18"/>
  <c r="J679" i="18"/>
  <c r="J680" i="18"/>
  <c r="J681" i="18"/>
  <c r="J682" i="18"/>
  <c r="J683" i="18"/>
  <c r="J684" i="18"/>
  <c r="J685" i="18"/>
  <c r="J686" i="18"/>
  <c r="J687" i="18"/>
  <c r="J688" i="18"/>
  <c r="J689" i="18"/>
  <c r="J690" i="18"/>
  <c r="J691" i="18"/>
  <c r="J692" i="18"/>
  <c r="J693" i="18"/>
  <c r="J694" i="18"/>
  <c r="J695" i="18"/>
  <c r="J696" i="18"/>
  <c r="J697" i="18"/>
  <c r="J698" i="18"/>
  <c r="J699" i="18"/>
  <c r="J700" i="18"/>
  <c r="J701" i="18"/>
  <c r="J702" i="18"/>
  <c r="J703" i="18"/>
  <c r="J704" i="18"/>
  <c r="J705" i="18"/>
  <c r="J706" i="18"/>
  <c r="J707" i="18"/>
  <c r="J708" i="18"/>
  <c r="J709" i="18"/>
  <c r="J710" i="18"/>
  <c r="J711" i="18"/>
  <c r="J712" i="18"/>
  <c r="J713" i="18"/>
  <c r="J714" i="18"/>
  <c r="J715" i="18"/>
  <c r="J716" i="18"/>
  <c r="J717" i="18"/>
  <c r="J718" i="18"/>
  <c r="J719" i="18"/>
  <c r="J720" i="18"/>
  <c r="J721" i="18"/>
  <c r="J722" i="18"/>
  <c r="J723" i="18"/>
  <c r="J724" i="18"/>
  <c r="J725" i="18"/>
  <c r="J726" i="18"/>
  <c r="J727" i="18"/>
  <c r="J728" i="18"/>
  <c r="J729" i="18"/>
  <c r="J730" i="18"/>
  <c r="J731" i="18"/>
  <c r="J732" i="18"/>
  <c r="J733" i="18"/>
  <c r="J734" i="18"/>
  <c r="J735" i="18"/>
  <c r="J736" i="18"/>
  <c r="J737" i="18"/>
  <c r="J738" i="18"/>
  <c r="J739" i="18"/>
  <c r="J740" i="18"/>
  <c r="J741" i="18"/>
  <c r="J742" i="18"/>
  <c r="J743" i="18"/>
  <c r="J744" i="18"/>
  <c r="J745" i="18"/>
  <c r="J746" i="18"/>
  <c r="J747" i="18"/>
  <c r="J748" i="18"/>
  <c r="J749" i="18"/>
  <c r="J750" i="18"/>
  <c r="J751" i="18"/>
  <c r="J752" i="18"/>
  <c r="J753" i="18"/>
  <c r="J754" i="18"/>
  <c r="J755" i="18"/>
  <c r="J756" i="18"/>
  <c r="J757" i="18"/>
  <c r="J758" i="18"/>
  <c r="J759" i="18"/>
  <c r="J760" i="18"/>
  <c r="J761" i="18"/>
  <c r="J762" i="18"/>
  <c r="J763" i="18"/>
  <c r="J764" i="18"/>
  <c r="J765" i="18"/>
  <c r="J766" i="18"/>
  <c r="J767" i="18"/>
  <c r="J768" i="18"/>
  <c r="J769" i="18"/>
  <c r="J770" i="18"/>
  <c r="J771" i="18"/>
  <c r="J772" i="18"/>
  <c r="J773" i="18"/>
  <c r="J774" i="18"/>
  <c r="J775" i="18"/>
  <c r="J776" i="18"/>
  <c r="J777" i="18"/>
  <c r="J778" i="18"/>
  <c r="J779" i="18"/>
  <c r="J780" i="18"/>
  <c r="J781" i="18"/>
  <c r="J782" i="18"/>
  <c r="J783" i="18"/>
  <c r="J784" i="18"/>
  <c r="J785" i="18"/>
  <c r="J786" i="18"/>
  <c r="J787" i="18"/>
  <c r="J788" i="18"/>
  <c r="J789" i="18"/>
  <c r="J790" i="18"/>
  <c r="J791" i="18"/>
  <c r="J792" i="18"/>
  <c r="J793" i="18"/>
  <c r="J794" i="18"/>
  <c r="J795" i="18"/>
  <c r="J796" i="18"/>
  <c r="J797" i="18"/>
  <c r="J798" i="18"/>
  <c r="J799" i="18"/>
  <c r="J800" i="18"/>
  <c r="J801" i="18"/>
  <c r="J802" i="18"/>
  <c r="J803" i="18"/>
  <c r="J804" i="18"/>
  <c r="J805" i="18"/>
  <c r="J806" i="18"/>
  <c r="J807" i="18"/>
  <c r="J808" i="18"/>
  <c r="J809" i="18"/>
  <c r="J810" i="18"/>
  <c r="J811" i="18"/>
  <c r="J812" i="18"/>
  <c r="J813" i="18"/>
  <c r="J814" i="18"/>
  <c r="J815" i="18"/>
  <c r="J816" i="18"/>
  <c r="J817" i="18"/>
  <c r="J818" i="18"/>
  <c r="J819" i="18"/>
  <c r="J820" i="18"/>
  <c r="J821" i="18"/>
  <c r="J822" i="18"/>
  <c r="J823" i="18"/>
  <c r="J824" i="18"/>
  <c r="J825" i="18"/>
  <c r="J826" i="18"/>
  <c r="J827" i="18"/>
  <c r="J828" i="18"/>
  <c r="J829" i="18"/>
  <c r="J830" i="18"/>
  <c r="J831" i="18"/>
  <c r="J832" i="18"/>
  <c r="J833" i="18"/>
  <c r="J834" i="18"/>
  <c r="J835" i="18"/>
  <c r="J836" i="18"/>
  <c r="J837" i="18"/>
  <c r="J838" i="18"/>
  <c r="J839" i="18"/>
  <c r="J840" i="18"/>
  <c r="J841" i="18"/>
  <c r="J842" i="18"/>
  <c r="J843" i="18"/>
  <c r="J844" i="18"/>
  <c r="J845" i="18"/>
  <c r="J846" i="18"/>
  <c r="J847" i="18"/>
  <c r="J848" i="18"/>
  <c r="J849" i="18"/>
  <c r="J850" i="18"/>
  <c r="J851" i="18"/>
  <c r="J852" i="18"/>
  <c r="J853" i="18"/>
  <c r="J854" i="18"/>
  <c r="J855" i="18"/>
  <c r="J856" i="18"/>
  <c r="J857" i="18"/>
  <c r="J858" i="18"/>
  <c r="J859" i="18"/>
  <c r="J860" i="18"/>
  <c r="J861" i="18"/>
  <c r="J862" i="18"/>
  <c r="J863" i="18"/>
  <c r="J864" i="18"/>
  <c r="J865" i="18"/>
  <c r="J866" i="18"/>
  <c r="J867" i="18"/>
  <c r="J868" i="18"/>
  <c r="J869" i="18"/>
  <c r="J870" i="18"/>
  <c r="J871" i="18"/>
  <c r="J872" i="18"/>
  <c r="J873" i="18"/>
  <c r="J874" i="18"/>
  <c r="J875" i="18"/>
  <c r="J876" i="18"/>
  <c r="J877" i="18"/>
  <c r="J878" i="18"/>
  <c r="J879" i="18"/>
  <c r="J880" i="18"/>
  <c r="J881" i="18"/>
  <c r="J882" i="18"/>
  <c r="J883" i="18"/>
  <c r="J884" i="18"/>
  <c r="J885" i="18"/>
  <c r="J886" i="18"/>
  <c r="J887" i="18"/>
  <c r="J888" i="18"/>
  <c r="J889" i="18"/>
  <c r="J890" i="18"/>
  <c r="J891" i="18"/>
  <c r="J892" i="18"/>
  <c r="J893" i="18"/>
  <c r="J894" i="18"/>
  <c r="J895" i="18"/>
  <c r="J896" i="18"/>
  <c r="J897" i="18"/>
  <c r="J898" i="18"/>
  <c r="J601" i="18"/>
  <c r="J600" i="18"/>
  <c r="J303" i="18"/>
  <c r="J304" i="18"/>
  <c r="J305" i="18"/>
  <c r="J306" i="18"/>
  <c r="J307" i="18"/>
  <c r="J308" i="18"/>
  <c r="J309" i="18"/>
  <c r="J310" i="18"/>
  <c r="J311" i="18"/>
  <c r="J312" i="18"/>
  <c r="J313" i="18"/>
  <c r="J314" i="18"/>
  <c r="J315" i="18"/>
  <c r="J316" i="18"/>
  <c r="J317" i="18"/>
  <c r="J318" i="18"/>
  <c r="J319" i="18"/>
  <c r="J320" i="18"/>
  <c r="J321" i="18"/>
  <c r="J322" i="18"/>
  <c r="J323" i="18"/>
  <c r="J324" i="18"/>
  <c r="J325" i="18"/>
  <c r="J326" i="18"/>
  <c r="J327" i="18"/>
  <c r="J328" i="18"/>
  <c r="J329" i="18"/>
  <c r="J330" i="18"/>
  <c r="J331" i="18"/>
  <c r="J332" i="18"/>
  <c r="J333" i="18"/>
  <c r="J334" i="18"/>
  <c r="J335" i="18"/>
  <c r="J336" i="18"/>
  <c r="J337" i="18"/>
  <c r="J338" i="18"/>
  <c r="J339" i="18"/>
  <c r="J340" i="18"/>
  <c r="J341" i="18"/>
  <c r="J342" i="18"/>
  <c r="J343" i="18"/>
  <c r="J344" i="18"/>
  <c r="J345" i="18"/>
  <c r="J346" i="18"/>
  <c r="J347" i="18"/>
  <c r="J348" i="18"/>
  <c r="J349" i="18"/>
  <c r="J350" i="18"/>
  <c r="J351" i="18"/>
  <c r="J352" i="18"/>
  <c r="J353" i="18"/>
  <c r="J354" i="18"/>
  <c r="J355" i="18"/>
  <c r="J356" i="18"/>
  <c r="J357" i="18"/>
  <c r="J358" i="18"/>
  <c r="J359" i="18"/>
  <c r="J360" i="18"/>
  <c r="J361" i="18"/>
  <c r="J362" i="18"/>
  <c r="J363" i="18"/>
  <c r="J364" i="18"/>
  <c r="J365" i="18"/>
  <c r="J366" i="18"/>
  <c r="J367" i="18"/>
  <c r="J368" i="18"/>
  <c r="J369" i="18"/>
  <c r="J370" i="18"/>
  <c r="J371" i="18"/>
  <c r="J372" i="18"/>
  <c r="J373" i="18"/>
  <c r="J374" i="18"/>
  <c r="J375" i="18"/>
  <c r="J376" i="18"/>
  <c r="J377" i="18"/>
  <c r="J378" i="18"/>
  <c r="J379" i="18"/>
  <c r="J380" i="18"/>
  <c r="J381" i="18"/>
  <c r="J382" i="18"/>
  <c r="J383" i="18"/>
  <c r="J384" i="18"/>
  <c r="J385" i="18"/>
  <c r="J386" i="18"/>
  <c r="J387" i="18"/>
  <c r="J388" i="18"/>
  <c r="J389" i="18"/>
  <c r="J390" i="18"/>
  <c r="J391" i="18"/>
  <c r="J392" i="18"/>
  <c r="J393" i="18"/>
  <c r="J394" i="18"/>
  <c r="J395" i="18"/>
  <c r="J396" i="18"/>
  <c r="J397" i="18"/>
  <c r="J398" i="18"/>
  <c r="J399" i="18"/>
  <c r="J400" i="18"/>
  <c r="J401" i="18"/>
  <c r="J402" i="18"/>
  <c r="J403" i="18"/>
  <c r="J404" i="18"/>
  <c r="J405" i="18"/>
  <c r="J406" i="18"/>
  <c r="J407" i="18"/>
  <c r="J408" i="18"/>
  <c r="J409" i="18"/>
  <c r="J410" i="18"/>
  <c r="J411" i="18"/>
  <c r="J412" i="18"/>
  <c r="J413" i="18"/>
  <c r="J414" i="18"/>
  <c r="J415" i="18"/>
  <c r="J416" i="18"/>
  <c r="J417" i="18"/>
  <c r="J418" i="18"/>
  <c r="J419" i="18"/>
  <c r="J420" i="18"/>
  <c r="J421" i="18"/>
  <c r="J422" i="18"/>
  <c r="J423" i="18"/>
  <c r="J424" i="18"/>
  <c r="J425" i="18"/>
  <c r="J426" i="18"/>
  <c r="J427" i="18"/>
  <c r="J428" i="18"/>
  <c r="J429" i="18"/>
  <c r="J430" i="18"/>
  <c r="J431" i="18"/>
  <c r="J432" i="18"/>
  <c r="J433" i="18"/>
  <c r="J434" i="18"/>
  <c r="J435" i="18"/>
  <c r="J436" i="18"/>
  <c r="J437" i="18"/>
  <c r="J438" i="18"/>
  <c r="J439" i="18"/>
  <c r="J440" i="18"/>
  <c r="J441" i="18"/>
  <c r="J442" i="18"/>
  <c r="J443" i="18"/>
  <c r="J444" i="18"/>
  <c r="J445" i="18"/>
  <c r="J446" i="18"/>
  <c r="J447" i="18"/>
  <c r="J448" i="18"/>
  <c r="J449" i="18"/>
  <c r="J450" i="18"/>
  <c r="J451" i="18"/>
  <c r="J452" i="18"/>
  <c r="J453" i="18"/>
  <c r="J454" i="18"/>
  <c r="J455" i="18"/>
  <c r="J456" i="18"/>
  <c r="J457" i="18"/>
  <c r="J458" i="18"/>
  <c r="J459" i="18"/>
  <c r="J460" i="18"/>
  <c r="J461" i="18"/>
  <c r="J462" i="18"/>
  <c r="J463" i="18"/>
  <c r="J464" i="18"/>
  <c r="J465" i="18"/>
  <c r="J466" i="18"/>
  <c r="J467" i="18"/>
  <c r="J468" i="18"/>
  <c r="J469" i="18"/>
  <c r="J470" i="18"/>
  <c r="J471" i="18"/>
  <c r="J472" i="18"/>
  <c r="J473" i="18"/>
  <c r="J474" i="18"/>
  <c r="J475" i="18"/>
  <c r="J476" i="18"/>
  <c r="J477" i="18"/>
  <c r="J478" i="18"/>
  <c r="J479" i="18"/>
  <c r="J480" i="18"/>
  <c r="J481" i="18"/>
  <c r="J482" i="18"/>
  <c r="J483" i="18"/>
  <c r="J484" i="18"/>
  <c r="J485" i="18"/>
  <c r="J486" i="18"/>
  <c r="J487" i="18"/>
  <c r="J488" i="18"/>
  <c r="J489" i="18"/>
  <c r="J490" i="18"/>
  <c r="J491" i="18"/>
  <c r="J492" i="18"/>
  <c r="J493" i="18"/>
  <c r="J494" i="18"/>
  <c r="J495" i="18"/>
  <c r="J496" i="18"/>
  <c r="J497" i="18"/>
  <c r="J498" i="18"/>
  <c r="J499" i="18"/>
  <c r="J500" i="18"/>
  <c r="J501" i="18"/>
  <c r="J502" i="18"/>
  <c r="J503" i="18"/>
  <c r="J504" i="18"/>
  <c r="J505" i="18"/>
  <c r="J506" i="18"/>
  <c r="J507" i="18"/>
  <c r="J508" i="18"/>
  <c r="J509" i="18"/>
  <c r="J510" i="18"/>
  <c r="J511" i="18"/>
  <c r="J512" i="18"/>
  <c r="J513" i="18"/>
  <c r="J514" i="18"/>
  <c r="J515" i="18"/>
  <c r="J516" i="18"/>
  <c r="J517" i="18"/>
  <c r="J518" i="18"/>
  <c r="J519" i="18"/>
  <c r="J520" i="18"/>
  <c r="J521" i="18"/>
  <c r="J522" i="18"/>
  <c r="J523" i="18"/>
  <c r="J524" i="18"/>
  <c r="J525" i="18"/>
  <c r="J526" i="18"/>
  <c r="J527" i="18"/>
  <c r="J528" i="18"/>
  <c r="J529" i="18"/>
  <c r="J530" i="18"/>
  <c r="J531" i="18"/>
  <c r="J532" i="18"/>
  <c r="J533" i="18"/>
  <c r="J534" i="18"/>
  <c r="J535" i="18"/>
  <c r="J536" i="18"/>
  <c r="J537" i="18"/>
  <c r="J538" i="18"/>
  <c r="J539" i="18"/>
  <c r="J540" i="18"/>
  <c r="J541" i="18"/>
  <c r="J542" i="18"/>
  <c r="J543" i="18"/>
  <c r="J544" i="18"/>
  <c r="J545" i="18"/>
  <c r="J546" i="18"/>
  <c r="J547" i="18"/>
  <c r="J548" i="18"/>
  <c r="J549" i="18"/>
  <c r="J550" i="18"/>
  <c r="J551" i="18"/>
  <c r="J552" i="18"/>
  <c r="J553" i="18"/>
  <c r="J554" i="18"/>
  <c r="J555" i="18"/>
  <c r="J556" i="18"/>
  <c r="J557" i="18"/>
  <c r="J558" i="18"/>
  <c r="J559" i="18"/>
  <c r="J560" i="18"/>
  <c r="J561" i="18"/>
  <c r="J562" i="18"/>
  <c r="J563" i="18"/>
  <c r="J564" i="18"/>
  <c r="J565" i="18"/>
  <c r="J566" i="18"/>
  <c r="J567" i="18"/>
  <c r="J568" i="18"/>
  <c r="J569" i="18"/>
  <c r="J570" i="18"/>
  <c r="J571" i="18"/>
  <c r="J572" i="18"/>
  <c r="J573" i="18"/>
  <c r="J574" i="18"/>
  <c r="J575" i="18"/>
  <c r="J576" i="18"/>
  <c r="J577" i="18"/>
  <c r="J578" i="18"/>
  <c r="J579" i="18"/>
  <c r="J580" i="18"/>
  <c r="J581" i="18"/>
  <c r="J582" i="18"/>
  <c r="J583" i="18"/>
  <c r="J584" i="18"/>
  <c r="J585" i="18"/>
  <c r="J586" i="18"/>
  <c r="J587" i="18"/>
  <c r="J588" i="18"/>
  <c r="J589" i="18"/>
  <c r="J590" i="18"/>
  <c r="J591" i="18"/>
  <c r="J592" i="18"/>
  <c r="J593" i="18"/>
  <c r="J594" i="18"/>
  <c r="J595" i="18"/>
  <c r="J596" i="18"/>
  <c r="J597" i="18"/>
  <c r="J598" i="18"/>
  <c r="J599" i="18"/>
  <c r="J302" i="18"/>
  <c r="J301" i="18"/>
  <c r="J3" i="18"/>
  <c r="J4" i="18"/>
  <c r="J5" i="18"/>
  <c r="J6" i="18"/>
  <c r="J7" i="18"/>
  <c r="J8" i="18"/>
  <c r="J9" i="18"/>
  <c r="J10" i="18"/>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39"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J68" i="18"/>
  <c r="J69" i="18"/>
  <c r="J70" i="18"/>
  <c r="J71" i="18"/>
  <c r="J72" i="18"/>
  <c r="J73" i="18"/>
  <c r="J74" i="18"/>
  <c r="J75" i="18"/>
  <c r="J76" i="18"/>
  <c r="J77" i="18"/>
  <c r="J78" i="18"/>
  <c r="J79" i="18"/>
  <c r="J80" i="18"/>
  <c r="J81" i="18"/>
  <c r="J82" i="18"/>
  <c r="J83" i="18"/>
  <c r="J84" i="18"/>
  <c r="J85" i="18"/>
  <c r="J86" i="18"/>
  <c r="J87" i="18"/>
  <c r="J88" i="18"/>
  <c r="J89" i="18"/>
  <c r="J90" i="18"/>
  <c r="J91" i="18"/>
  <c r="J92" i="18"/>
  <c r="J93" i="18"/>
  <c r="J94" i="18"/>
  <c r="J95" i="18"/>
  <c r="J96" i="18"/>
  <c r="J97" i="18"/>
  <c r="J98" i="18"/>
  <c r="J99" i="18"/>
  <c r="J100" i="18"/>
  <c r="J101" i="18"/>
  <c r="J102" i="18"/>
  <c r="J103" i="18"/>
  <c r="J104" i="18"/>
  <c r="J105" i="18"/>
  <c r="J106" i="18"/>
  <c r="J107" i="18"/>
  <c r="J108" i="18"/>
  <c r="J109" i="18"/>
  <c r="J110" i="18"/>
  <c r="J111" i="18"/>
  <c r="J112" i="18"/>
  <c r="J113" i="18"/>
  <c r="J114" i="18"/>
  <c r="J115" i="18"/>
  <c r="J116" i="18"/>
  <c r="J117" i="18"/>
  <c r="J118" i="18"/>
  <c r="J119" i="18"/>
  <c r="J120" i="18"/>
  <c r="J121" i="18"/>
  <c r="J122" i="18"/>
  <c r="J123" i="18"/>
  <c r="J124" i="18"/>
  <c r="J125" i="18"/>
  <c r="J126" i="18"/>
  <c r="J127" i="18"/>
  <c r="J128" i="18"/>
  <c r="J129" i="18"/>
  <c r="J130" i="18"/>
  <c r="J131" i="18"/>
  <c r="J132" i="18"/>
  <c r="J133" i="18"/>
  <c r="J134" i="18"/>
  <c r="J135" i="18"/>
  <c r="J136" i="18"/>
  <c r="J137" i="18"/>
  <c r="J138" i="18"/>
  <c r="J139" i="18"/>
  <c r="J140" i="18"/>
  <c r="J141" i="18"/>
  <c r="J142" i="18"/>
  <c r="J143" i="18"/>
  <c r="J144" i="18"/>
  <c r="J145" i="18"/>
  <c r="J146" i="18"/>
  <c r="J147" i="18"/>
  <c r="J148" i="18"/>
  <c r="J149" i="18"/>
  <c r="J150" i="18"/>
  <c r="J151" i="18"/>
  <c r="J152" i="18"/>
  <c r="J153" i="18"/>
  <c r="J154" i="18"/>
  <c r="J155" i="18"/>
  <c r="J156" i="18"/>
  <c r="J157" i="18"/>
  <c r="J158" i="18"/>
  <c r="J159" i="18"/>
  <c r="J160" i="18"/>
  <c r="J161" i="18"/>
  <c r="J162" i="18"/>
  <c r="J163" i="18"/>
  <c r="J164" i="18"/>
  <c r="J165" i="18"/>
  <c r="J166" i="18"/>
  <c r="J167" i="18"/>
  <c r="J168" i="18"/>
  <c r="J169" i="18"/>
  <c r="J170" i="18"/>
  <c r="J171" i="18"/>
  <c r="J172" i="18"/>
  <c r="J173" i="18"/>
  <c r="J174" i="18"/>
  <c r="J175" i="18"/>
  <c r="J176" i="18"/>
  <c r="J177" i="18"/>
  <c r="J178" i="18"/>
  <c r="J179" i="18"/>
  <c r="J180" i="18"/>
  <c r="J181" i="18"/>
  <c r="J182" i="18"/>
  <c r="J183" i="18"/>
  <c r="J184" i="18"/>
  <c r="J185" i="18"/>
  <c r="J186" i="18"/>
  <c r="J187" i="18"/>
  <c r="J188" i="18"/>
  <c r="J189" i="18"/>
  <c r="J190" i="18"/>
  <c r="J191" i="18"/>
  <c r="J192" i="18"/>
  <c r="J193" i="18"/>
  <c r="J194" i="18"/>
  <c r="J195" i="18"/>
  <c r="J196" i="18"/>
  <c r="J197" i="18"/>
  <c r="J198" i="18"/>
  <c r="J199" i="18"/>
  <c r="J200" i="18"/>
  <c r="J201" i="18"/>
  <c r="J202" i="18"/>
  <c r="J203" i="18"/>
  <c r="J204" i="18"/>
  <c r="J205" i="18"/>
  <c r="J206" i="18"/>
  <c r="J207" i="18"/>
  <c r="J208" i="18"/>
  <c r="J209" i="18"/>
  <c r="J210" i="18"/>
  <c r="J211" i="18"/>
  <c r="J212" i="18"/>
  <c r="J213" i="18"/>
  <c r="J214" i="18"/>
  <c r="J215" i="18"/>
  <c r="J216" i="18"/>
  <c r="J217" i="18"/>
  <c r="J218" i="18"/>
  <c r="J219" i="18"/>
  <c r="J220" i="18"/>
  <c r="J221" i="18"/>
  <c r="J222" i="18"/>
  <c r="J223" i="18"/>
  <c r="J224" i="18"/>
  <c r="J225" i="18"/>
  <c r="J226" i="18"/>
  <c r="J227" i="18"/>
  <c r="J228" i="18"/>
  <c r="J229" i="18"/>
  <c r="J230" i="18"/>
  <c r="J231" i="18"/>
  <c r="J232" i="18"/>
  <c r="J233" i="18"/>
  <c r="J234" i="18"/>
  <c r="J235" i="18"/>
  <c r="J236" i="18"/>
  <c r="J237" i="18"/>
  <c r="J238" i="18"/>
  <c r="J239" i="18"/>
  <c r="J240" i="18"/>
  <c r="J241" i="18"/>
  <c r="J242" i="18"/>
  <c r="J243" i="18"/>
  <c r="J244" i="18"/>
  <c r="J245" i="18"/>
  <c r="J246" i="18"/>
  <c r="J247" i="18"/>
  <c r="J248" i="18"/>
  <c r="J249" i="18"/>
  <c r="J250" i="18"/>
  <c r="J251" i="18"/>
  <c r="J252" i="18"/>
  <c r="J253" i="18"/>
  <c r="J254" i="18"/>
  <c r="J255" i="18"/>
  <c r="J256" i="18"/>
  <c r="J257" i="18"/>
  <c r="J258" i="18"/>
  <c r="J259" i="18"/>
  <c r="J260" i="18"/>
  <c r="J261" i="18"/>
  <c r="J262" i="18"/>
  <c r="J263" i="18"/>
  <c r="J264" i="18"/>
  <c r="J265" i="18"/>
  <c r="J266" i="18"/>
  <c r="J267" i="18"/>
  <c r="J268" i="18"/>
  <c r="J269" i="18"/>
  <c r="J270" i="18"/>
  <c r="J271" i="18"/>
  <c r="J272" i="18"/>
  <c r="J273" i="18"/>
  <c r="J274" i="18"/>
  <c r="J275" i="18"/>
  <c r="J276" i="18"/>
  <c r="J277" i="18"/>
  <c r="J278" i="18"/>
  <c r="J279" i="18"/>
  <c r="J280" i="18"/>
  <c r="J281" i="18"/>
  <c r="J282" i="18"/>
  <c r="J283" i="18"/>
  <c r="J284" i="18"/>
  <c r="J285" i="18"/>
  <c r="J286" i="18"/>
  <c r="J287" i="18"/>
  <c r="J288" i="18"/>
  <c r="J289" i="18"/>
  <c r="J290" i="18"/>
  <c r="J291" i="18"/>
  <c r="J292" i="18"/>
  <c r="J293" i="18"/>
  <c r="J294" i="18"/>
  <c r="J295" i="18"/>
  <c r="J296" i="18"/>
  <c r="J297" i="18"/>
  <c r="J298" i="18"/>
  <c r="J299" i="18"/>
  <c r="J300" i="18"/>
  <c r="J2" i="18"/>
  <c r="H602" i="18"/>
  <c r="H603" i="18"/>
  <c r="H604" i="18"/>
  <c r="H605" i="18"/>
  <c r="H606" i="18"/>
  <c r="H607" i="18"/>
  <c r="H608" i="18"/>
  <c r="H609" i="18"/>
  <c r="H610" i="18"/>
  <c r="H611" i="18"/>
  <c r="H612" i="18"/>
  <c r="H613" i="18"/>
  <c r="H614" i="18"/>
  <c r="H615" i="18"/>
  <c r="H616" i="18"/>
  <c r="H617" i="18"/>
  <c r="H618" i="18"/>
  <c r="H619" i="18"/>
  <c r="H620" i="18"/>
  <c r="H621" i="18"/>
  <c r="H622" i="18"/>
  <c r="H623" i="18"/>
  <c r="H624" i="18"/>
  <c r="H625" i="18"/>
  <c r="H626" i="18"/>
  <c r="H627" i="18"/>
  <c r="H628" i="18"/>
  <c r="H629" i="18"/>
  <c r="H630" i="18"/>
  <c r="H631" i="18"/>
  <c r="H632" i="18"/>
  <c r="H633" i="18"/>
  <c r="H634" i="18"/>
  <c r="H635" i="18"/>
  <c r="H636" i="18"/>
  <c r="H637" i="18"/>
  <c r="H638" i="18"/>
  <c r="H639" i="18"/>
  <c r="H640" i="18"/>
  <c r="H641" i="18"/>
  <c r="H642" i="18"/>
  <c r="H643" i="18"/>
  <c r="H644" i="18"/>
  <c r="H645" i="18"/>
  <c r="H646" i="18"/>
  <c r="H647" i="18"/>
  <c r="H648" i="18"/>
  <c r="H649" i="18"/>
  <c r="H650" i="18"/>
  <c r="H651" i="18"/>
  <c r="H652" i="18"/>
  <c r="H653" i="18"/>
  <c r="H654" i="18"/>
  <c r="H655" i="18"/>
  <c r="H656" i="18"/>
  <c r="H657" i="18"/>
  <c r="H658" i="18"/>
  <c r="H659" i="18"/>
  <c r="H660" i="18"/>
  <c r="H661" i="18"/>
  <c r="H662" i="18"/>
  <c r="H663" i="18"/>
  <c r="H664" i="18"/>
  <c r="H665" i="18"/>
  <c r="H666" i="18"/>
  <c r="H667" i="18"/>
  <c r="H668" i="18"/>
  <c r="H669" i="18"/>
  <c r="H670" i="18"/>
  <c r="H671" i="18"/>
  <c r="H672" i="18"/>
  <c r="H673" i="18"/>
  <c r="H674" i="18"/>
  <c r="H675" i="18"/>
  <c r="H676" i="18"/>
  <c r="H677" i="18"/>
  <c r="H678" i="18"/>
  <c r="H679" i="18"/>
  <c r="H680" i="18"/>
  <c r="H681" i="18"/>
  <c r="H682" i="18"/>
  <c r="H683" i="18"/>
  <c r="H684" i="18"/>
  <c r="H685" i="18"/>
  <c r="H686" i="18"/>
  <c r="H687" i="18"/>
  <c r="H688" i="18"/>
  <c r="H689" i="18"/>
  <c r="H690" i="18"/>
  <c r="H691" i="18"/>
  <c r="H692" i="18"/>
  <c r="H693" i="18"/>
  <c r="H694" i="18"/>
  <c r="H695" i="18"/>
  <c r="H696" i="18"/>
  <c r="H697" i="18"/>
  <c r="H698" i="18"/>
  <c r="H699" i="18"/>
  <c r="H700" i="18"/>
  <c r="H701" i="18"/>
  <c r="H702" i="18"/>
  <c r="H703" i="18"/>
  <c r="H704" i="18"/>
  <c r="H705" i="18"/>
  <c r="H706" i="18"/>
  <c r="H707" i="18"/>
  <c r="H708" i="18"/>
  <c r="H709" i="18"/>
  <c r="H710" i="18"/>
  <c r="H711" i="18"/>
  <c r="H712" i="18"/>
  <c r="H713" i="18"/>
  <c r="H714" i="18"/>
  <c r="H715" i="18"/>
  <c r="H716" i="18"/>
  <c r="H717" i="18"/>
  <c r="H718" i="18"/>
  <c r="H719" i="18"/>
  <c r="H720" i="18"/>
  <c r="H721" i="18"/>
  <c r="H722" i="18"/>
  <c r="H723" i="18"/>
  <c r="H724" i="18"/>
  <c r="H725" i="18"/>
  <c r="H726" i="18"/>
  <c r="H727" i="18"/>
  <c r="H728" i="18"/>
  <c r="H729" i="18"/>
  <c r="H730" i="18"/>
  <c r="H731" i="18"/>
  <c r="H732" i="18"/>
  <c r="H733" i="18"/>
  <c r="H734" i="18"/>
  <c r="H735" i="18"/>
  <c r="H736" i="18"/>
  <c r="H737" i="18"/>
  <c r="H738" i="18"/>
  <c r="H739" i="18"/>
  <c r="H740" i="18"/>
  <c r="H741" i="18"/>
  <c r="H742" i="18"/>
  <c r="H743" i="18"/>
  <c r="H744" i="18"/>
  <c r="H745" i="18"/>
  <c r="H746" i="18"/>
  <c r="H747" i="18"/>
  <c r="H748" i="18"/>
  <c r="H749" i="18"/>
  <c r="H750" i="18"/>
  <c r="H751" i="18"/>
  <c r="H752" i="18"/>
  <c r="H753" i="18"/>
  <c r="H754" i="18"/>
  <c r="H755" i="18"/>
  <c r="H756" i="18"/>
  <c r="H757" i="18"/>
  <c r="H758" i="18"/>
  <c r="H759" i="18"/>
  <c r="H760" i="18"/>
  <c r="H761" i="18"/>
  <c r="H762" i="18"/>
  <c r="H763" i="18"/>
  <c r="H764" i="18"/>
  <c r="H765" i="18"/>
  <c r="H766" i="18"/>
  <c r="H767" i="18"/>
  <c r="H768" i="18"/>
  <c r="H769" i="18"/>
  <c r="H770" i="18"/>
  <c r="H771" i="18"/>
  <c r="H772" i="18"/>
  <c r="H773" i="18"/>
  <c r="H774" i="18"/>
  <c r="H775" i="18"/>
  <c r="H776" i="18"/>
  <c r="H777" i="18"/>
  <c r="H778" i="18"/>
  <c r="H779" i="18"/>
  <c r="H780" i="18"/>
  <c r="H781" i="18"/>
  <c r="H782" i="18"/>
  <c r="H783" i="18"/>
  <c r="H784" i="18"/>
  <c r="H785" i="18"/>
  <c r="H786" i="18"/>
  <c r="H787" i="18"/>
  <c r="H788" i="18"/>
  <c r="H789" i="18"/>
  <c r="H790" i="18"/>
  <c r="H791" i="18"/>
  <c r="H792" i="18"/>
  <c r="H793" i="18"/>
  <c r="H794" i="18"/>
  <c r="H795" i="18"/>
  <c r="H796" i="18"/>
  <c r="H797" i="18"/>
  <c r="H798" i="18"/>
  <c r="H799" i="18"/>
  <c r="H800" i="18"/>
  <c r="H801" i="18"/>
  <c r="H802" i="18"/>
  <c r="H803" i="18"/>
  <c r="H804" i="18"/>
  <c r="H805" i="18"/>
  <c r="H806" i="18"/>
  <c r="H807" i="18"/>
  <c r="H808" i="18"/>
  <c r="H809" i="18"/>
  <c r="H810" i="18"/>
  <c r="H811" i="18"/>
  <c r="H812" i="18"/>
  <c r="H813" i="18"/>
  <c r="H814" i="18"/>
  <c r="H815" i="18"/>
  <c r="H816" i="18"/>
  <c r="H817" i="18"/>
  <c r="H818" i="18"/>
  <c r="H819" i="18"/>
  <c r="H820" i="18"/>
  <c r="H821" i="18"/>
  <c r="H822" i="18"/>
  <c r="H823" i="18"/>
  <c r="H824" i="18"/>
  <c r="H825" i="18"/>
  <c r="H826" i="18"/>
  <c r="H827" i="18"/>
  <c r="H828" i="18"/>
  <c r="H829" i="18"/>
  <c r="H830" i="18"/>
  <c r="H831" i="18"/>
  <c r="H832" i="18"/>
  <c r="H833" i="18"/>
  <c r="H834" i="18"/>
  <c r="H835" i="18"/>
  <c r="H836" i="18"/>
  <c r="H837" i="18"/>
  <c r="H838" i="18"/>
  <c r="H839" i="18"/>
  <c r="H840" i="18"/>
  <c r="H841" i="18"/>
  <c r="H842" i="18"/>
  <c r="H843" i="18"/>
  <c r="H844" i="18"/>
  <c r="H845" i="18"/>
  <c r="H846" i="18"/>
  <c r="H847" i="18"/>
  <c r="H848" i="18"/>
  <c r="H849" i="18"/>
  <c r="H850" i="18"/>
  <c r="H851" i="18"/>
  <c r="H852" i="18"/>
  <c r="H853" i="18"/>
  <c r="H854" i="18"/>
  <c r="H855" i="18"/>
  <c r="H856" i="18"/>
  <c r="H857" i="18"/>
  <c r="H858" i="18"/>
  <c r="H859" i="18"/>
  <c r="H860" i="18"/>
  <c r="H861" i="18"/>
  <c r="H862" i="18"/>
  <c r="H863" i="18"/>
  <c r="H864" i="18"/>
  <c r="H865" i="18"/>
  <c r="H866" i="18"/>
  <c r="H867" i="18"/>
  <c r="H868" i="18"/>
  <c r="H869" i="18"/>
  <c r="H870" i="18"/>
  <c r="H871" i="18"/>
  <c r="H872" i="18"/>
  <c r="H873" i="18"/>
  <c r="H874" i="18"/>
  <c r="H875" i="18"/>
  <c r="H876" i="18"/>
  <c r="H877" i="18"/>
  <c r="H878" i="18"/>
  <c r="H879" i="18"/>
  <c r="H880" i="18"/>
  <c r="H881" i="18"/>
  <c r="H882" i="18"/>
  <c r="H883" i="18"/>
  <c r="H884" i="18"/>
  <c r="H885" i="18"/>
  <c r="H886" i="18"/>
  <c r="H887" i="18"/>
  <c r="H888" i="18"/>
  <c r="H889" i="18"/>
  <c r="H890" i="18"/>
  <c r="H891" i="18"/>
  <c r="H892" i="18"/>
  <c r="H893" i="18"/>
  <c r="H894" i="18"/>
  <c r="H895" i="18"/>
  <c r="H896" i="18"/>
  <c r="H897" i="18"/>
  <c r="H898" i="18"/>
  <c r="H601" i="18"/>
  <c r="H600" i="18"/>
  <c r="H303" i="18"/>
  <c r="H304" i="18"/>
  <c r="H305" i="18"/>
  <c r="H306" i="18"/>
  <c r="H307" i="18"/>
  <c r="H308" i="18"/>
  <c r="H309" i="18"/>
  <c r="H310" i="18"/>
  <c r="H311" i="18"/>
  <c r="H312" i="18"/>
  <c r="H313" i="18"/>
  <c r="H314" i="18"/>
  <c r="H315" i="18"/>
  <c r="H316" i="18"/>
  <c r="H317" i="18"/>
  <c r="H318" i="18"/>
  <c r="H319" i="18"/>
  <c r="H320" i="18"/>
  <c r="H321" i="18"/>
  <c r="H322" i="18"/>
  <c r="H323" i="18"/>
  <c r="H324" i="18"/>
  <c r="H325" i="18"/>
  <c r="H326" i="18"/>
  <c r="H327" i="18"/>
  <c r="H328" i="18"/>
  <c r="H329" i="18"/>
  <c r="H330" i="18"/>
  <c r="H331" i="18"/>
  <c r="H332" i="18"/>
  <c r="H333" i="18"/>
  <c r="H334" i="18"/>
  <c r="H335" i="18"/>
  <c r="H336" i="18"/>
  <c r="H337" i="18"/>
  <c r="H338" i="18"/>
  <c r="H339" i="18"/>
  <c r="H340" i="18"/>
  <c r="H341" i="18"/>
  <c r="H342" i="18"/>
  <c r="H343" i="18"/>
  <c r="H344" i="18"/>
  <c r="H345" i="18"/>
  <c r="H346" i="18"/>
  <c r="H347" i="18"/>
  <c r="H348" i="18"/>
  <c r="H349" i="18"/>
  <c r="H350" i="18"/>
  <c r="H351" i="18"/>
  <c r="H352" i="18"/>
  <c r="H353" i="18"/>
  <c r="H354" i="18"/>
  <c r="H355" i="18"/>
  <c r="H356" i="18"/>
  <c r="H357" i="18"/>
  <c r="H358" i="18"/>
  <c r="H359" i="18"/>
  <c r="H360" i="18"/>
  <c r="H361" i="18"/>
  <c r="H362" i="18"/>
  <c r="H363" i="18"/>
  <c r="H364" i="18"/>
  <c r="H365" i="18"/>
  <c r="H366" i="18"/>
  <c r="H367" i="18"/>
  <c r="H368" i="18"/>
  <c r="H369" i="18"/>
  <c r="H370" i="18"/>
  <c r="H371" i="18"/>
  <c r="H372" i="18"/>
  <c r="H373" i="18"/>
  <c r="H374" i="18"/>
  <c r="H375" i="18"/>
  <c r="H376" i="18"/>
  <c r="H377" i="18"/>
  <c r="H378" i="18"/>
  <c r="H379" i="18"/>
  <c r="H380" i="18"/>
  <c r="H381" i="18"/>
  <c r="H382" i="18"/>
  <c r="H383" i="18"/>
  <c r="H384" i="18"/>
  <c r="H385" i="18"/>
  <c r="H386" i="18"/>
  <c r="H387" i="18"/>
  <c r="H388" i="18"/>
  <c r="H389" i="18"/>
  <c r="H390" i="18"/>
  <c r="H391" i="18"/>
  <c r="H392" i="18"/>
  <c r="H393" i="18"/>
  <c r="H394" i="18"/>
  <c r="H395" i="18"/>
  <c r="H396" i="18"/>
  <c r="H397" i="18"/>
  <c r="H398" i="18"/>
  <c r="H399" i="18"/>
  <c r="H400" i="18"/>
  <c r="H401" i="18"/>
  <c r="H402" i="18"/>
  <c r="H403" i="18"/>
  <c r="H404" i="18"/>
  <c r="H405" i="18"/>
  <c r="H406" i="18"/>
  <c r="H407" i="18"/>
  <c r="H408" i="18"/>
  <c r="H409" i="18"/>
  <c r="H410" i="18"/>
  <c r="H411" i="18"/>
  <c r="H412" i="18"/>
  <c r="H413" i="18"/>
  <c r="H414" i="18"/>
  <c r="H415" i="18"/>
  <c r="H416" i="18"/>
  <c r="H417" i="18"/>
  <c r="H418" i="18"/>
  <c r="H419" i="18"/>
  <c r="H420" i="18"/>
  <c r="H421" i="18"/>
  <c r="H422" i="18"/>
  <c r="H423" i="18"/>
  <c r="H424" i="18"/>
  <c r="H425" i="18"/>
  <c r="H426" i="18"/>
  <c r="H427" i="18"/>
  <c r="H428" i="18"/>
  <c r="H429" i="18"/>
  <c r="H430" i="18"/>
  <c r="H431" i="18"/>
  <c r="H432" i="18"/>
  <c r="H433" i="18"/>
  <c r="H434" i="18"/>
  <c r="H435" i="18"/>
  <c r="H436" i="18"/>
  <c r="H437" i="18"/>
  <c r="H438" i="18"/>
  <c r="H439" i="18"/>
  <c r="H440" i="18"/>
  <c r="H441" i="18"/>
  <c r="H442" i="18"/>
  <c r="H443" i="18"/>
  <c r="H444" i="18"/>
  <c r="H445" i="18"/>
  <c r="H446" i="18"/>
  <c r="H447" i="18"/>
  <c r="H448" i="18"/>
  <c r="H449" i="18"/>
  <c r="H450" i="18"/>
  <c r="H451" i="18"/>
  <c r="H452" i="18"/>
  <c r="H453" i="18"/>
  <c r="H454" i="18"/>
  <c r="H455" i="18"/>
  <c r="H456" i="18"/>
  <c r="H457" i="18"/>
  <c r="H458" i="18"/>
  <c r="H459" i="18"/>
  <c r="H460" i="18"/>
  <c r="H461" i="18"/>
  <c r="H462" i="18"/>
  <c r="H463" i="18"/>
  <c r="H464" i="18"/>
  <c r="H465" i="18"/>
  <c r="H466" i="18"/>
  <c r="H467" i="18"/>
  <c r="H468" i="18"/>
  <c r="H469" i="18"/>
  <c r="H470" i="18"/>
  <c r="H471" i="18"/>
  <c r="H472" i="18"/>
  <c r="H473" i="18"/>
  <c r="H474" i="18"/>
  <c r="H475" i="18"/>
  <c r="H476" i="18"/>
  <c r="H477" i="18"/>
  <c r="H478" i="18"/>
  <c r="H479" i="18"/>
  <c r="H480" i="18"/>
  <c r="H481" i="18"/>
  <c r="H482" i="18"/>
  <c r="H483" i="18"/>
  <c r="H484" i="18"/>
  <c r="H485" i="18"/>
  <c r="H486" i="18"/>
  <c r="H487" i="18"/>
  <c r="H488" i="18"/>
  <c r="H489" i="18"/>
  <c r="H490" i="18"/>
  <c r="H491" i="18"/>
  <c r="H492" i="18"/>
  <c r="H493" i="18"/>
  <c r="H494" i="18"/>
  <c r="H495" i="18"/>
  <c r="H496" i="18"/>
  <c r="H497" i="18"/>
  <c r="H498" i="18"/>
  <c r="H499" i="18"/>
  <c r="H500" i="18"/>
  <c r="H501" i="18"/>
  <c r="H502" i="18"/>
  <c r="H503" i="18"/>
  <c r="H504" i="18"/>
  <c r="H505" i="18"/>
  <c r="H506" i="18"/>
  <c r="H507" i="18"/>
  <c r="H508" i="18"/>
  <c r="H509" i="18"/>
  <c r="H510" i="18"/>
  <c r="H511" i="18"/>
  <c r="H512" i="18"/>
  <c r="H513" i="18"/>
  <c r="H514" i="18"/>
  <c r="H515" i="18"/>
  <c r="H516" i="18"/>
  <c r="H517" i="18"/>
  <c r="H518" i="18"/>
  <c r="H519" i="18"/>
  <c r="H520" i="18"/>
  <c r="H521" i="18"/>
  <c r="H522" i="18"/>
  <c r="H523" i="18"/>
  <c r="H524" i="18"/>
  <c r="H525" i="18"/>
  <c r="H526" i="18"/>
  <c r="H527" i="18"/>
  <c r="H528" i="18"/>
  <c r="H529" i="18"/>
  <c r="H530" i="18"/>
  <c r="H531" i="18"/>
  <c r="H532" i="18"/>
  <c r="H533" i="18"/>
  <c r="H534" i="18"/>
  <c r="H535" i="18"/>
  <c r="H536" i="18"/>
  <c r="H537" i="18"/>
  <c r="H538" i="18"/>
  <c r="H539" i="18"/>
  <c r="H540" i="18"/>
  <c r="H541" i="18"/>
  <c r="H542" i="18"/>
  <c r="H543" i="18"/>
  <c r="H544" i="18"/>
  <c r="H545" i="18"/>
  <c r="H546" i="18"/>
  <c r="H547" i="18"/>
  <c r="H548" i="18"/>
  <c r="H549" i="18"/>
  <c r="H550" i="18"/>
  <c r="H551" i="18"/>
  <c r="H552" i="18"/>
  <c r="H553" i="18"/>
  <c r="H554" i="18"/>
  <c r="H555" i="18"/>
  <c r="H556" i="18"/>
  <c r="H557" i="18"/>
  <c r="H558" i="18"/>
  <c r="H559" i="18"/>
  <c r="H560" i="18"/>
  <c r="H561" i="18"/>
  <c r="H562" i="18"/>
  <c r="H563" i="18"/>
  <c r="H564" i="18"/>
  <c r="H565" i="18"/>
  <c r="H566" i="18"/>
  <c r="H567" i="18"/>
  <c r="H568" i="18"/>
  <c r="H569" i="18"/>
  <c r="H570" i="18"/>
  <c r="H571" i="18"/>
  <c r="H572" i="18"/>
  <c r="H573" i="18"/>
  <c r="H574" i="18"/>
  <c r="H575" i="18"/>
  <c r="H576" i="18"/>
  <c r="H577" i="18"/>
  <c r="H578" i="18"/>
  <c r="H579" i="18"/>
  <c r="H580" i="18"/>
  <c r="H581" i="18"/>
  <c r="H582" i="18"/>
  <c r="H583" i="18"/>
  <c r="H584" i="18"/>
  <c r="H585" i="18"/>
  <c r="H586" i="18"/>
  <c r="H587" i="18"/>
  <c r="H588" i="18"/>
  <c r="H589" i="18"/>
  <c r="H590" i="18"/>
  <c r="H591" i="18"/>
  <c r="H592" i="18"/>
  <c r="H593" i="18"/>
  <c r="H594" i="18"/>
  <c r="H595" i="18"/>
  <c r="H596" i="18"/>
  <c r="H597" i="18"/>
  <c r="H598" i="18"/>
  <c r="H599" i="18"/>
  <c r="H302" i="18"/>
  <c r="H301" i="18"/>
  <c r="H3" i="18"/>
  <c r="H4" i="18"/>
  <c r="H5" i="18"/>
  <c r="H6" i="18"/>
  <c r="H7" i="18"/>
  <c r="H8" i="18"/>
  <c r="H9" i="18"/>
  <c r="H10" i="18"/>
  <c r="H11" i="18"/>
  <c r="H12" i="18"/>
  <c r="H13" i="18"/>
  <c r="H14" i="18"/>
  <c r="H15" i="18"/>
  <c r="H16" i="18"/>
  <c r="H17" i="18"/>
  <c r="H18" i="18"/>
  <c r="H19" i="18"/>
  <c r="H20" i="18"/>
  <c r="H21" i="18"/>
  <c r="H22" i="18"/>
  <c r="H23"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H200" i="18"/>
  <c r="H201" i="18"/>
  <c r="H202" i="18"/>
  <c r="H203" i="18"/>
  <c r="H204" i="18"/>
  <c r="H205" i="18"/>
  <c r="H206" i="18"/>
  <c r="H207" i="18"/>
  <c r="H208" i="18"/>
  <c r="H209" i="18"/>
  <c r="H210" i="18"/>
  <c r="H211" i="18"/>
  <c r="H212" i="18"/>
  <c r="H213" i="18"/>
  <c r="H214" i="18"/>
  <c r="H215" i="18"/>
  <c r="H216" i="18"/>
  <c r="H217" i="18"/>
  <c r="H218" i="18"/>
  <c r="H219" i="18"/>
  <c r="H220" i="18"/>
  <c r="H221" i="18"/>
  <c r="H222" i="18"/>
  <c r="H223" i="18"/>
  <c r="H224" i="18"/>
  <c r="H225" i="18"/>
  <c r="H226" i="18"/>
  <c r="H227" i="18"/>
  <c r="H228" i="18"/>
  <c r="H229" i="18"/>
  <c r="H230" i="18"/>
  <c r="H231" i="18"/>
  <c r="H232" i="18"/>
  <c r="H233" i="18"/>
  <c r="H234" i="18"/>
  <c r="H235" i="18"/>
  <c r="H236" i="18"/>
  <c r="H237" i="18"/>
  <c r="H238" i="18"/>
  <c r="H239" i="18"/>
  <c r="H240" i="18"/>
  <c r="H241" i="18"/>
  <c r="H242" i="18"/>
  <c r="H243" i="18"/>
  <c r="H244" i="18"/>
  <c r="H245" i="18"/>
  <c r="H246" i="18"/>
  <c r="H247" i="18"/>
  <c r="H248" i="18"/>
  <c r="H249" i="18"/>
  <c r="H250" i="18"/>
  <c r="H251" i="18"/>
  <c r="H252" i="18"/>
  <c r="H253" i="18"/>
  <c r="H254" i="18"/>
  <c r="H255" i="18"/>
  <c r="H256" i="18"/>
  <c r="H257" i="18"/>
  <c r="H258" i="18"/>
  <c r="H259" i="18"/>
  <c r="H260" i="18"/>
  <c r="H261" i="18"/>
  <c r="H262" i="18"/>
  <c r="H263" i="18"/>
  <c r="H264" i="18"/>
  <c r="H265" i="18"/>
  <c r="H266" i="18"/>
  <c r="H267" i="18"/>
  <c r="H268" i="18"/>
  <c r="H269" i="18"/>
  <c r="H270" i="18"/>
  <c r="H271" i="18"/>
  <c r="H272" i="18"/>
  <c r="H273" i="18"/>
  <c r="H274" i="18"/>
  <c r="H275" i="18"/>
  <c r="H276" i="18"/>
  <c r="H277" i="18"/>
  <c r="H278" i="18"/>
  <c r="H279" i="18"/>
  <c r="H280" i="18"/>
  <c r="H281" i="18"/>
  <c r="H282" i="18"/>
  <c r="H283" i="18"/>
  <c r="H284" i="18"/>
  <c r="H285" i="18"/>
  <c r="H286" i="18"/>
  <c r="H287" i="18"/>
  <c r="H288" i="18"/>
  <c r="H289" i="18"/>
  <c r="H290" i="18"/>
  <c r="H291" i="18"/>
  <c r="H292" i="18"/>
  <c r="H293" i="18"/>
  <c r="H294" i="18"/>
  <c r="H295" i="18"/>
  <c r="H296" i="18"/>
  <c r="H297" i="18"/>
  <c r="H298" i="18"/>
  <c r="H299" i="18"/>
  <c r="H300" i="18"/>
  <c r="H2" i="18"/>
  <c r="D3" i="7" l="1"/>
  <c r="D4" i="7"/>
  <c r="D5" i="7"/>
  <c r="D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5" i="7"/>
  <c r="D66" i="7"/>
  <c r="D67" i="7"/>
  <c r="D68" i="7"/>
  <c r="D69" i="7"/>
  <c r="D70" i="7"/>
  <c r="D71" i="7"/>
  <c r="D72" i="7"/>
  <c r="D73" i="7"/>
  <c r="D74" i="7"/>
  <c r="D75" i="7"/>
  <c r="D76" i="7"/>
  <c r="D77" i="7"/>
  <c r="D78" i="7"/>
  <c r="D79" i="7"/>
  <c r="D80" i="7"/>
  <c r="D81" i="7"/>
  <c r="D82" i="7"/>
  <c r="D83" i="7"/>
  <c r="D84" i="7"/>
  <c r="D85" i="7"/>
  <c r="D86" i="7"/>
  <c r="D87" i="7"/>
  <c r="D88" i="7"/>
  <c r="D89" i="7"/>
  <c r="D90" i="7"/>
  <c r="D91" i="7"/>
  <c r="D92" i="7"/>
  <c r="D93" i="7"/>
  <c r="D94" i="7"/>
  <c r="D95" i="7"/>
  <c r="D96" i="7"/>
  <c r="D97" i="7"/>
  <c r="D98" i="7"/>
  <c r="D99" i="7"/>
  <c r="D100" i="7"/>
  <c r="D101" i="7"/>
  <c r="D102" i="7"/>
  <c r="D103" i="7"/>
  <c r="D104" i="7"/>
  <c r="D105" i="7"/>
  <c r="D106" i="7"/>
  <c r="D107" i="7"/>
  <c r="D108" i="7"/>
  <c r="D109" i="7"/>
  <c r="D110" i="7"/>
  <c r="D111" i="7"/>
  <c r="D112" i="7"/>
  <c r="D113" i="7"/>
  <c r="D114" i="7"/>
  <c r="D115" i="7"/>
  <c r="D116" i="7"/>
  <c r="D117" i="7"/>
  <c r="D118" i="7"/>
  <c r="D119" i="7"/>
  <c r="D120" i="7"/>
  <c r="D121" i="7"/>
  <c r="D122" i="7"/>
  <c r="D123" i="7"/>
  <c r="D124" i="7"/>
  <c r="D125" i="7"/>
  <c r="D126" i="7"/>
  <c r="D127" i="7"/>
  <c r="D128" i="7"/>
  <c r="D129" i="7"/>
  <c r="D130" i="7"/>
  <c r="D131" i="7"/>
  <c r="D132" i="7"/>
  <c r="D133" i="7"/>
  <c r="D134" i="7"/>
  <c r="D135" i="7"/>
  <c r="D136" i="7"/>
  <c r="D137" i="7"/>
  <c r="D138" i="7"/>
  <c r="D139" i="7"/>
  <c r="D140" i="7"/>
  <c r="D141" i="7"/>
  <c r="D142" i="7"/>
  <c r="D143" i="7"/>
  <c r="D144" i="7"/>
  <c r="D145" i="7"/>
  <c r="D146" i="7"/>
  <c r="D147" i="7"/>
  <c r="D148" i="7"/>
  <c r="D149" i="7"/>
  <c r="D150" i="7"/>
  <c r="D151" i="7"/>
  <c r="D152" i="7"/>
  <c r="D153" i="7"/>
  <c r="D154" i="7"/>
  <c r="D155" i="7"/>
  <c r="D156" i="7"/>
  <c r="D157" i="7"/>
  <c r="D158" i="7"/>
  <c r="D159" i="7"/>
  <c r="D160" i="7"/>
  <c r="D161" i="7"/>
  <c r="D162" i="7"/>
  <c r="D163" i="7"/>
  <c r="D164" i="7"/>
  <c r="D165" i="7"/>
  <c r="D166" i="7"/>
  <c r="D167" i="7"/>
  <c r="D168" i="7"/>
  <c r="D169" i="7"/>
  <c r="D170" i="7"/>
  <c r="D171" i="7"/>
  <c r="D172" i="7"/>
  <c r="D173" i="7"/>
  <c r="D174" i="7"/>
  <c r="D175" i="7"/>
  <c r="D176" i="7"/>
  <c r="D177" i="7"/>
  <c r="D178" i="7"/>
  <c r="D179" i="7"/>
  <c r="D180" i="7"/>
  <c r="D181" i="7"/>
  <c r="D182" i="7"/>
  <c r="D183" i="7"/>
  <c r="D184" i="7"/>
  <c r="D185" i="7"/>
  <c r="D186" i="7"/>
  <c r="D187" i="7"/>
  <c r="D188" i="7"/>
  <c r="D189" i="7"/>
  <c r="D190" i="7"/>
  <c r="D191" i="7"/>
  <c r="D192" i="7"/>
  <c r="D193" i="7"/>
  <c r="D194" i="7"/>
  <c r="D195" i="7"/>
  <c r="D196" i="7"/>
  <c r="D197" i="7"/>
  <c r="D198" i="7"/>
  <c r="D199" i="7"/>
  <c r="D200" i="7"/>
  <c r="D201" i="7"/>
  <c r="D202" i="7"/>
  <c r="D203" i="7"/>
  <c r="D204" i="7"/>
  <c r="D205" i="7"/>
  <c r="D206" i="7"/>
  <c r="D207" i="7"/>
  <c r="D208" i="7"/>
  <c r="D209" i="7"/>
  <c r="D210" i="7"/>
  <c r="D211" i="7"/>
  <c r="D212" i="7"/>
  <c r="D213" i="7"/>
  <c r="D214" i="7"/>
  <c r="D215" i="7"/>
  <c r="D216" i="7"/>
  <c r="D217" i="7"/>
  <c r="D218" i="7"/>
  <c r="D219" i="7"/>
  <c r="D220" i="7"/>
  <c r="D221" i="7"/>
  <c r="D222" i="7"/>
  <c r="D223" i="7"/>
  <c r="D224" i="7"/>
  <c r="D225" i="7"/>
  <c r="D226" i="7"/>
  <c r="D227" i="7"/>
  <c r="D228" i="7"/>
  <c r="D229" i="7"/>
  <c r="D230" i="7"/>
  <c r="D231" i="7"/>
  <c r="D232" i="7"/>
  <c r="D233" i="7"/>
  <c r="D234" i="7"/>
  <c r="D235" i="7"/>
  <c r="D236" i="7"/>
  <c r="D237" i="7"/>
  <c r="D238" i="7"/>
  <c r="D239" i="7"/>
  <c r="D240" i="7"/>
  <c r="D241" i="7"/>
  <c r="D242" i="7"/>
  <c r="D243" i="7"/>
  <c r="D244" i="7"/>
  <c r="D245" i="7"/>
  <c r="D246" i="7"/>
  <c r="D247" i="7"/>
  <c r="D248" i="7"/>
  <c r="D249" i="7"/>
  <c r="D250" i="7"/>
  <c r="D251" i="7"/>
  <c r="D252" i="7"/>
  <c r="D253" i="7"/>
  <c r="D254" i="7"/>
  <c r="D255" i="7"/>
  <c r="D256" i="7"/>
  <c r="D257" i="7"/>
  <c r="D258" i="7"/>
  <c r="D259" i="7"/>
  <c r="D260" i="7"/>
  <c r="D261" i="7"/>
  <c r="D262" i="7"/>
  <c r="D263" i="7"/>
  <c r="D264" i="7"/>
  <c r="D265" i="7"/>
  <c r="D266" i="7"/>
  <c r="D267" i="7"/>
  <c r="D268" i="7"/>
  <c r="D269" i="7"/>
  <c r="D270" i="7"/>
  <c r="D271" i="7"/>
  <c r="D272" i="7"/>
  <c r="D273" i="7"/>
  <c r="D274" i="7"/>
  <c r="D275" i="7"/>
  <c r="D276" i="7"/>
  <c r="D277" i="7"/>
  <c r="D278" i="7"/>
  <c r="D279" i="7"/>
  <c r="D280" i="7"/>
  <c r="D281" i="7"/>
  <c r="D282" i="7"/>
  <c r="D283" i="7"/>
  <c r="D284" i="7"/>
  <c r="D285" i="7"/>
  <c r="D286" i="7"/>
  <c r="D287" i="7"/>
  <c r="D288" i="7"/>
  <c r="D289" i="7"/>
  <c r="D290" i="7"/>
  <c r="D291" i="7"/>
  <c r="D292" i="7"/>
  <c r="D293" i="7"/>
  <c r="D294" i="7"/>
  <c r="D295" i="7"/>
  <c r="D296" i="7"/>
  <c r="D297" i="7"/>
  <c r="D298" i="7"/>
  <c r="D299" i="7"/>
  <c r="D300" i="7"/>
  <c r="D2" i="7"/>
  <c r="C302" i="7"/>
  <c r="C303" i="7"/>
  <c r="C304" i="7"/>
  <c r="C305" i="7"/>
  <c r="C306" i="7"/>
  <c r="C307" i="7"/>
  <c r="C308" i="7"/>
  <c r="C309" i="7"/>
  <c r="C310" i="7"/>
  <c r="C311" i="7"/>
  <c r="C312" i="7"/>
  <c r="C313" i="7"/>
  <c r="C314" i="7"/>
  <c r="C315" i="7"/>
  <c r="C316" i="7"/>
  <c r="C317" i="7"/>
  <c r="C318" i="7"/>
  <c r="C319" i="7"/>
  <c r="C320" i="7"/>
  <c r="C321" i="7"/>
  <c r="C322" i="7"/>
  <c r="C323" i="7"/>
  <c r="C324" i="7"/>
  <c r="C325" i="7"/>
  <c r="C326" i="7"/>
  <c r="C327" i="7"/>
  <c r="C328" i="7"/>
  <c r="C329" i="7"/>
  <c r="C330" i="7"/>
  <c r="C331" i="7"/>
  <c r="C332" i="7"/>
  <c r="C333" i="7"/>
  <c r="C334" i="7"/>
  <c r="C335" i="7"/>
  <c r="C336" i="7"/>
  <c r="C337" i="7"/>
  <c r="C338" i="7"/>
  <c r="C339" i="7"/>
  <c r="C340" i="7"/>
  <c r="C341" i="7"/>
  <c r="C342" i="7"/>
  <c r="C343" i="7"/>
  <c r="C344" i="7"/>
  <c r="C345" i="7"/>
  <c r="C346" i="7"/>
  <c r="C347" i="7"/>
  <c r="C348" i="7"/>
  <c r="C349" i="7"/>
  <c r="C350" i="7"/>
  <c r="C351" i="7"/>
  <c r="C352" i="7"/>
  <c r="C353" i="7"/>
  <c r="C354" i="7"/>
  <c r="C355" i="7"/>
  <c r="C356" i="7"/>
  <c r="C357" i="7"/>
  <c r="C358" i="7"/>
  <c r="C359" i="7"/>
  <c r="C360" i="7"/>
  <c r="C361" i="7"/>
  <c r="C362" i="7"/>
  <c r="C363" i="7"/>
  <c r="C364" i="7"/>
  <c r="C365" i="7"/>
  <c r="C366" i="7"/>
  <c r="C367" i="7"/>
  <c r="C368" i="7"/>
  <c r="C369" i="7"/>
  <c r="C370" i="7"/>
  <c r="C371" i="7"/>
  <c r="C372" i="7"/>
  <c r="C373" i="7"/>
  <c r="C374" i="7"/>
  <c r="C375" i="7"/>
  <c r="C376" i="7"/>
  <c r="C377" i="7"/>
  <c r="C378" i="7"/>
  <c r="C379" i="7"/>
  <c r="C380" i="7"/>
  <c r="C381" i="7"/>
  <c r="C382" i="7"/>
  <c r="C383" i="7"/>
  <c r="C384" i="7"/>
  <c r="C385" i="7"/>
  <c r="C386" i="7"/>
  <c r="C387" i="7"/>
  <c r="C388" i="7"/>
  <c r="C389" i="7"/>
  <c r="C390" i="7"/>
  <c r="C391" i="7"/>
  <c r="C392" i="7"/>
  <c r="C393" i="7"/>
  <c r="C394" i="7"/>
  <c r="C395" i="7"/>
  <c r="C396" i="7"/>
  <c r="C397" i="7"/>
  <c r="C398" i="7"/>
  <c r="C399" i="7"/>
  <c r="C400" i="7"/>
  <c r="C401" i="7"/>
  <c r="C402" i="7"/>
  <c r="C403" i="7"/>
  <c r="C404" i="7"/>
  <c r="C405" i="7"/>
  <c r="C406" i="7"/>
  <c r="C407" i="7"/>
  <c r="C408" i="7"/>
  <c r="C409" i="7"/>
  <c r="C410" i="7"/>
  <c r="C411" i="7"/>
  <c r="C412" i="7"/>
  <c r="C413" i="7"/>
  <c r="C414" i="7"/>
  <c r="C415" i="7"/>
  <c r="C416" i="7"/>
  <c r="C417" i="7"/>
  <c r="C418" i="7"/>
  <c r="C419" i="7"/>
  <c r="C420" i="7"/>
  <c r="C421" i="7"/>
  <c r="C422" i="7"/>
  <c r="C423" i="7"/>
  <c r="C424" i="7"/>
  <c r="C425" i="7"/>
  <c r="C426" i="7"/>
  <c r="C427" i="7"/>
  <c r="C428" i="7"/>
  <c r="C429" i="7"/>
  <c r="C430" i="7"/>
  <c r="C431" i="7"/>
  <c r="C432" i="7"/>
  <c r="C433" i="7"/>
  <c r="C434" i="7"/>
  <c r="C435" i="7"/>
  <c r="C436" i="7"/>
  <c r="C437" i="7"/>
  <c r="C438" i="7"/>
  <c r="C439" i="7"/>
  <c r="C440" i="7"/>
  <c r="C441" i="7"/>
  <c r="C442" i="7"/>
  <c r="C443" i="7"/>
  <c r="C444" i="7"/>
  <c r="C445" i="7"/>
  <c r="C446" i="7"/>
  <c r="C447" i="7"/>
  <c r="C448" i="7"/>
  <c r="C449" i="7"/>
  <c r="C450" i="7"/>
  <c r="C451" i="7"/>
  <c r="C452" i="7"/>
  <c r="C453" i="7"/>
  <c r="C454" i="7"/>
  <c r="C455" i="7"/>
  <c r="C456" i="7"/>
  <c r="C457" i="7"/>
  <c r="C458" i="7"/>
  <c r="C459" i="7"/>
  <c r="C460" i="7"/>
  <c r="C461" i="7"/>
  <c r="C462" i="7"/>
  <c r="C463" i="7"/>
  <c r="C464" i="7"/>
  <c r="C465" i="7"/>
  <c r="C466" i="7"/>
  <c r="C467" i="7"/>
  <c r="C468" i="7"/>
  <c r="C469" i="7"/>
  <c r="C470" i="7"/>
  <c r="C471" i="7"/>
  <c r="C472" i="7"/>
  <c r="C473" i="7"/>
  <c r="C474" i="7"/>
  <c r="C475" i="7"/>
  <c r="C476" i="7"/>
  <c r="C477" i="7"/>
  <c r="C478" i="7"/>
  <c r="C479" i="7"/>
  <c r="C480" i="7"/>
  <c r="C481" i="7"/>
  <c r="C482" i="7"/>
  <c r="C483" i="7"/>
  <c r="C484" i="7"/>
  <c r="C485" i="7"/>
  <c r="C486" i="7"/>
  <c r="C487" i="7"/>
  <c r="C488" i="7"/>
  <c r="C489" i="7"/>
  <c r="C490" i="7"/>
  <c r="C491" i="7"/>
  <c r="C492" i="7"/>
  <c r="C493" i="7"/>
  <c r="C494" i="7"/>
  <c r="C495" i="7"/>
  <c r="C496" i="7"/>
  <c r="C497" i="7"/>
  <c r="C498" i="7"/>
  <c r="C499" i="7"/>
  <c r="C500" i="7"/>
  <c r="C501" i="7"/>
  <c r="C502" i="7"/>
  <c r="C503" i="7"/>
  <c r="C504" i="7"/>
  <c r="C505" i="7"/>
  <c r="C506" i="7"/>
  <c r="C507" i="7"/>
  <c r="C508" i="7"/>
  <c r="C509" i="7"/>
  <c r="C510" i="7"/>
  <c r="C511" i="7"/>
  <c r="C512" i="7"/>
  <c r="C513" i="7"/>
  <c r="C514" i="7"/>
  <c r="C515" i="7"/>
  <c r="C516" i="7"/>
  <c r="C517" i="7"/>
  <c r="C518" i="7"/>
  <c r="C519" i="7"/>
  <c r="C520" i="7"/>
  <c r="C521" i="7"/>
  <c r="C522" i="7"/>
  <c r="C523" i="7"/>
  <c r="C524" i="7"/>
  <c r="C525" i="7"/>
  <c r="C526" i="7"/>
  <c r="C527" i="7"/>
  <c r="C528" i="7"/>
  <c r="C529" i="7"/>
  <c r="C530" i="7"/>
  <c r="C531" i="7"/>
  <c r="C532" i="7"/>
  <c r="C533" i="7"/>
  <c r="C534" i="7"/>
  <c r="C535" i="7"/>
  <c r="C536" i="7"/>
  <c r="C537" i="7"/>
  <c r="C538" i="7"/>
  <c r="C539" i="7"/>
  <c r="C540" i="7"/>
  <c r="C541" i="7"/>
  <c r="C542" i="7"/>
  <c r="C543" i="7"/>
  <c r="C544" i="7"/>
  <c r="C545" i="7"/>
  <c r="C546" i="7"/>
  <c r="C547" i="7"/>
  <c r="C548" i="7"/>
  <c r="C549" i="7"/>
  <c r="C550" i="7"/>
  <c r="C551" i="7"/>
  <c r="C552" i="7"/>
  <c r="C553" i="7"/>
  <c r="C554" i="7"/>
  <c r="C555" i="7"/>
  <c r="C556" i="7"/>
  <c r="C557" i="7"/>
  <c r="C558" i="7"/>
  <c r="C559" i="7"/>
  <c r="C560" i="7"/>
  <c r="C561" i="7"/>
  <c r="C562" i="7"/>
  <c r="C563" i="7"/>
  <c r="C564" i="7"/>
  <c r="C565" i="7"/>
  <c r="C566" i="7"/>
  <c r="C567" i="7"/>
  <c r="C568" i="7"/>
  <c r="C569" i="7"/>
  <c r="C570" i="7"/>
  <c r="C571" i="7"/>
  <c r="C572" i="7"/>
  <c r="C573" i="7"/>
  <c r="C574" i="7"/>
  <c r="C575" i="7"/>
  <c r="C576" i="7"/>
  <c r="C577" i="7"/>
  <c r="C578" i="7"/>
  <c r="C579" i="7"/>
  <c r="C580" i="7"/>
  <c r="C581" i="7"/>
  <c r="C582" i="7"/>
  <c r="C583" i="7"/>
  <c r="C584" i="7"/>
  <c r="C585" i="7"/>
  <c r="C586" i="7"/>
  <c r="C587" i="7"/>
  <c r="C588" i="7"/>
  <c r="C589" i="7"/>
  <c r="C590" i="7"/>
  <c r="C591" i="7"/>
  <c r="C592" i="7"/>
  <c r="C593" i="7"/>
  <c r="C594" i="7"/>
  <c r="C595" i="7"/>
  <c r="C596" i="7"/>
  <c r="C597" i="7"/>
  <c r="C598" i="7"/>
  <c r="C599" i="7"/>
  <c r="C600" i="7"/>
  <c r="C301" i="7"/>
  <c r="C3" i="7"/>
  <c r="C4" i="7"/>
  <c r="C5" i="7"/>
  <c r="C6" i="7"/>
  <c r="C7" i="7"/>
  <c r="C8" i="7"/>
  <c r="C9" i="7"/>
  <c r="C10" i="7"/>
  <c r="C11" i="7"/>
  <c r="C12" i="7"/>
  <c r="C13" i="7"/>
  <c r="C14" i="7"/>
  <c r="C15" i="7"/>
  <c r="C16" i="7"/>
  <c r="C17" i="7"/>
  <c r="C18" i="7"/>
  <c r="C19" i="7"/>
  <c r="C20" i="7"/>
  <c r="C21" i="7"/>
  <c r="C22" i="7"/>
  <c r="C23" i="7"/>
  <c r="C24" i="7"/>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5" i="7"/>
  <c r="C56" i="7"/>
  <c r="C57" i="7"/>
  <c r="C58" i="7"/>
  <c r="C59" i="7"/>
  <c r="C60" i="7"/>
  <c r="C61" i="7"/>
  <c r="C62" i="7"/>
  <c r="C63" i="7"/>
  <c r="C64" i="7"/>
  <c r="C65" i="7"/>
  <c r="C66" i="7"/>
  <c r="C67" i="7"/>
  <c r="C68" i="7"/>
  <c r="C69" i="7"/>
  <c r="C70" i="7"/>
  <c r="C71" i="7"/>
  <c r="C72" i="7"/>
  <c r="C73" i="7"/>
  <c r="C74" i="7"/>
  <c r="C75" i="7"/>
  <c r="C76" i="7"/>
  <c r="C77" i="7"/>
  <c r="C78" i="7"/>
  <c r="C79" i="7"/>
  <c r="C80" i="7"/>
  <c r="C81" i="7"/>
  <c r="C82" i="7"/>
  <c r="C83" i="7"/>
  <c r="C84" i="7"/>
  <c r="C85" i="7"/>
  <c r="C86" i="7"/>
  <c r="C87" i="7"/>
  <c r="C88" i="7"/>
  <c r="C89" i="7"/>
  <c r="C90" i="7"/>
  <c r="C91" i="7"/>
  <c r="C92" i="7"/>
  <c r="C93" i="7"/>
  <c r="C94" i="7"/>
  <c r="C95" i="7"/>
  <c r="C96" i="7"/>
  <c r="C97" i="7"/>
  <c r="C98" i="7"/>
  <c r="C99" i="7"/>
  <c r="C100" i="7"/>
  <c r="C101" i="7"/>
  <c r="C102" i="7"/>
  <c r="C103" i="7"/>
  <c r="C104" i="7"/>
  <c r="C105" i="7"/>
  <c r="C106" i="7"/>
  <c r="C107" i="7"/>
  <c r="C108" i="7"/>
  <c r="C109" i="7"/>
  <c r="C110" i="7"/>
  <c r="C111" i="7"/>
  <c r="C112" i="7"/>
  <c r="C113" i="7"/>
  <c r="C114" i="7"/>
  <c r="C115" i="7"/>
  <c r="C116" i="7"/>
  <c r="C117" i="7"/>
  <c r="C118" i="7"/>
  <c r="C119" i="7"/>
  <c r="C120" i="7"/>
  <c r="C121" i="7"/>
  <c r="C122" i="7"/>
  <c r="C123" i="7"/>
  <c r="C124" i="7"/>
  <c r="C125" i="7"/>
  <c r="C126" i="7"/>
  <c r="C127" i="7"/>
  <c r="C128" i="7"/>
  <c r="C129" i="7"/>
  <c r="C130" i="7"/>
  <c r="C131" i="7"/>
  <c r="C132" i="7"/>
  <c r="C133" i="7"/>
  <c r="C134" i="7"/>
  <c r="C135" i="7"/>
  <c r="C136" i="7"/>
  <c r="C137" i="7"/>
  <c r="C138" i="7"/>
  <c r="C139" i="7"/>
  <c r="C140" i="7"/>
  <c r="C141" i="7"/>
  <c r="C142" i="7"/>
  <c r="C143" i="7"/>
  <c r="C144" i="7"/>
  <c r="C145" i="7"/>
  <c r="C146" i="7"/>
  <c r="C147" i="7"/>
  <c r="C148" i="7"/>
  <c r="C149" i="7"/>
  <c r="C150" i="7"/>
  <c r="C151" i="7"/>
  <c r="C152" i="7"/>
  <c r="C153" i="7"/>
  <c r="C154" i="7"/>
  <c r="C155" i="7"/>
  <c r="C156" i="7"/>
  <c r="C157" i="7"/>
  <c r="C158" i="7"/>
  <c r="C159" i="7"/>
  <c r="C160" i="7"/>
  <c r="C161" i="7"/>
  <c r="C162" i="7"/>
  <c r="C163" i="7"/>
  <c r="C164" i="7"/>
  <c r="C165" i="7"/>
  <c r="C166" i="7"/>
  <c r="C167" i="7"/>
  <c r="C168" i="7"/>
  <c r="C169" i="7"/>
  <c r="C170" i="7"/>
  <c r="C171" i="7"/>
  <c r="C172" i="7"/>
  <c r="C173" i="7"/>
  <c r="C174" i="7"/>
  <c r="C175" i="7"/>
  <c r="C176" i="7"/>
  <c r="C177" i="7"/>
  <c r="C178" i="7"/>
  <c r="C179" i="7"/>
  <c r="C180" i="7"/>
  <c r="C181" i="7"/>
  <c r="C182" i="7"/>
  <c r="C183" i="7"/>
  <c r="C184" i="7"/>
  <c r="C185" i="7"/>
  <c r="C186" i="7"/>
  <c r="C187" i="7"/>
  <c r="C188" i="7"/>
  <c r="C189" i="7"/>
  <c r="C190" i="7"/>
  <c r="C191" i="7"/>
  <c r="C192" i="7"/>
  <c r="C193" i="7"/>
  <c r="C194" i="7"/>
  <c r="C195" i="7"/>
  <c r="C196" i="7"/>
  <c r="C197" i="7"/>
  <c r="C198" i="7"/>
  <c r="C199" i="7"/>
  <c r="C200" i="7"/>
  <c r="C201" i="7"/>
  <c r="C202" i="7"/>
  <c r="C203" i="7"/>
  <c r="C204" i="7"/>
  <c r="C205" i="7"/>
  <c r="C206" i="7"/>
  <c r="C207" i="7"/>
  <c r="C208" i="7"/>
  <c r="C209" i="7"/>
  <c r="C210" i="7"/>
  <c r="C211" i="7"/>
  <c r="C212" i="7"/>
  <c r="C213" i="7"/>
  <c r="C214" i="7"/>
  <c r="C215" i="7"/>
  <c r="C216" i="7"/>
  <c r="C217" i="7"/>
  <c r="C218" i="7"/>
  <c r="C219" i="7"/>
  <c r="C220" i="7"/>
  <c r="C221" i="7"/>
  <c r="C222" i="7"/>
  <c r="C223" i="7"/>
  <c r="C224" i="7"/>
  <c r="C225" i="7"/>
  <c r="C226" i="7"/>
  <c r="C227" i="7"/>
  <c r="C228" i="7"/>
  <c r="C229" i="7"/>
  <c r="C230" i="7"/>
  <c r="C231" i="7"/>
  <c r="C232" i="7"/>
  <c r="C233" i="7"/>
  <c r="C234" i="7"/>
  <c r="C235" i="7"/>
  <c r="C236" i="7"/>
  <c r="C237" i="7"/>
  <c r="C238" i="7"/>
  <c r="C239" i="7"/>
  <c r="C240" i="7"/>
  <c r="C241" i="7"/>
  <c r="C242" i="7"/>
  <c r="C243" i="7"/>
  <c r="C244" i="7"/>
  <c r="C245" i="7"/>
  <c r="C246" i="7"/>
  <c r="C247" i="7"/>
  <c r="C248" i="7"/>
  <c r="C249" i="7"/>
  <c r="C250" i="7"/>
  <c r="C251" i="7"/>
  <c r="C252" i="7"/>
  <c r="C253" i="7"/>
  <c r="C254" i="7"/>
  <c r="C255" i="7"/>
  <c r="C256" i="7"/>
  <c r="C257" i="7"/>
  <c r="C258" i="7"/>
  <c r="C259" i="7"/>
  <c r="C260" i="7"/>
  <c r="C261" i="7"/>
  <c r="C262" i="7"/>
  <c r="C263" i="7"/>
  <c r="C264" i="7"/>
  <c r="C265" i="7"/>
  <c r="C266" i="7"/>
  <c r="C267" i="7"/>
  <c r="C268" i="7"/>
  <c r="C269" i="7"/>
  <c r="C270" i="7"/>
  <c r="C271" i="7"/>
  <c r="C272" i="7"/>
  <c r="C273" i="7"/>
  <c r="C274" i="7"/>
  <c r="C275" i="7"/>
  <c r="C276" i="7"/>
  <c r="C277" i="7"/>
  <c r="C278" i="7"/>
  <c r="C279" i="7"/>
  <c r="C280" i="7"/>
  <c r="C281" i="7"/>
  <c r="C282" i="7"/>
  <c r="C283" i="7"/>
  <c r="C284" i="7"/>
  <c r="C285" i="7"/>
  <c r="C286" i="7"/>
  <c r="C287" i="7"/>
  <c r="C288" i="7"/>
  <c r="C289" i="7"/>
  <c r="C290" i="7"/>
  <c r="C291" i="7"/>
  <c r="C292" i="7"/>
  <c r="C293" i="7"/>
  <c r="C294" i="7"/>
  <c r="C295" i="7"/>
  <c r="C296" i="7"/>
  <c r="C297" i="7"/>
  <c r="C298" i="7"/>
  <c r="C299" i="7"/>
  <c r="C300" i="7"/>
  <c r="C2" i="7"/>
  <c r="B302" i="7"/>
  <c r="B303" i="7"/>
  <c r="B304" i="7"/>
  <c r="B305" i="7"/>
  <c r="B306" i="7"/>
  <c r="B307" i="7"/>
  <c r="B308" i="7"/>
  <c r="B309" i="7"/>
  <c r="B310" i="7"/>
  <c r="B311" i="7"/>
  <c r="B312" i="7"/>
  <c r="B313" i="7"/>
  <c r="B314" i="7"/>
  <c r="B315" i="7"/>
  <c r="B316" i="7"/>
  <c r="B317" i="7"/>
  <c r="B318" i="7"/>
  <c r="B319" i="7"/>
  <c r="B320" i="7"/>
  <c r="B321" i="7"/>
  <c r="B322" i="7"/>
  <c r="B323" i="7"/>
  <c r="B324" i="7"/>
  <c r="B325" i="7"/>
  <c r="B326" i="7"/>
  <c r="B327" i="7"/>
  <c r="B328" i="7"/>
  <c r="B329" i="7"/>
  <c r="B330" i="7"/>
  <c r="B331" i="7"/>
  <c r="B332" i="7"/>
  <c r="B333" i="7"/>
  <c r="B334" i="7"/>
  <c r="B335" i="7"/>
  <c r="B336" i="7"/>
  <c r="B337" i="7"/>
  <c r="B338" i="7"/>
  <c r="B339" i="7"/>
  <c r="B340" i="7"/>
  <c r="B341" i="7"/>
  <c r="B342" i="7"/>
  <c r="B343" i="7"/>
  <c r="B344" i="7"/>
  <c r="B345" i="7"/>
  <c r="B346" i="7"/>
  <c r="B347" i="7"/>
  <c r="B348" i="7"/>
  <c r="B349" i="7"/>
  <c r="B350" i="7"/>
  <c r="B351" i="7"/>
  <c r="B352" i="7"/>
  <c r="B353" i="7"/>
  <c r="B354" i="7"/>
  <c r="B355" i="7"/>
  <c r="B356" i="7"/>
  <c r="B357" i="7"/>
  <c r="B358" i="7"/>
  <c r="B359" i="7"/>
  <c r="B360" i="7"/>
  <c r="B361" i="7"/>
  <c r="B362" i="7"/>
  <c r="B363" i="7"/>
  <c r="B364" i="7"/>
  <c r="B365" i="7"/>
  <c r="B366" i="7"/>
  <c r="B367" i="7"/>
  <c r="B368" i="7"/>
  <c r="B369" i="7"/>
  <c r="B370" i="7"/>
  <c r="B371" i="7"/>
  <c r="B372" i="7"/>
  <c r="B373" i="7"/>
  <c r="B374" i="7"/>
  <c r="B375" i="7"/>
  <c r="B376" i="7"/>
  <c r="B377" i="7"/>
  <c r="B378" i="7"/>
  <c r="B379" i="7"/>
  <c r="B380" i="7"/>
  <c r="B381" i="7"/>
  <c r="B382" i="7"/>
  <c r="B383" i="7"/>
  <c r="B384" i="7"/>
  <c r="B385" i="7"/>
  <c r="B386" i="7"/>
  <c r="B387" i="7"/>
  <c r="B388" i="7"/>
  <c r="B389" i="7"/>
  <c r="B390" i="7"/>
  <c r="B391" i="7"/>
  <c r="B392" i="7"/>
  <c r="B393" i="7"/>
  <c r="B394" i="7"/>
  <c r="B395" i="7"/>
  <c r="B396" i="7"/>
  <c r="B397" i="7"/>
  <c r="B398" i="7"/>
  <c r="B399" i="7"/>
  <c r="B400" i="7"/>
  <c r="B401" i="7"/>
  <c r="B402" i="7"/>
  <c r="B403" i="7"/>
  <c r="B404" i="7"/>
  <c r="B405" i="7"/>
  <c r="B406" i="7"/>
  <c r="B407" i="7"/>
  <c r="B408" i="7"/>
  <c r="B409" i="7"/>
  <c r="B410" i="7"/>
  <c r="B411" i="7"/>
  <c r="B412" i="7"/>
  <c r="B413" i="7"/>
  <c r="B414" i="7"/>
  <c r="B415" i="7"/>
  <c r="B416" i="7"/>
  <c r="B417" i="7"/>
  <c r="B418" i="7"/>
  <c r="B419" i="7"/>
  <c r="B420" i="7"/>
  <c r="B421" i="7"/>
  <c r="B422" i="7"/>
  <c r="B423" i="7"/>
  <c r="B424" i="7"/>
  <c r="B425" i="7"/>
  <c r="B426" i="7"/>
  <c r="B427" i="7"/>
  <c r="B428" i="7"/>
  <c r="B429" i="7"/>
  <c r="B430" i="7"/>
  <c r="B431" i="7"/>
  <c r="B432" i="7"/>
  <c r="B433" i="7"/>
  <c r="B434" i="7"/>
  <c r="B435" i="7"/>
  <c r="B436" i="7"/>
  <c r="B437" i="7"/>
  <c r="B438" i="7"/>
  <c r="B439" i="7"/>
  <c r="B440" i="7"/>
  <c r="B441" i="7"/>
  <c r="B442" i="7"/>
  <c r="B443" i="7"/>
  <c r="B444" i="7"/>
  <c r="B445" i="7"/>
  <c r="B446" i="7"/>
  <c r="B447" i="7"/>
  <c r="B448" i="7"/>
  <c r="B449" i="7"/>
  <c r="B450" i="7"/>
  <c r="B451" i="7"/>
  <c r="B452" i="7"/>
  <c r="B453" i="7"/>
  <c r="B454" i="7"/>
  <c r="B455" i="7"/>
  <c r="B456" i="7"/>
  <c r="B457" i="7"/>
  <c r="B458" i="7"/>
  <c r="B459" i="7"/>
  <c r="B460" i="7"/>
  <c r="B461" i="7"/>
  <c r="B462" i="7"/>
  <c r="B463" i="7"/>
  <c r="B464" i="7"/>
  <c r="B465" i="7"/>
  <c r="B466" i="7"/>
  <c r="B467" i="7"/>
  <c r="B468" i="7"/>
  <c r="B469" i="7"/>
  <c r="B470" i="7"/>
  <c r="B471" i="7"/>
  <c r="B472" i="7"/>
  <c r="B473" i="7"/>
  <c r="B474" i="7"/>
  <c r="B475" i="7"/>
  <c r="B476" i="7"/>
  <c r="B477" i="7"/>
  <c r="B478" i="7"/>
  <c r="B479" i="7"/>
  <c r="B480" i="7"/>
  <c r="B481" i="7"/>
  <c r="B482" i="7"/>
  <c r="B483" i="7"/>
  <c r="B484" i="7"/>
  <c r="B485" i="7"/>
  <c r="B486" i="7"/>
  <c r="B487" i="7"/>
  <c r="B488" i="7"/>
  <c r="B489" i="7"/>
  <c r="B490" i="7"/>
  <c r="B491" i="7"/>
  <c r="B492" i="7"/>
  <c r="B493" i="7"/>
  <c r="B494" i="7"/>
  <c r="B495" i="7"/>
  <c r="B496" i="7"/>
  <c r="B497" i="7"/>
  <c r="B498" i="7"/>
  <c r="B499" i="7"/>
  <c r="B500" i="7"/>
  <c r="B501" i="7"/>
  <c r="B502" i="7"/>
  <c r="B503" i="7"/>
  <c r="B504" i="7"/>
  <c r="B505" i="7"/>
  <c r="B506" i="7"/>
  <c r="B507" i="7"/>
  <c r="B508" i="7"/>
  <c r="B509" i="7"/>
  <c r="B510" i="7"/>
  <c r="B511" i="7"/>
  <c r="B512" i="7"/>
  <c r="B513" i="7"/>
  <c r="B514" i="7"/>
  <c r="B515" i="7"/>
  <c r="B516" i="7"/>
  <c r="B517" i="7"/>
  <c r="B518" i="7"/>
  <c r="B519" i="7"/>
  <c r="B520" i="7"/>
  <c r="B521" i="7"/>
  <c r="B522" i="7"/>
  <c r="B523" i="7"/>
  <c r="B524" i="7"/>
  <c r="B525" i="7"/>
  <c r="B526" i="7"/>
  <c r="B527" i="7"/>
  <c r="B528" i="7"/>
  <c r="B529" i="7"/>
  <c r="B530" i="7"/>
  <c r="B531" i="7"/>
  <c r="B532" i="7"/>
  <c r="B533" i="7"/>
  <c r="B534" i="7"/>
  <c r="B535" i="7"/>
  <c r="B536" i="7"/>
  <c r="B537" i="7"/>
  <c r="B538" i="7"/>
  <c r="B539" i="7"/>
  <c r="B540" i="7"/>
  <c r="B541" i="7"/>
  <c r="B542" i="7"/>
  <c r="B543" i="7"/>
  <c r="B544" i="7"/>
  <c r="B545" i="7"/>
  <c r="B546" i="7"/>
  <c r="B547" i="7"/>
  <c r="B548" i="7"/>
  <c r="B549" i="7"/>
  <c r="B550" i="7"/>
  <c r="B551" i="7"/>
  <c r="B552" i="7"/>
  <c r="B553" i="7"/>
  <c r="B554" i="7"/>
  <c r="B555" i="7"/>
  <c r="B556" i="7"/>
  <c r="B557" i="7"/>
  <c r="B558" i="7"/>
  <c r="B559" i="7"/>
  <c r="B560" i="7"/>
  <c r="B561" i="7"/>
  <c r="B562" i="7"/>
  <c r="B563" i="7"/>
  <c r="B564" i="7"/>
  <c r="B565" i="7"/>
  <c r="B566" i="7"/>
  <c r="B567" i="7"/>
  <c r="B568" i="7"/>
  <c r="B569" i="7"/>
  <c r="B570" i="7"/>
  <c r="B571" i="7"/>
  <c r="B572" i="7"/>
  <c r="B573" i="7"/>
  <c r="B574" i="7"/>
  <c r="B575" i="7"/>
  <c r="B576" i="7"/>
  <c r="B577" i="7"/>
  <c r="B578" i="7"/>
  <c r="B579" i="7"/>
  <c r="B580" i="7"/>
  <c r="B581" i="7"/>
  <c r="B582" i="7"/>
  <c r="B583" i="7"/>
  <c r="B584" i="7"/>
  <c r="B585" i="7"/>
  <c r="B586" i="7"/>
  <c r="B587" i="7"/>
  <c r="B588" i="7"/>
  <c r="B589" i="7"/>
  <c r="B590" i="7"/>
  <c r="B591" i="7"/>
  <c r="B592" i="7"/>
  <c r="B593" i="7"/>
  <c r="B594" i="7"/>
  <c r="B595" i="7"/>
  <c r="B596" i="7"/>
  <c r="B597" i="7"/>
  <c r="B598" i="7"/>
  <c r="B599" i="7"/>
  <c r="B600" i="7"/>
  <c r="B301" i="7"/>
  <c r="B3" i="7"/>
  <c r="B4" i="7"/>
  <c r="B5" i="7"/>
  <c r="B6" i="7"/>
  <c r="B7" i="7"/>
  <c r="B8" i="7"/>
  <c r="B9" i="7"/>
  <c r="B10"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23" i="7"/>
  <c r="B124" i="7"/>
  <c r="B125" i="7"/>
  <c r="B126" i="7"/>
  <c r="B127" i="7"/>
  <c r="B128" i="7"/>
  <c r="B129" i="7"/>
  <c r="B130" i="7"/>
  <c r="B131" i="7"/>
  <c r="B132" i="7"/>
  <c r="B133" i="7"/>
  <c r="B134" i="7"/>
  <c r="B135" i="7"/>
  <c r="B136" i="7"/>
  <c r="B137" i="7"/>
  <c r="B138" i="7"/>
  <c r="B139" i="7"/>
  <c r="B140" i="7"/>
  <c r="B141" i="7"/>
  <c r="B142" i="7"/>
  <c r="B143" i="7"/>
  <c r="B144" i="7"/>
  <c r="B145" i="7"/>
  <c r="B146" i="7"/>
  <c r="B147" i="7"/>
  <c r="B148" i="7"/>
  <c r="B149" i="7"/>
  <c r="B150" i="7"/>
  <c r="B151" i="7"/>
  <c r="B152" i="7"/>
  <c r="B153" i="7"/>
  <c r="B154" i="7"/>
  <c r="B155" i="7"/>
  <c r="B156" i="7"/>
  <c r="B157" i="7"/>
  <c r="B158" i="7"/>
  <c r="B159" i="7"/>
  <c r="B160" i="7"/>
  <c r="B161" i="7"/>
  <c r="B162" i="7"/>
  <c r="B163" i="7"/>
  <c r="B164" i="7"/>
  <c r="B165" i="7"/>
  <c r="B166" i="7"/>
  <c r="B167" i="7"/>
  <c r="B168" i="7"/>
  <c r="B169" i="7"/>
  <c r="B170" i="7"/>
  <c r="B171" i="7"/>
  <c r="B172" i="7"/>
  <c r="B173" i="7"/>
  <c r="B174" i="7"/>
  <c r="B175" i="7"/>
  <c r="B176" i="7"/>
  <c r="B177" i="7"/>
  <c r="B178" i="7"/>
  <c r="B179" i="7"/>
  <c r="B180" i="7"/>
  <c r="B181" i="7"/>
  <c r="B182" i="7"/>
  <c r="B183" i="7"/>
  <c r="B184" i="7"/>
  <c r="B185" i="7"/>
  <c r="B186" i="7"/>
  <c r="B187" i="7"/>
  <c r="B188" i="7"/>
  <c r="B189" i="7"/>
  <c r="B190" i="7"/>
  <c r="B191" i="7"/>
  <c r="B192" i="7"/>
  <c r="B193" i="7"/>
  <c r="B194" i="7"/>
  <c r="B195" i="7"/>
  <c r="B196" i="7"/>
  <c r="B197" i="7"/>
  <c r="B198" i="7"/>
  <c r="B199" i="7"/>
  <c r="B200" i="7"/>
  <c r="B201" i="7"/>
  <c r="B202" i="7"/>
  <c r="B203" i="7"/>
  <c r="B204" i="7"/>
  <c r="B205" i="7"/>
  <c r="B206" i="7"/>
  <c r="B207" i="7"/>
  <c r="B208" i="7"/>
  <c r="B209" i="7"/>
  <c r="B210" i="7"/>
  <c r="B211" i="7"/>
  <c r="B212" i="7"/>
  <c r="B213" i="7"/>
  <c r="B214" i="7"/>
  <c r="B215" i="7"/>
  <c r="B216" i="7"/>
  <c r="B217" i="7"/>
  <c r="B218" i="7"/>
  <c r="B219" i="7"/>
  <c r="B220" i="7"/>
  <c r="B221" i="7"/>
  <c r="B222" i="7"/>
  <c r="B223" i="7"/>
  <c r="B224" i="7"/>
  <c r="B225" i="7"/>
  <c r="B226" i="7"/>
  <c r="B227" i="7"/>
  <c r="B228" i="7"/>
  <c r="B229" i="7"/>
  <c r="B230" i="7"/>
  <c r="B231" i="7"/>
  <c r="B232" i="7"/>
  <c r="B233" i="7"/>
  <c r="B234" i="7"/>
  <c r="B235" i="7"/>
  <c r="B236" i="7"/>
  <c r="B237" i="7"/>
  <c r="B238" i="7"/>
  <c r="B239" i="7"/>
  <c r="B240" i="7"/>
  <c r="B241" i="7"/>
  <c r="B242" i="7"/>
  <c r="B243" i="7"/>
  <c r="B244" i="7"/>
  <c r="B245" i="7"/>
  <c r="B246" i="7"/>
  <c r="B247" i="7"/>
  <c r="B248" i="7"/>
  <c r="B249" i="7"/>
  <c r="B250" i="7"/>
  <c r="B251" i="7"/>
  <c r="B252" i="7"/>
  <c r="B253" i="7"/>
  <c r="B254" i="7"/>
  <c r="B255" i="7"/>
  <c r="B256" i="7"/>
  <c r="B257" i="7"/>
  <c r="B258" i="7"/>
  <c r="B259" i="7"/>
  <c r="B260" i="7"/>
  <c r="B261" i="7"/>
  <c r="B262" i="7"/>
  <c r="B263" i="7"/>
  <c r="B264" i="7"/>
  <c r="B265" i="7"/>
  <c r="B266" i="7"/>
  <c r="B267" i="7"/>
  <c r="B268" i="7"/>
  <c r="B269" i="7"/>
  <c r="B270" i="7"/>
  <c r="B271" i="7"/>
  <c r="B272" i="7"/>
  <c r="B273" i="7"/>
  <c r="B274" i="7"/>
  <c r="B275" i="7"/>
  <c r="B276" i="7"/>
  <c r="B277" i="7"/>
  <c r="B278" i="7"/>
  <c r="B279" i="7"/>
  <c r="B280" i="7"/>
  <c r="B281" i="7"/>
  <c r="B282" i="7"/>
  <c r="B283" i="7"/>
  <c r="B284" i="7"/>
  <c r="B285" i="7"/>
  <c r="B286" i="7"/>
  <c r="B287" i="7"/>
  <c r="B288" i="7"/>
  <c r="B289" i="7"/>
  <c r="B290" i="7"/>
  <c r="B291" i="7"/>
  <c r="B292" i="7"/>
  <c r="B293" i="7"/>
  <c r="B294" i="7"/>
  <c r="B295" i="7"/>
  <c r="B296" i="7"/>
  <c r="B297" i="7"/>
  <c r="B298" i="7"/>
  <c r="B299" i="7"/>
  <c r="B300" i="7"/>
  <c r="B2" i="7"/>
  <c r="A302" i="7"/>
  <c r="A303" i="7"/>
  <c r="A304" i="7"/>
  <c r="A305" i="7"/>
  <c r="A306" i="7"/>
  <c r="A307" i="7"/>
  <c r="A308" i="7"/>
  <c r="A309" i="7"/>
  <c r="A310" i="7"/>
  <c r="A311" i="7"/>
  <c r="A312" i="7"/>
  <c r="A313" i="7"/>
  <c r="A314" i="7"/>
  <c r="A315" i="7"/>
  <c r="A316" i="7"/>
  <c r="A317" i="7"/>
  <c r="A318" i="7"/>
  <c r="A319" i="7"/>
  <c r="A320" i="7"/>
  <c r="A321" i="7"/>
  <c r="A322" i="7"/>
  <c r="A323" i="7"/>
  <c r="A324" i="7"/>
  <c r="A325" i="7"/>
  <c r="A326" i="7"/>
  <c r="A327" i="7"/>
  <c r="A328" i="7"/>
  <c r="A329" i="7"/>
  <c r="A330" i="7"/>
  <c r="A331" i="7"/>
  <c r="A332" i="7"/>
  <c r="A333" i="7"/>
  <c r="A334" i="7"/>
  <c r="A335" i="7"/>
  <c r="A336" i="7"/>
  <c r="A337" i="7"/>
  <c r="A338" i="7"/>
  <c r="A339" i="7"/>
  <c r="A340" i="7"/>
  <c r="A341" i="7"/>
  <c r="A342" i="7"/>
  <c r="A343" i="7"/>
  <c r="A344" i="7"/>
  <c r="A345" i="7"/>
  <c r="A346" i="7"/>
  <c r="A347" i="7"/>
  <c r="A348" i="7"/>
  <c r="A349" i="7"/>
  <c r="A350" i="7"/>
  <c r="A351" i="7"/>
  <c r="A352" i="7"/>
  <c r="A353" i="7"/>
  <c r="A354" i="7"/>
  <c r="A355" i="7"/>
  <c r="A356" i="7"/>
  <c r="A357" i="7"/>
  <c r="A358" i="7"/>
  <c r="A359" i="7"/>
  <c r="A360" i="7"/>
  <c r="A361" i="7"/>
  <c r="A362" i="7"/>
  <c r="A363" i="7"/>
  <c r="A364" i="7"/>
  <c r="A365" i="7"/>
  <c r="A366" i="7"/>
  <c r="A367" i="7"/>
  <c r="A368" i="7"/>
  <c r="A369" i="7"/>
  <c r="A370" i="7"/>
  <c r="A371" i="7"/>
  <c r="A372" i="7"/>
  <c r="A373" i="7"/>
  <c r="A374" i="7"/>
  <c r="A375" i="7"/>
  <c r="A376" i="7"/>
  <c r="A377" i="7"/>
  <c r="A378" i="7"/>
  <c r="A379" i="7"/>
  <c r="A380" i="7"/>
  <c r="A381" i="7"/>
  <c r="A382" i="7"/>
  <c r="A383" i="7"/>
  <c r="A384" i="7"/>
  <c r="A385" i="7"/>
  <c r="A386" i="7"/>
  <c r="A387" i="7"/>
  <c r="A388" i="7"/>
  <c r="A389" i="7"/>
  <c r="A390" i="7"/>
  <c r="A391" i="7"/>
  <c r="A392" i="7"/>
  <c r="A393" i="7"/>
  <c r="A394" i="7"/>
  <c r="A395" i="7"/>
  <c r="A396" i="7"/>
  <c r="A397" i="7"/>
  <c r="A398" i="7"/>
  <c r="A399" i="7"/>
  <c r="A400" i="7"/>
  <c r="A401" i="7"/>
  <c r="A402" i="7"/>
  <c r="A403" i="7"/>
  <c r="A404" i="7"/>
  <c r="A405" i="7"/>
  <c r="A406" i="7"/>
  <c r="A407" i="7"/>
  <c r="A408" i="7"/>
  <c r="A409" i="7"/>
  <c r="A410" i="7"/>
  <c r="A411" i="7"/>
  <c r="A412" i="7"/>
  <c r="A413" i="7"/>
  <c r="A414" i="7"/>
  <c r="A415" i="7"/>
  <c r="A416" i="7"/>
  <c r="A417" i="7"/>
  <c r="A418" i="7"/>
  <c r="A419" i="7"/>
  <c r="A420" i="7"/>
  <c r="A421" i="7"/>
  <c r="A422" i="7"/>
  <c r="A423" i="7"/>
  <c r="A424" i="7"/>
  <c r="A425" i="7"/>
  <c r="A426" i="7"/>
  <c r="A427" i="7"/>
  <c r="A428" i="7"/>
  <c r="A429" i="7"/>
  <c r="A430" i="7"/>
  <c r="A431" i="7"/>
  <c r="A432" i="7"/>
  <c r="A433" i="7"/>
  <c r="A434" i="7"/>
  <c r="A435" i="7"/>
  <c r="A436" i="7"/>
  <c r="A437" i="7"/>
  <c r="A438" i="7"/>
  <c r="A439" i="7"/>
  <c r="A440" i="7"/>
  <c r="A441" i="7"/>
  <c r="A442" i="7"/>
  <c r="A443" i="7"/>
  <c r="A444" i="7"/>
  <c r="A445" i="7"/>
  <c r="A446" i="7"/>
  <c r="A447" i="7"/>
  <c r="A448" i="7"/>
  <c r="A449" i="7"/>
  <c r="A450" i="7"/>
  <c r="A451" i="7"/>
  <c r="A452" i="7"/>
  <c r="A453" i="7"/>
  <c r="A454" i="7"/>
  <c r="A455" i="7"/>
  <c r="A456" i="7"/>
  <c r="A457" i="7"/>
  <c r="A458" i="7"/>
  <c r="A459" i="7"/>
  <c r="A460" i="7"/>
  <c r="A461" i="7"/>
  <c r="A462" i="7"/>
  <c r="A463" i="7"/>
  <c r="A464" i="7"/>
  <c r="A465" i="7"/>
  <c r="A466" i="7"/>
  <c r="A467" i="7"/>
  <c r="A468" i="7"/>
  <c r="A469" i="7"/>
  <c r="A470" i="7"/>
  <c r="A471" i="7"/>
  <c r="A472" i="7"/>
  <c r="A473" i="7"/>
  <c r="A474" i="7"/>
  <c r="A475" i="7"/>
  <c r="A476" i="7"/>
  <c r="A477" i="7"/>
  <c r="A478" i="7"/>
  <c r="A479" i="7"/>
  <c r="A480" i="7"/>
  <c r="A481" i="7"/>
  <c r="A482" i="7"/>
  <c r="A483" i="7"/>
  <c r="A484" i="7"/>
  <c r="A485" i="7"/>
  <c r="A486" i="7"/>
  <c r="A487" i="7"/>
  <c r="A488" i="7"/>
  <c r="A489" i="7"/>
  <c r="A490" i="7"/>
  <c r="A491" i="7"/>
  <c r="A492" i="7"/>
  <c r="A493" i="7"/>
  <c r="A494" i="7"/>
  <c r="A495" i="7"/>
  <c r="A496" i="7"/>
  <c r="A497" i="7"/>
  <c r="A498" i="7"/>
  <c r="A499" i="7"/>
  <c r="A500" i="7"/>
  <c r="A501" i="7"/>
  <c r="A502" i="7"/>
  <c r="A503" i="7"/>
  <c r="A504" i="7"/>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1" i="7"/>
  <c r="A532" i="7"/>
  <c r="A533" i="7"/>
  <c r="A534" i="7"/>
  <c r="A535" i="7"/>
  <c r="A536" i="7"/>
  <c r="A537" i="7"/>
  <c r="A538" i="7"/>
  <c r="A539" i="7"/>
  <c r="A540"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A581" i="7"/>
  <c r="A582" i="7"/>
  <c r="A583" i="7"/>
  <c r="A584" i="7"/>
  <c r="A585" i="7"/>
  <c r="A586" i="7"/>
  <c r="A587" i="7"/>
  <c r="A588" i="7"/>
  <c r="A589" i="7"/>
  <c r="A590" i="7"/>
  <c r="A591" i="7"/>
  <c r="A592" i="7"/>
  <c r="A593" i="7"/>
  <c r="A594" i="7"/>
  <c r="A595" i="7"/>
  <c r="A596" i="7"/>
  <c r="A597" i="7"/>
  <c r="A598" i="7"/>
  <c r="A599" i="7"/>
  <c r="A600" i="7"/>
  <c r="A301" i="7"/>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133" i="7"/>
  <c r="A134" i="7"/>
  <c r="A135" i="7"/>
  <c r="A136" i="7"/>
  <c r="A137" i="7"/>
  <c r="A138" i="7"/>
  <c r="A139" i="7"/>
  <c r="A140" i="7"/>
  <c r="A141" i="7"/>
  <c r="A142" i="7"/>
  <c r="A143" i="7"/>
  <c r="A144" i="7"/>
  <c r="A145" i="7"/>
  <c r="A146" i="7"/>
  <c r="A147" i="7"/>
  <c r="A148" i="7"/>
  <c r="A149" i="7"/>
  <c r="A150" i="7"/>
  <c r="A151" i="7"/>
  <c r="A152" i="7"/>
  <c r="A153" i="7"/>
  <c r="A154" i="7"/>
  <c r="A155" i="7"/>
  <c r="A156" i="7"/>
  <c r="A157" i="7"/>
  <c r="A158" i="7"/>
  <c r="A159" i="7"/>
  <c r="A160" i="7"/>
  <c r="A161" i="7"/>
  <c r="A162" i="7"/>
  <c r="A163" i="7"/>
  <c r="A164" i="7"/>
  <c r="A165" i="7"/>
  <c r="A166" i="7"/>
  <c r="A167" i="7"/>
  <c r="A168" i="7"/>
  <c r="A169" i="7"/>
  <c r="A170" i="7"/>
  <c r="A171" i="7"/>
  <c r="A172" i="7"/>
  <c r="A173" i="7"/>
  <c r="A174" i="7"/>
  <c r="A175" i="7"/>
  <c r="A176" i="7"/>
  <c r="A177" i="7"/>
  <c r="A178" i="7"/>
  <c r="A179" i="7"/>
  <c r="A180" i="7"/>
  <c r="A181" i="7"/>
  <c r="A182" i="7"/>
  <c r="A183" i="7"/>
  <c r="A184" i="7"/>
  <c r="A185" i="7"/>
  <c r="A186" i="7"/>
  <c r="A187" i="7"/>
  <c r="A188" i="7"/>
  <c r="A189" i="7"/>
  <c r="A190" i="7"/>
  <c r="A191" i="7"/>
  <c r="A192" i="7"/>
  <c r="A193" i="7"/>
  <c r="A194" i="7"/>
  <c r="A195" i="7"/>
  <c r="A196" i="7"/>
  <c r="A197" i="7"/>
  <c r="A198" i="7"/>
  <c r="A199" i="7"/>
  <c r="A200" i="7"/>
  <c r="A201" i="7"/>
  <c r="A202" i="7"/>
  <c r="A203" i="7"/>
  <c r="A204" i="7"/>
  <c r="A205" i="7"/>
  <c r="A206" i="7"/>
  <c r="A207" i="7"/>
  <c r="A208" i="7"/>
  <c r="A209" i="7"/>
  <c r="A210" i="7"/>
  <c r="A211" i="7"/>
  <c r="A212" i="7"/>
  <c r="A213" i="7"/>
  <c r="A214" i="7"/>
  <c r="A215" i="7"/>
  <c r="A216" i="7"/>
  <c r="A217" i="7"/>
  <c r="A218" i="7"/>
  <c r="A219" i="7"/>
  <c r="A220" i="7"/>
  <c r="A221" i="7"/>
  <c r="A222" i="7"/>
  <c r="A223" i="7"/>
  <c r="A224" i="7"/>
  <c r="A225" i="7"/>
  <c r="A226" i="7"/>
  <c r="A227" i="7"/>
  <c r="A228" i="7"/>
  <c r="A229" i="7"/>
  <c r="A230" i="7"/>
  <c r="A231" i="7"/>
  <c r="A232" i="7"/>
  <c r="A233" i="7"/>
  <c r="A234" i="7"/>
  <c r="A235" i="7"/>
  <c r="A236" i="7"/>
  <c r="A237" i="7"/>
  <c r="A238" i="7"/>
  <c r="A239" i="7"/>
  <c r="A240" i="7"/>
  <c r="A241" i="7"/>
  <c r="A242" i="7"/>
  <c r="A243" i="7"/>
  <c r="A244" i="7"/>
  <c r="A245" i="7"/>
  <c r="A246" i="7"/>
  <c r="A247" i="7"/>
  <c r="A248" i="7"/>
  <c r="A249" i="7"/>
  <c r="A250" i="7"/>
  <c r="A251" i="7"/>
  <c r="A252" i="7"/>
  <c r="A253" i="7"/>
  <c r="A254" i="7"/>
  <c r="A255" i="7"/>
  <c r="A256" i="7"/>
  <c r="A257" i="7"/>
  <c r="A258" i="7"/>
  <c r="A259" i="7"/>
  <c r="A260" i="7"/>
  <c r="A261" i="7"/>
  <c r="A262" i="7"/>
  <c r="A263" i="7"/>
  <c r="A264" i="7"/>
  <c r="A265" i="7"/>
  <c r="A266" i="7"/>
  <c r="A267" i="7"/>
  <c r="A268" i="7"/>
  <c r="A269" i="7"/>
  <c r="A270" i="7"/>
  <c r="A271" i="7"/>
  <c r="A272" i="7"/>
  <c r="A273" i="7"/>
  <c r="A274" i="7"/>
  <c r="A275" i="7"/>
  <c r="A276" i="7"/>
  <c r="A277" i="7"/>
  <c r="A278" i="7"/>
  <c r="A279" i="7"/>
  <c r="A280" i="7"/>
  <c r="A281" i="7"/>
  <c r="A282" i="7"/>
  <c r="A283" i="7"/>
  <c r="A284" i="7"/>
  <c r="A285" i="7"/>
  <c r="A286" i="7"/>
  <c r="A287" i="7"/>
  <c r="A288" i="7"/>
  <c r="A289" i="7"/>
  <c r="A290" i="7"/>
  <c r="A291" i="7"/>
  <c r="A292" i="7"/>
  <c r="A293" i="7"/>
  <c r="A294" i="7"/>
  <c r="A295" i="7"/>
  <c r="A296" i="7"/>
  <c r="A297" i="7"/>
  <c r="A298" i="7"/>
  <c r="A299" i="7"/>
  <c r="A300" i="7"/>
  <c r="A2" i="7"/>
  <c r="A2" i="1" l="1"/>
  <c r="A3" i="1"/>
  <c r="A4" i="1"/>
  <c r="A3" i="9" l="1"/>
  <c r="A4" i="9"/>
  <c r="A2" i="9"/>
  <c r="A3" i="2"/>
  <c r="A2" i="2"/>
  <c r="A3" i="22" l="1"/>
  <c r="A4" i="22"/>
  <c r="A5" i="22"/>
  <c r="A6" i="22"/>
  <c r="A7" i="22"/>
  <c r="A8" i="22"/>
  <c r="A9" i="22"/>
  <c r="A10" i="22"/>
  <c r="A11" i="22"/>
  <c r="A12" i="22"/>
  <c r="A13" i="22"/>
  <c r="A14" i="22"/>
  <c r="A15" i="22"/>
  <c r="A16" i="22"/>
  <c r="A17" i="22"/>
  <c r="A18" i="22"/>
  <c r="A19" i="22"/>
  <c r="A20" i="22"/>
  <c r="A21" i="22"/>
  <c r="A22" i="22"/>
  <c r="A23" i="22"/>
  <c r="A24" i="22"/>
  <c r="A25" i="22"/>
  <c r="A26" i="22"/>
  <c r="A27" i="22"/>
  <c r="A28" i="22"/>
  <c r="A29" i="22"/>
  <c r="A30" i="22"/>
  <c r="A31" i="22"/>
  <c r="A32" i="22"/>
  <c r="A33" i="22"/>
  <c r="A34" i="22"/>
  <c r="A35" i="22"/>
  <c r="A36" i="22"/>
  <c r="A37" i="22"/>
  <c r="A38" i="22"/>
  <c r="A39" i="22"/>
  <c r="A40" i="22"/>
  <c r="A41" i="22"/>
  <c r="A42" i="22"/>
  <c r="A43" i="22"/>
  <c r="A44" i="22"/>
  <c r="A45" i="22"/>
  <c r="A46" i="22"/>
  <c r="A47" i="22"/>
  <c r="A48" i="22"/>
  <c r="A49" i="22"/>
  <c r="A50" i="22"/>
  <c r="A51" i="22"/>
  <c r="A52" i="22"/>
  <c r="A53" i="22"/>
  <c r="A54" i="22"/>
  <c r="A55" i="22"/>
  <c r="A56" i="22"/>
  <c r="A57" i="22"/>
  <c r="A58" i="22"/>
  <c r="A59" i="22"/>
  <c r="A60" i="22"/>
  <c r="A61" i="22"/>
  <c r="A62" i="22"/>
  <c r="A63" i="22"/>
  <c r="A64" i="22"/>
  <c r="A65" i="22"/>
  <c r="A66" i="22"/>
  <c r="A67" i="22"/>
  <c r="A68" i="22"/>
  <c r="A69" i="22"/>
  <c r="A70" i="22"/>
  <c r="A71" i="22"/>
  <c r="A72" i="22"/>
  <c r="A73" i="22"/>
  <c r="A74" i="22"/>
  <c r="A75" i="22"/>
  <c r="A76" i="22"/>
  <c r="A77" i="22"/>
  <c r="A78" i="22"/>
  <c r="A79" i="22"/>
  <c r="A80" i="22"/>
  <c r="A81" i="22"/>
  <c r="A82" i="22"/>
  <c r="A83" i="22"/>
  <c r="A84" i="22"/>
  <c r="A85" i="22"/>
  <c r="A86" i="22"/>
  <c r="A87" i="22"/>
  <c r="A88" i="22"/>
  <c r="A89" i="22"/>
  <c r="A90" i="22"/>
  <c r="A91" i="22"/>
  <c r="A92" i="22"/>
  <c r="A93" i="22"/>
  <c r="A94" i="22"/>
  <c r="A95" i="22"/>
  <c r="A96" i="22"/>
  <c r="A97" i="22"/>
  <c r="A98" i="22"/>
  <c r="A99" i="22"/>
  <c r="A100" i="22"/>
  <c r="A101" i="22"/>
  <c r="A102" i="22"/>
  <c r="A103" i="22"/>
  <c r="A104" i="22"/>
  <c r="A105" i="22"/>
  <c r="A106" i="22"/>
  <c r="A107" i="22"/>
  <c r="A108" i="22"/>
  <c r="A109" i="22"/>
  <c r="A110" i="22"/>
  <c r="A111" i="22"/>
  <c r="A112" i="22"/>
  <c r="A113" i="22"/>
  <c r="A114" i="22"/>
  <c r="A115" i="22"/>
  <c r="A116" i="22"/>
  <c r="A117" i="22"/>
  <c r="A118" i="22"/>
  <c r="A119" i="22"/>
  <c r="A120" i="22"/>
  <c r="A121" i="22"/>
  <c r="A122" i="22"/>
  <c r="A123" i="22"/>
  <c r="A124" i="22"/>
  <c r="A125" i="22"/>
  <c r="A126" i="22"/>
  <c r="A127" i="22"/>
  <c r="A128" i="22"/>
  <c r="A129" i="22"/>
  <c r="A130" i="22"/>
  <c r="A131" i="22"/>
  <c r="A132" i="22"/>
  <c r="A133" i="22"/>
  <c r="A134" i="22"/>
  <c r="A135" i="22"/>
  <c r="A136" i="22"/>
  <c r="A137" i="22"/>
  <c r="A138" i="22"/>
  <c r="A139" i="22"/>
  <c r="A140" i="22"/>
  <c r="A141" i="22"/>
  <c r="A142" i="22"/>
  <c r="A143" i="22"/>
  <c r="A144" i="22"/>
  <c r="A145" i="22"/>
  <c r="A146" i="22"/>
  <c r="A147" i="22"/>
  <c r="A148" i="22"/>
  <c r="A149" i="22"/>
  <c r="A150" i="22"/>
  <c r="A151" i="22"/>
  <c r="A152" i="22"/>
  <c r="A153" i="22"/>
  <c r="A154" i="22"/>
  <c r="A155" i="22"/>
  <c r="A156" i="22"/>
  <c r="A157" i="22"/>
  <c r="A158" i="22"/>
  <c r="A159" i="22"/>
  <c r="A160" i="22"/>
  <c r="A161" i="22"/>
  <c r="A162" i="22"/>
  <c r="A163" i="22"/>
  <c r="A164" i="22"/>
  <c r="A165" i="22"/>
  <c r="A166" i="22"/>
  <c r="A167" i="22"/>
  <c r="A168" i="22"/>
  <c r="A169" i="22"/>
  <c r="A170" i="22"/>
  <c r="A171" i="22"/>
  <c r="A172" i="22"/>
  <c r="A173" i="22"/>
  <c r="A174" i="22"/>
  <c r="A175" i="22"/>
  <c r="A176" i="22"/>
  <c r="A177" i="22"/>
  <c r="A178" i="22"/>
  <c r="A179" i="22"/>
  <c r="A180" i="22"/>
  <c r="A181" i="22"/>
  <c r="A182" i="22"/>
  <c r="A183" i="22"/>
  <c r="A184" i="22"/>
  <c r="A185" i="22"/>
  <c r="A186" i="22"/>
  <c r="A187" i="22"/>
  <c r="A188" i="22"/>
  <c r="A189" i="22"/>
  <c r="A190" i="22"/>
  <c r="A191" i="22"/>
  <c r="A192" i="22"/>
  <c r="A193" i="22"/>
  <c r="A194" i="22"/>
  <c r="A195" i="22"/>
  <c r="A196" i="22"/>
  <c r="A197" i="22"/>
  <c r="A198" i="22"/>
  <c r="A199" i="22"/>
  <c r="A200" i="22"/>
  <c r="A201" i="22"/>
  <c r="A202" i="22"/>
  <c r="A203" i="22"/>
  <c r="A204" i="22"/>
  <c r="A205" i="22"/>
  <c r="A206" i="22"/>
  <c r="A207" i="22"/>
  <c r="A208" i="22"/>
  <c r="A209" i="22"/>
  <c r="A210" i="22"/>
  <c r="A211" i="22"/>
  <c r="A212" i="22"/>
  <c r="A213" i="22"/>
  <c r="A214" i="22"/>
  <c r="A215" i="22"/>
  <c r="A216" i="22"/>
  <c r="A217" i="22"/>
  <c r="A218" i="22"/>
  <c r="A219" i="22"/>
  <c r="A220" i="22"/>
  <c r="A221" i="22"/>
  <c r="A222" i="22"/>
  <c r="A223" i="22"/>
  <c r="A224" i="22"/>
  <c r="A225" i="22"/>
  <c r="A226" i="22"/>
  <c r="A227" i="22"/>
  <c r="A228" i="22"/>
  <c r="A229" i="22"/>
  <c r="A230" i="22"/>
  <c r="A231" i="22"/>
  <c r="A232" i="22"/>
  <c r="A233" i="22"/>
  <c r="A234" i="22"/>
  <c r="A235" i="22"/>
  <c r="A236" i="22"/>
  <c r="A237" i="22"/>
  <c r="A238" i="22"/>
  <c r="A239" i="22"/>
  <c r="A240" i="22"/>
  <c r="A241" i="22"/>
  <c r="A242" i="22"/>
  <c r="A243" i="22"/>
  <c r="A244" i="22"/>
  <c r="A245" i="22"/>
  <c r="A246" i="22"/>
  <c r="A247" i="22"/>
  <c r="A248" i="22"/>
  <c r="A249" i="22"/>
  <c r="A250" i="22"/>
  <c r="A251" i="22"/>
  <c r="A252" i="22"/>
  <c r="A253" i="22"/>
  <c r="A254" i="22"/>
  <c r="A255" i="22"/>
  <c r="A256" i="22"/>
  <c r="A257" i="22"/>
  <c r="A258" i="22"/>
  <c r="A259" i="22"/>
  <c r="A260" i="22"/>
  <c r="A261" i="22"/>
  <c r="A262" i="22"/>
  <c r="A263" i="22"/>
  <c r="A264" i="22"/>
  <c r="A265" i="22"/>
  <c r="A266" i="22"/>
  <c r="A267" i="22"/>
  <c r="A268" i="22"/>
  <c r="A269" i="22"/>
  <c r="A270" i="22"/>
  <c r="A271" i="22"/>
  <c r="A272" i="22"/>
  <c r="A273" i="22"/>
  <c r="A274" i="22"/>
  <c r="A275" i="22"/>
  <c r="A276" i="22"/>
  <c r="A277" i="22"/>
  <c r="A278" i="22"/>
  <c r="A279" i="22"/>
  <c r="A280" i="22"/>
  <c r="A281" i="22"/>
  <c r="A282" i="22"/>
  <c r="A283" i="22"/>
  <c r="A284" i="22"/>
  <c r="A285" i="22"/>
  <c r="A286" i="22"/>
  <c r="A287" i="22"/>
  <c r="A288" i="22"/>
  <c r="A289" i="22"/>
  <c r="A290" i="22"/>
  <c r="A291" i="22"/>
  <c r="A292" i="22"/>
  <c r="A293" i="22"/>
  <c r="A294" i="22"/>
  <c r="A295" i="22"/>
  <c r="A296" i="22"/>
  <c r="A297" i="22"/>
  <c r="A298" i="22"/>
  <c r="A299" i="22"/>
  <c r="A300" i="22"/>
  <c r="A301" i="22"/>
  <c r="A302" i="22"/>
  <c r="A303" i="22"/>
  <c r="A304" i="22"/>
  <c r="A305" i="22"/>
  <c r="A306" i="22"/>
  <c r="A307" i="22"/>
  <c r="A308" i="22"/>
  <c r="A309" i="22"/>
  <c r="A310" i="22"/>
  <c r="A311" i="22"/>
  <c r="A312" i="22"/>
  <c r="A313" i="22"/>
  <c r="A2" i="22"/>
  <c r="I3" i="22"/>
  <c r="I4" i="22"/>
  <c r="I5" i="22"/>
  <c r="I6" i="22"/>
  <c r="I7" i="22"/>
  <c r="I8" i="22"/>
  <c r="I9" i="22"/>
  <c r="I10" i="22"/>
  <c r="I11" i="22"/>
  <c r="I12" i="22"/>
  <c r="I13" i="22"/>
  <c r="I14"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8"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0" i="22"/>
  <c r="I121" i="22"/>
  <c r="I122" i="22"/>
  <c r="I123" i="22"/>
  <c r="I124" i="22"/>
  <c r="I125" i="22"/>
  <c r="I126" i="22"/>
  <c r="I127" i="22"/>
  <c r="I128" i="22"/>
  <c r="I129"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0"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217" i="22"/>
  <c r="I218" i="22"/>
  <c r="I219" i="22"/>
  <c r="I220" i="22"/>
  <c r="I221" i="22"/>
  <c r="I222" i="22"/>
  <c r="I223" i="22"/>
  <c r="I224" i="22"/>
  <c r="I225" i="22"/>
  <c r="I226" i="22"/>
  <c r="I227" i="22"/>
  <c r="I228" i="22"/>
  <c r="I229" i="22"/>
  <c r="I230" i="22"/>
  <c r="I231" i="22"/>
  <c r="I232" i="22"/>
  <c r="I233" i="22"/>
  <c r="I234" i="22"/>
  <c r="I235" i="22"/>
  <c r="I236" i="22"/>
  <c r="I237" i="22"/>
  <c r="I238" i="22"/>
  <c r="I239" i="22"/>
  <c r="I240" i="22"/>
  <c r="I241" i="22"/>
  <c r="I242" i="22"/>
  <c r="I243" i="22"/>
  <c r="I244" i="22"/>
  <c r="I245" i="22"/>
  <c r="I246" i="22"/>
  <c r="I247" i="22"/>
  <c r="I248" i="22"/>
  <c r="I249" i="22"/>
  <c r="I250" i="22"/>
  <c r="I251" i="22"/>
  <c r="I252" i="22"/>
  <c r="I253" i="22"/>
  <c r="I254" i="22"/>
  <c r="I255" i="22"/>
  <c r="I256" i="22"/>
  <c r="I257" i="22"/>
  <c r="I258" i="22"/>
  <c r="I259" i="22"/>
  <c r="I260" i="22"/>
  <c r="I261" i="22"/>
  <c r="I262" i="22"/>
  <c r="I263" i="22"/>
  <c r="I264" i="22"/>
  <c r="I265" i="22"/>
  <c r="I266" i="22"/>
  <c r="I267" i="22"/>
  <c r="I268" i="22"/>
  <c r="I269" i="22"/>
  <c r="I270" i="22"/>
  <c r="I271" i="22"/>
  <c r="I272" i="22"/>
  <c r="I273" i="22"/>
  <c r="I274" i="22"/>
  <c r="I275" i="22"/>
  <c r="I276" i="22"/>
  <c r="I277" i="22"/>
  <c r="I278" i="22"/>
  <c r="I279" i="22"/>
  <c r="I280" i="22"/>
  <c r="I281" i="22"/>
  <c r="I282" i="22"/>
  <c r="I283" i="22"/>
  <c r="I284" i="22"/>
  <c r="I285" i="22"/>
  <c r="I286" i="22"/>
  <c r="I287" i="22"/>
  <c r="I288" i="22"/>
  <c r="I289" i="22"/>
  <c r="I290" i="22"/>
  <c r="I291" i="22"/>
  <c r="I292" i="22"/>
  <c r="I293" i="22"/>
  <c r="I294" i="22"/>
  <c r="I295" i="22"/>
  <c r="I296" i="22"/>
  <c r="I297" i="22"/>
  <c r="I298" i="22"/>
  <c r="I299" i="22"/>
  <c r="I300" i="22"/>
  <c r="I301" i="22"/>
  <c r="I302" i="22"/>
  <c r="I303" i="22"/>
  <c r="I304" i="22"/>
  <c r="I305" i="22"/>
  <c r="I306" i="22"/>
  <c r="I307" i="22"/>
  <c r="I308" i="22"/>
  <c r="I309" i="22"/>
  <c r="I310" i="22"/>
  <c r="I311" i="22"/>
  <c r="I312" i="22"/>
  <c r="I313" i="22"/>
  <c r="I2" i="22"/>
  <c r="F3" i="22"/>
  <c r="F4" i="22"/>
  <c r="F5" i="22"/>
  <c r="F6" i="22"/>
  <c r="F7" i="22"/>
  <c r="F8" i="22"/>
  <c r="F9" i="22"/>
  <c r="F10" i="22"/>
  <c r="F11" i="22"/>
  <c r="F12" i="22"/>
  <c r="F13" i="22"/>
  <c r="F14" i="22"/>
  <c r="F15" i="22"/>
  <c r="F16" i="22"/>
  <c r="F17" i="22"/>
  <c r="F18" i="22"/>
  <c r="F19" i="22"/>
  <c r="F20" i="22"/>
  <c r="F21" i="22"/>
  <c r="F22" i="22"/>
  <c r="F23" i="22"/>
  <c r="F24" i="22"/>
  <c r="F25" i="22"/>
  <c r="F26" i="22"/>
  <c r="F27" i="22"/>
  <c r="F28" i="22"/>
  <c r="F29" i="22"/>
  <c r="F30" i="22"/>
  <c r="F31" i="22"/>
  <c r="F32" i="22"/>
  <c r="F33" i="22"/>
  <c r="F34" i="22"/>
  <c r="F35" i="22"/>
  <c r="F36" i="22"/>
  <c r="F37" i="22"/>
  <c r="F38" i="22"/>
  <c r="F39" i="22"/>
  <c r="F40" i="22"/>
  <c r="F41" i="22"/>
  <c r="F42" i="22"/>
  <c r="F43" i="22"/>
  <c r="F44" i="22"/>
  <c r="F45" i="22"/>
  <c r="F46" i="22"/>
  <c r="F47" i="22"/>
  <c r="F48" i="22"/>
  <c r="F49" i="22"/>
  <c r="F50" i="22"/>
  <c r="F51" i="22"/>
  <c r="F52" i="22"/>
  <c r="F53" i="22"/>
  <c r="F54" i="22"/>
  <c r="F55" i="22"/>
  <c r="F56" i="22"/>
  <c r="F57" i="22"/>
  <c r="F58" i="22"/>
  <c r="F59" i="22"/>
  <c r="F60" i="22"/>
  <c r="F61" i="22"/>
  <c r="F62" i="22"/>
  <c r="F63" i="22"/>
  <c r="F64" i="22"/>
  <c r="F65" i="22"/>
  <c r="F66" i="22"/>
  <c r="F67" i="22"/>
  <c r="F68" i="22"/>
  <c r="F69" i="22"/>
  <c r="F70" i="22"/>
  <c r="F71" i="22"/>
  <c r="F72" i="22"/>
  <c r="F73" i="22"/>
  <c r="F74" i="22"/>
  <c r="F75" i="22"/>
  <c r="F76" i="22"/>
  <c r="F77" i="22"/>
  <c r="F78" i="22"/>
  <c r="F79" i="22"/>
  <c r="F80" i="22"/>
  <c r="F81" i="22"/>
  <c r="F82" i="22"/>
  <c r="F83" i="22"/>
  <c r="F84" i="22"/>
  <c r="F85" i="22"/>
  <c r="F86" i="22"/>
  <c r="F87" i="22"/>
  <c r="F88" i="22"/>
  <c r="F89" i="22"/>
  <c r="F90" i="22"/>
  <c r="F91" i="22"/>
  <c r="F92" i="22"/>
  <c r="F93" i="22"/>
  <c r="F94" i="22"/>
  <c r="F95" i="22"/>
  <c r="F96" i="22"/>
  <c r="F97" i="22"/>
  <c r="F98" i="22"/>
  <c r="F99" i="22"/>
  <c r="F100" i="22"/>
  <c r="F101" i="22"/>
  <c r="F102" i="22"/>
  <c r="F103" i="22"/>
  <c r="F104" i="22"/>
  <c r="F105" i="22"/>
  <c r="F106" i="22"/>
  <c r="F107" i="22"/>
  <c r="F108" i="22"/>
  <c r="F109" i="22"/>
  <c r="F110" i="22"/>
  <c r="F111" i="22"/>
  <c r="F112" i="22"/>
  <c r="F113" i="22"/>
  <c r="F114" i="22"/>
  <c r="F115" i="22"/>
  <c r="F116" i="22"/>
  <c r="F117" i="22"/>
  <c r="F118" i="22"/>
  <c r="F119" i="22"/>
  <c r="F120" i="22"/>
  <c r="F121" i="22"/>
  <c r="F122" i="22"/>
  <c r="F123" i="22"/>
  <c r="F124" i="22"/>
  <c r="F125" i="22"/>
  <c r="F126" i="22"/>
  <c r="F127" i="22"/>
  <c r="F128" i="22"/>
  <c r="F129" i="22"/>
  <c r="F130" i="22"/>
  <c r="F131" i="22"/>
  <c r="F132" i="22"/>
  <c r="F133" i="22"/>
  <c r="F134" i="22"/>
  <c r="F135" i="22"/>
  <c r="F136" i="22"/>
  <c r="F137" i="22"/>
  <c r="F138" i="22"/>
  <c r="F139" i="22"/>
  <c r="F140" i="22"/>
  <c r="F141" i="22"/>
  <c r="F142" i="22"/>
  <c r="F143" i="22"/>
  <c r="F144" i="22"/>
  <c r="F145" i="22"/>
  <c r="F146" i="22"/>
  <c r="F147" i="22"/>
  <c r="F148" i="22"/>
  <c r="F149" i="22"/>
  <c r="F150" i="22"/>
  <c r="F151" i="22"/>
  <c r="F152" i="22"/>
  <c r="F153" i="22"/>
  <c r="F154" i="22"/>
  <c r="F155" i="22"/>
  <c r="F156" i="22"/>
  <c r="F157" i="22"/>
  <c r="F158" i="22"/>
  <c r="F159" i="22"/>
  <c r="F160" i="22"/>
  <c r="F161" i="22"/>
  <c r="F162" i="22"/>
  <c r="F163" i="22"/>
  <c r="F164" i="22"/>
  <c r="F165" i="22"/>
  <c r="F166" i="22"/>
  <c r="F167" i="22"/>
  <c r="F168" i="22"/>
  <c r="F169" i="22"/>
  <c r="F170" i="22"/>
  <c r="F171" i="22"/>
  <c r="F172" i="22"/>
  <c r="F173" i="22"/>
  <c r="F174" i="22"/>
  <c r="F175" i="22"/>
  <c r="F176" i="22"/>
  <c r="F177" i="22"/>
  <c r="F178" i="22"/>
  <c r="F179" i="22"/>
  <c r="F180" i="22"/>
  <c r="F181" i="22"/>
  <c r="F182" i="22"/>
  <c r="F183" i="22"/>
  <c r="F184" i="22"/>
  <c r="F185" i="22"/>
  <c r="F186" i="22"/>
  <c r="F187" i="22"/>
  <c r="F188" i="22"/>
  <c r="F189" i="22"/>
  <c r="F190" i="22"/>
  <c r="F191" i="22"/>
  <c r="F192" i="22"/>
  <c r="F193" i="22"/>
  <c r="F194" i="22"/>
  <c r="F195" i="22"/>
  <c r="F196" i="22"/>
  <c r="F197" i="22"/>
  <c r="F198" i="22"/>
  <c r="F199" i="22"/>
  <c r="F200" i="22"/>
  <c r="F201" i="22"/>
  <c r="F202" i="22"/>
  <c r="F203" i="22"/>
  <c r="F204" i="22"/>
  <c r="F205" i="22"/>
  <c r="F206" i="22"/>
  <c r="F207" i="22"/>
  <c r="F208" i="22"/>
  <c r="F209" i="22"/>
  <c r="F210" i="22"/>
  <c r="F211" i="22"/>
  <c r="F212" i="22"/>
  <c r="F213" i="22"/>
  <c r="F214" i="22"/>
  <c r="F215" i="22"/>
  <c r="F216" i="22"/>
  <c r="F217" i="22"/>
  <c r="F218" i="22"/>
  <c r="F219" i="22"/>
  <c r="F220" i="22"/>
  <c r="F221" i="22"/>
  <c r="F222" i="22"/>
  <c r="F223" i="22"/>
  <c r="F224" i="22"/>
  <c r="F225" i="22"/>
  <c r="F226" i="22"/>
  <c r="F227" i="22"/>
  <c r="F228" i="22"/>
  <c r="F229" i="22"/>
  <c r="F230" i="22"/>
  <c r="F231" i="22"/>
  <c r="F232" i="22"/>
  <c r="F233" i="22"/>
  <c r="F234" i="22"/>
  <c r="F235" i="22"/>
  <c r="F236" i="22"/>
  <c r="F237" i="22"/>
  <c r="F238" i="22"/>
  <c r="F239" i="22"/>
  <c r="F240" i="22"/>
  <c r="F241" i="22"/>
  <c r="F242" i="22"/>
  <c r="F243" i="22"/>
  <c r="F244" i="22"/>
  <c r="F245" i="22"/>
  <c r="F246" i="22"/>
  <c r="F247" i="22"/>
  <c r="F248" i="22"/>
  <c r="F249" i="22"/>
  <c r="F250" i="22"/>
  <c r="F251" i="22"/>
  <c r="F252" i="22"/>
  <c r="F253" i="22"/>
  <c r="F254" i="22"/>
  <c r="F255" i="22"/>
  <c r="F256" i="22"/>
  <c r="F257" i="22"/>
  <c r="F258" i="22"/>
  <c r="F259" i="22"/>
  <c r="F260" i="22"/>
  <c r="F261" i="22"/>
  <c r="F262" i="22"/>
  <c r="F263" i="22"/>
  <c r="F264" i="22"/>
  <c r="F265" i="22"/>
  <c r="F266" i="22"/>
  <c r="F267" i="22"/>
  <c r="F268" i="22"/>
  <c r="F269" i="22"/>
  <c r="F270" i="22"/>
  <c r="F271" i="22"/>
  <c r="F272" i="22"/>
  <c r="F273" i="22"/>
  <c r="F274" i="22"/>
  <c r="F275" i="22"/>
  <c r="F276" i="22"/>
  <c r="F277" i="22"/>
  <c r="F278" i="22"/>
  <c r="F279" i="22"/>
  <c r="F280" i="22"/>
  <c r="F281" i="22"/>
  <c r="F282" i="22"/>
  <c r="F283" i="22"/>
  <c r="F284" i="22"/>
  <c r="F285" i="22"/>
  <c r="F286" i="22"/>
  <c r="F287" i="22"/>
  <c r="F288" i="22"/>
  <c r="F289" i="22"/>
  <c r="F290" i="22"/>
  <c r="F291" i="22"/>
  <c r="F292" i="22"/>
  <c r="F293" i="22"/>
  <c r="F294" i="22"/>
  <c r="F295" i="22"/>
  <c r="F296" i="22"/>
  <c r="F297" i="22"/>
  <c r="F298" i="22"/>
  <c r="F299" i="22"/>
  <c r="F300" i="22"/>
  <c r="F301" i="22"/>
  <c r="F302" i="22"/>
  <c r="F303" i="22"/>
  <c r="F304" i="22"/>
  <c r="F305" i="22"/>
  <c r="F306" i="22"/>
  <c r="F307" i="22"/>
  <c r="F308" i="22"/>
  <c r="F309" i="22"/>
  <c r="F310" i="22"/>
  <c r="F311" i="22"/>
  <c r="F312" i="22"/>
  <c r="F313" i="22"/>
  <c r="F2" i="22"/>
  <c r="A3" i="21" l="1"/>
  <c r="A4" i="21"/>
  <c r="A5" i="21"/>
  <c r="A6" i="21"/>
  <c r="A7" i="21"/>
  <c r="A8" i="21"/>
  <c r="A9" i="21"/>
  <c r="A10" i="21"/>
  <c r="A11" i="21"/>
  <c r="A12" i="21"/>
  <c r="A13" i="21"/>
  <c r="A14" i="21"/>
  <c r="A15" i="21"/>
  <c r="A16" i="21"/>
  <c r="A17" i="21"/>
  <c r="A18" i="21"/>
  <c r="A19" i="21"/>
  <c r="A20" i="21"/>
  <c r="A21" i="21"/>
  <c r="A22" i="21"/>
  <c r="A23" i="21"/>
  <c r="A24" i="21"/>
  <c r="A25" i="21"/>
  <c r="A26" i="21"/>
  <c r="A27" i="21"/>
  <c r="A28" i="21"/>
  <c r="A29" i="21"/>
  <c r="A30" i="21"/>
  <c r="A31" i="21"/>
  <c r="A32" i="21"/>
  <c r="A33" i="21"/>
  <c r="A34" i="21"/>
  <c r="A35" i="21"/>
  <c r="A36" i="21"/>
  <c r="A37" i="21"/>
  <c r="A38" i="21"/>
  <c r="A39" i="21"/>
  <c r="A40" i="21"/>
  <c r="A45" i="21"/>
  <c r="A46" i="21"/>
  <c r="A47" i="21"/>
  <c r="A48" i="21"/>
  <c r="A49" i="21"/>
  <c r="A50" i="21"/>
  <c r="A51" i="21"/>
  <c r="A52" i="21"/>
  <c r="A53" i="21"/>
  <c r="A54" i="21"/>
  <c r="A55" i="21"/>
  <c r="A56" i="21"/>
  <c r="A57" i="21"/>
  <c r="A58" i="21"/>
  <c r="A59" i="21"/>
  <c r="A60" i="21"/>
  <c r="A61" i="21"/>
  <c r="A62" i="21"/>
  <c r="A63" i="21"/>
  <c r="A64" i="21"/>
  <c r="A65" i="21"/>
  <c r="A66" i="21"/>
  <c r="A67" i="21"/>
  <c r="A68" i="21"/>
  <c r="A69" i="21"/>
  <c r="A70" i="21"/>
  <c r="A71" i="21"/>
  <c r="A72" i="21"/>
  <c r="A73" i="21"/>
  <c r="A74" i="21"/>
  <c r="A75" i="21"/>
  <c r="A76" i="21"/>
  <c r="A77" i="21"/>
  <c r="A78" i="21"/>
  <c r="A79" i="21"/>
  <c r="A84" i="21"/>
  <c r="A85" i="21"/>
  <c r="A86" i="21"/>
  <c r="A87" i="21"/>
  <c r="A88" i="21"/>
  <c r="A89" i="21"/>
  <c r="A90" i="21"/>
  <c r="A91" i="21"/>
  <c r="A92" i="21"/>
  <c r="A93" i="21"/>
  <c r="A94" i="21"/>
  <c r="A95" i="21"/>
  <c r="A96" i="21"/>
  <c r="A97" i="21"/>
  <c r="A98" i="21"/>
  <c r="A99" i="21"/>
  <c r="A100" i="21"/>
  <c r="A101" i="21"/>
  <c r="A102" i="21"/>
  <c r="A103" i="21"/>
  <c r="A104" i="21"/>
  <c r="A105" i="21"/>
  <c r="A106" i="21"/>
  <c r="A107" i="21"/>
  <c r="A108" i="21"/>
  <c r="A109" i="21"/>
  <c r="A110" i="21"/>
  <c r="A111" i="21"/>
  <c r="A112" i="21"/>
  <c r="A113" i="21"/>
  <c r="A114" i="21"/>
  <c r="A115" i="21"/>
  <c r="A116" i="21"/>
  <c r="A117" i="21"/>
  <c r="A118" i="21"/>
  <c r="A123" i="21"/>
  <c r="A124" i="21"/>
  <c r="A125" i="21"/>
  <c r="A126" i="21"/>
  <c r="A127" i="21"/>
  <c r="A128" i="21"/>
  <c r="A129" i="21"/>
  <c r="A130" i="21"/>
  <c r="A131" i="21"/>
  <c r="A132" i="21"/>
  <c r="A133" i="21"/>
  <c r="A134" i="21"/>
  <c r="A135" i="21"/>
  <c r="A136" i="21"/>
  <c r="A137" i="21"/>
  <c r="A138" i="21"/>
  <c r="A139" i="21"/>
  <c r="A140" i="21"/>
  <c r="A141" i="21"/>
  <c r="A142" i="21"/>
  <c r="A143" i="21"/>
  <c r="A144" i="21"/>
  <c r="A145" i="21"/>
  <c r="A146" i="21"/>
  <c r="A147" i="21"/>
  <c r="A148" i="21"/>
  <c r="A149" i="21"/>
  <c r="A150" i="21"/>
  <c r="A151" i="21"/>
  <c r="A152" i="21"/>
  <c r="A153" i="21"/>
  <c r="A154" i="21"/>
  <c r="A155" i="21"/>
  <c r="A156" i="21"/>
  <c r="A157" i="21"/>
  <c r="A162" i="21"/>
  <c r="A163" i="21"/>
  <c r="A164" i="21"/>
  <c r="A165" i="21"/>
  <c r="A166" i="21"/>
  <c r="A167" i="21"/>
  <c r="A168" i="21"/>
  <c r="A169" i="21"/>
  <c r="A170" i="21"/>
  <c r="A171" i="21"/>
  <c r="A172" i="21"/>
  <c r="A173" i="21"/>
  <c r="A174" i="21"/>
  <c r="A175" i="21"/>
  <c r="A176" i="21"/>
  <c r="A177" i="21"/>
  <c r="A178" i="21"/>
  <c r="A179" i="21"/>
  <c r="A180" i="21"/>
  <c r="A181" i="21"/>
  <c r="A182" i="21"/>
  <c r="A183" i="21"/>
  <c r="A184" i="21"/>
  <c r="A185" i="21"/>
  <c r="A186" i="21"/>
  <c r="A187" i="21"/>
  <c r="A188" i="21"/>
  <c r="A189" i="21"/>
  <c r="A190" i="21"/>
  <c r="A191" i="21"/>
  <c r="A192" i="21"/>
  <c r="A193" i="21"/>
  <c r="A194" i="21"/>
  <c r="A195" i="21"/>
  <c r="A196" i="21"/>
  <c r="A201" i="21"/>
  <c r="A202" i="21"/>
  <c r="A203" i="21"/>
  <c r="A204" i="21"/>
  <c r="A205" i="21"/>
  <c r="A206" i="21"/>
  <c r="A207" i="21"/>
  <c r="A208" i="21"/>
  <c r="A209" i="21"/>
  <c r="A210" i="21"/>
  <c r="A211" i="21"/>
  <c r="A212" i="21"/>
  <c r="A213" i="21"/>
  <c r="A214" i="21"/>
  <c r="A215" i="21"/>
  <c r="A216" i="21"/>
  <c r="A217" i="21"/>
  <c r="A218" i="21"/>
  <c r="A219" i="21"/>
  <c r="A220" i="21"/>
  <c r="A221" i="21"/>
  <c r="A222" i="21"/>
  <c r="A223" i="21"/>
  <c r="A224" i="21"/>
  <c r="A225" i="21"/>
  <c r="A226" i="21"/>
  <c r="A227" i="21"/>
  <c r="A228" i="21"/>
  <c r="A229" i="21"/>
  <c r="A230" i="21"/>
  <c r="A231" i="21"/>
  <c r="A232" i="21"/>
  <c r="A233" i="21"/>
  <c r="A234" i="21"/>
  <c r="A235" i="21"/>
  <c r="A236" i="21"/>
  <c r="A237" i="21"/>
  <c r="A238" i="21"/>
  <c r="A239" i="21"/>
  <c r="A240" i="21"/>
  <c r="A241" i="21"/>
  <c r="A242" i="21"/>
  <c r="A243" i="21"/>
  <c r="A244" i="21"/>
  <c r="A245" i="21"/>
  <c r="A246" i="21"/>
  <c r="A247" i="21"/>
  <c r="A248" i="21"/>
  <c r="A249" i="21"/>
  <c r="A250" i="21"/>
  <c r="A251" i="21"/>
  <c r="A252" i="21"/>
  <c r="A253" i="21"/>
  <c r="A254" i="21"/>
  <c r="A255" i="21"/>
  <c r="A256" i="21"/>
  <c r="A257" i="21"/>
  <c r="A258" i="21"/>
  <c r="A259" i="21"/>
  <c r="A260" i="21"/>
  <c r="A261" i="21"/>
  <c r="A262" i="21"/>
  <c r="A263" i="21"/>
  <c r="A264" i="21"/>
  <c r="A265" i="21"/>
  <c r="A266" i="21"/>
  <c r="A267" i="21"/>
  <c r="A268" i="21"/>
  <c r="A269" i="21"/>
  <c r="A270" i="21"/>
  <c r="A271" i="21"/>
  <c r="A272" i="21"/>
  <c r="A273" i="21"/>
  <c r="A274" i="21"/>
  <c r="A275" i="21"/>
  <c r="A276" i="21"/>
  <c r="A277" i="21"/>
  <c r="A278" i="21"/>
  <c r="A279" i="21"/>
  <c r="A280" i="21"/>
  <c r="A281" i="21"/>
  <c r="A282" i="21"/>
  <c r="A283" i="21"/>
  <c r="A284" i="21"/>
  <c r="A285" i="21"/>
  <c r="A286" i="21"/>
  <c r="A287" i="21"/>
  <c r="A288" i="21"/>
  <c r="A289" i="21"/>
  <c r="A290" i="21"/>
  <c r="A291" i="21"/>
  <c r="A292" i="21"/>
  <c r="A293" i="21"/>
  <c r="A294" i="21"/>
  <c r="A295" i="21"/>
  <c r="A296" i="21"/>
  <c r="A297" i="21"/>
  <c r="A298" i="21"/>
  <c r="A299" i="21"/>
  <c r="A300" i="21"/>
  <c r="A301" i="21"/>
  <c r="A302" i="21"/>
  <c r="A303" i="21"/>
  <c r="A304" i="21"/>
  <c r="A305" i="21"/>
  <c r="A306" i="21"/>
  <c r="A307" i="21"/>
  <c r="A308" i="21"/>
  <c r="A309" i="21"/>
  <c r="A310" i="21"/>
  <c r="A311" i="21"/>
  <c r="A312" i="21"/>
  <c r="A313" i="21"/>
  <c r="E304" i="21"/>
  <c r="E305" i="21"/>
  <c r="E306" i="21"/>
  <c r="E307" i="21"/>
  <c r="E308" i="21"/>
  <c r="E309" i="21"/>
  <c r="E310" i="21"/>
  <c r="E311" i="21"/>
  <c r="E312" i="21"/>
  <c r="E313" i="21"/>
  <c r="E285" i="21"/>
  <c r="E286" i="21"/>
  <c r="E287" i="21"/>
  <c r="E288" i="21"/>
  <c r="E289" i="21"/>
  <c r="E290" i="21"/>
  <c r="E291" i="21"/>
  <c r="E292" i="21"/>
  <c r="E293" i="21"/>
  <c r="E294" i="21"/>
  <c r="E295" i="21"/>
  <c r="E296" i="21"/>
  <c r="E297" i="21"/>
  <c r="E298" i="21"/>
  <c r="E299" i="21"/>
  <c r="E300" i="21"/>
  <c r="E301" i="21"/>
  <c r="E302" i="21"/>
  <c r="E303" i="21"/>
  <c r="E276" i="21"/>
  <c r="E277" i="21"/>
  <c r="E278" i="21"/>
  <c r="E279" i="21"/>
  <c r="E280" i="21"/>
  <c r="E281" i="21"/>
  <c r="E282" i="21"/>
  <c r="E283" i="21"/>
  <c r="E284" i="21"/>
  <c r="E275"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37" i="21"/>
  <c r="E238" i="21"/>
  <c r="E239" i="21"/>
  <c r="E240" i="21"/>
  <c r="E241" i="21"/>
  <c r="E242" i="21"/>
  <c r="E243" i="21"/>
  <c r="E244" i="21"/>
  <c r="E236" i="21"/>
  <c r="E225" i="21"/>
  <c r="E226" i="21"/>
  <c r="E227" i="21"/>
  <c r="E228" i="21"/>
  <c r="E229" i="21"/>
  <c r="E230" i="21"/>
  <c r="E231" i="21"/>
  <c r="E232" i="21"/>
  <c r="E233" i="21"/>
  <c r="E234" i="21"/>
  <c r="E235" i="21"/>
  <c r="E205" i="21"/>
  <c r="E206" i="21"/>
  <c r="E207" i="21"/>
  <c r="E208" i="21"/>
  <c r="E209" i="21"/>
  <c r="E210" i="21"/>
  <c r="E211" i="21"/>
  <c r="E212" i="21"/>
  <c r="E213" i="21"/>
  <c r="E214" i="21"/>
  <c r="E215" i="21"/>
  <c r="E216" i="21"/>
  <c r="E217" i="21"/>
  <c r="E218" i="21"/>
  <c r="E219" i="21"/>
  <c r="E220" i="21"/>
  <c r="E221" i="21"/>
  <c r="E222" i="21"/>
  <c r="E223" i="21"/>
  <c r="E224" i="21"/>
  <c r="E201" i="21"/>
  <c r="E202" i="21"/>
  <c r="E203" i="21"/>
  <c r="E204" i="21"/>
  <c r="G162" i="21"/>
  <c r="G163" i="21"/>
  <c r="G164" i="21"/>
  <c r="G165" i="21"/>
  <c r="G166" i="21"/>
  <c r="G167" i="21"/>
  <c r="G168" i="21"/>
  <c r="G169" i="21"/>
  <c r="G170" i="21"/>
  <c r="G171" i="21"/>
  <c r="G172" i="21"/>
  <c r="G173" i="21"/>
  <c r="G174" i="21"/>
  <c r="G175" i="21"/>
  <c r="G176" i="21"/>
  <c r="G177" i="21"/>
  <c r="G178" i="21"/>
  <c r="G179" i="21"/>
  <c r="G180" i="21"/>
  <c r="G181" i="21"/>
  <c r="G182" i="21"/>
  <c r="G183" i="21"/>
  <c r="G184" i="21"/>
  <c r="G185" i="21"/>
  <c r="G186" i="21"/>
  <c r="G187" i="21"/>
  <c r="G188" i="21"/>
  <c r="G189" i="21"/>
  <c r="G190" i="21"/>
  <c r="G191" i="21"/>
  <c r="G192" i="21"/>
  <c r="G193" i="21"/>
  <c r="G194" i="21"/>
  <c r="G195" i="21"/>
  <c r="G196" i="21"/>
  <c r="G201" i="21"/>
  <c r="G202" i="21"/>
  <c r="G203" i="21"/>
  <c r="G204" i="21"/>
  <c r="G205" i="21"/>
  <c r="G206" i="21"/>
  <c r="G207" i="21"/>
  <c r="G208" i="21"/>
  <c r="G209" i="21"/>
  <c r="G210" i="21"/>
  <c r="G211" i="21"/>
  <c r="G212" i="21"/>
  <c r="G213" i="21"/>
  <c r="G214" i="21"/>
  <c r="G215" i="21"/>
  <c r="G216" i="21"/>
  <c r="G217" i="21"/>
  <c r="G218" i="21"/>
  <c r="G219" i="21"/>
  <c r="G220" i="21"/>
  <c r="G221" i="21"/>
  <c r="G222" i="21"/>
  <c r="G223" i="21"/>
  <c r="G224" i="21"/>
  <c r="G225" i="21"/>
  <c r="G226" i="21"/>
  <c r="G227" i="21"/>
  <c r="G228" i="21"/>
  <c r="G229" i="21"/>
  <c r="G230" i="21"/>
  <c r="G231" i="21"/>
  <c r="G232" i="21"/>
  <c r="G233" i="21"/>
  <c r="G234" i="21"/>
  <c r="G235" i="21"/>
  <c r="G236" i="21"/>
  <c r="G237" i="21"/>
  <c r="G238" i="21"/>
  <c r="G239" i="21"/>
  <c r="G240" i="21"/>
  <c r="G241" i="21"/>
  <c r="G242" i="21"/>
  <c r="G243" i="21"/>
  <c r="G244" i="21"/>
  <c r="G245" i="21"/>
  <c r="G246" i="21"/>
  <c r="G247" i="21"/>
  <c r="G248" i="21"/>
  <c r="G249" i="21"/>
  <c r="G250" i="21"/>
  <c r="G251" i="21"/>
  <c r="G252" i="21"/>
  <c r="G253" i="21"/>
  <c r="G254" i="21"/>
  <c r="G255" i="21"/>
  <c r="G256" i="21"/>
  <c r="G257" i="21"/>
  <c r="G258" i="21"/>
  <c r="G259" i="21"/>
  <c r="G260" i="21"/>
  <c r="G261" i="21"/>
  <c r="G262" i="21"/>
  <c r="G263" i="21"/>
  <c r="G264" i="21"/>
  <c r="G265" i="21"/>
  <c r="G266" i="21"/>
  <c r="G267" i="21"/>
  <c r="G268" i="21"/>
  <c r="G269" i="21"/>
  <c r="G270" i="21"/>
  <c r="G271" i="21"/>
  <c r="G272" i="21"/>
  <c r="G273" i="21"/>
  <c r="G274" i="21"/>
  <c r="G275" i="21"/>
  <c r="G276" i="21"/>
  <c r="G277" i="21"/>
  <c r="G278" i="21"/>
  <c r="G279" i="21"/>
  <c r="G280" i="21"/>
  <c r="G281" i="21"/>
  <c r="G282" i="21"/>
  <c r="G283" i="21"/>
  <c r="G284" i="21"/>
  <c r="G285" i="21"/>
  <c r="G286" i="21"/>
  <c r="G287" i="21"/>
  <c r="G288" i="21"/>
  <c r="G289" i="21"/>
  <c r="G290" i="21"/>
  <c r="G291" i="21"/>
  <c r="G292" i="21"/>
  <c r="G293" i="21"/>
  <c r="G294" i="21"/>
  <c r="G295" i="21"/>
  <c r="G296" i="21"/>
  <c r="G297" i="21"/>
  <c r="G298" i="21"/>
  <c r="G299" i="21"/>
  <c r="G300" i="21"/>
  <c r="G301" i="21"/>
  <c r="G302" i="21"/>
  <c r="G303" i="21"/>
  <c r="G304" i="21"/>
  <c r="G305" i="21"/>
  <c r="G306" i="21"/>
  <c r="G307" i="21"/>
  <c r="G308" i="21"/>
  <c r="G309" i="21"/>
  <c r="G310" i="21"/>
  <c r="G311" i="21"/>
  <c r="G312" i="21"/>
  <c r="G313" i="21"/>
  <c r="G157" i="21"/>
  <c r="E182" i="21"/>
  <c r="E183" i="21"/>
  <c r="E184" i="21"/>
  <c r="E185" i="21"/>
  <c r="E186" i="21"/>
  <c r="E187" i="21"/>
  <c r="E188" i="21"/>
  <c r="E189" i="21"/>
  <c r="E190" i="21"/>
  <c r="E191" i="21"/>
  <c r="E192" i="21"/>
  <c r="E193" i="21"/>
  <c r="E194" i="21"/>
  <c r="E195" i="21"/>
  <c r="E196" i="21"/>
  <c r="E162" i="21"/>
  <c r="E163" i="21"/>
  <c r="E164" i="21"/>
  <c r="E165" i="21"/>
  <c r="E166" i="21"/>
  <c r="E167" i="21"/>
  <c r="E168" i="21"/>
  <c r="E169" i="21"/>
  <c r="E170" i="21"/>
  <c r="E171" i="21"/>
  <c r="E172" i="21"/>
  <c r="E173" i="21"/>
  <c r="E174" i="21"/>
  <c r="E175" i="21"/>
  <c r="E176" i="21"/>
  <c r="E177" i="21"/>
  <c r="E178" i="21"/>
  <c r="E179" i="21"/>
  <c r="E180" i="21"/>
  <c r="E181"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85" i="21"/>
  <c r="E86" i="21"/>
  <c r="E87" i="21"/>
  <c r="E88" i="21"/>
  <c r="E89" i="21"/>
  <c r="E90" i="21"/>
  <c r="E91" i="21"/>
  <c r="E92" i="21"/>
  <c r="E93" i="21"/>
  <c r="E94" i="21"/>
  <c r="E95" i="21"/>
  <c r="E96" i="21"/>
  <c r="E97" i="21"/>
  <c r="E98" i="21"/>
  <c r="E99" i="21"/>
  <c r="E100" i="21"/>
  <c r="E101" i="21"/>
  <c r="E102" i="21"/>
  <c r="E103" i="21"/>
  <c r="E104" i="21"/>
  <c r="E105" i="21"/>
  <c r="E106" i="21"/>
  <c r="E107" i="21"/>
  <c r="E108" i="21"/>
  <c r="E109" i="21"/>
  <c r="E110" i="21"/>
  <c r="E111" i="21"/>
  <c r="E112" i="21"/>
  <c r="E113" i="21"/>
  <c r="E114" i="21"/>
  <c r="E115" i="21"/>
  <c r="E116" i="21"/>
  <c r="E117" i="21"/>
  <c r="E118" i="21"/>
  <c r="E8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3" i="21"/>
  <c r="E4" i="21"/>
  <c r="E5" i="21"/>
  <c r="E6" i="21"/>
  <c r="E7" i="21"/>
  <c r="E8" i="2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2" i="21"/>
  <c r="I3" i="21"/>
  <c r="I4" i="21"/>
  <c r="I5" i="21"/>
  <c r="I6" i="21"/>
  <c r="I7" i="21"/>
  <c r="I8" i="21"/>
  <c r="I9" i="21"/>
  <c r="I10" i="21"/>
  <c r="I11" i="21"/>
  <c r="I12" i="21"/>
  <c r="I13" i="21"/>
  <c r="I14" i="21"/>
  <c r="I15" i="21"/>
  <c r="I16" i="21"/>
  <c r="I17" i="21"/>
  <c r="I18" i="21"/>
  <c r="I19" i="21"/>
  <c r="I20" i="21"/>
  <c r="I21" i="21"/>
  <c r="I22" i="21"/>
  <c r="I23" i="21"/>
  <c r="I24" i="21"/>
  <c r="I25" i="21"/>
  <c r="I26" i="21"/>
  <c r="I27" i="21"/>
  <c r="I28" i="21"/>
  <c r="I29" i="21"/>
  <c r="I30" i="21"/>
  <c r="I31" i="21"/>
  <c r="I32" i="21"/>
  <c r="I33" i="21"/>
  <c r="I34" i="21"/>
  <c r="I35" i="21"/>
  <c r="I36" i="21"/>
  <c r="I37" i="21"/>
  <c r="I38" i="21"/>
  <c r="I39" i="21"/>
  <c r="I40" i="21"/>
  <c r="I45" i="21"/>
  <c r="I46" i="21"/>
  <c r="I47" i="21"/>
  <c r="I48" i="21"/>
  <c r="I49" i="21"/>
  <c r="I50" i="21"/>
  <c r="I51" i="21"/>
  <c r="I52" i="21"/>
  <c r="I53" i="21"/>
  <c r="I54" i="21"/>
  <c r="I55" i="21"/>
  <c r="I56" i="21"/>
  <c r="I57" i="21"/>
  <c r="I58" i="21"/>
  <c r="I59" i="21"/>
  <c r="I60" i="21"/>
  <c r="I61" i="21"/>
  <c r="I62" i="21"/>
  <c r="I63" i="21"/>
  <c r="I64" i="21"/>
  <c r="I65" i="21"/>
  <c r="I66" i="21"/>
  <c r="I67" i="21"/>
  <c r="I68" i="21"/>
  <c r="I69" i="21"/>
  <c r="I70" i="21"/>
  <c r="I71" i="21"/>
  <c r="I72" i="21"/>
  <c r="I73" i="21"/>
  <c r="I74" i="21"/>
  <c r="I75" i="21"/>
  <c r="I76" i="21"/>
  <c r="I77" i="21"/>
  <c r="I78" i="21"/>
  <c r="I79" i="21"/>
  <c r="I84" i="21"/>
  <c r="I85" i="21"/>
  <c r="I86" i="21"/>
  <c r="I87" i="21"/>
  <c r="I88" i="21"/>
  <c r="I89" i="21"/>
  <c r="I90" i="21"/>
  <c r="I91" i="21"/>
  <c r="I92" i="21"/>
  <c r="I93" i="21"/>
  <c r="I94" i="21"/>
  <c r="I95" i="21"/>
  <c r="I96" i="21"/>
  <c r="I97" i="21"/>
  <c r="I98" i="21"/>
  <c r="I99" i="21"/>
  <c r="I100" i="21"/>
  <c r="I101" i="21"/>
  <c r="I102" i="21"/>
  <c r="I103" i="21"/>
  <c r="I104" i="21"/>
  <c r="I105" i="21"/>
  <c r="I106" i="21"/>
  <c r="I107" i="21"/>
  <c r="I108" i="21"/>
  <c r="I109" i="21"/>
  <c r="I110" i="21"/>
  <c r="I111" i="21"/>
  <c r="I112" i="21"/>
  <c r="I113" i="21"/>
  <c r="I114" i="21"/>
  <c r="I115" i="21"/>
  <c r="I116" i="21"/>
  <c r="I117" i="21"/>
  <c r="I118" i="21"/>
  <c r="I123" i="21"/>
  <c r="I124" i="21"/>
  <c r="I125" i="21"/>
  <c r="I126" i="21"/>
  <c r="I127" i="21"/>
  <c r="I128" i="21"/>
  <c r="I129" i="21"/>
  <c r="I130" i="21"/>
  <c r="I131" i="21"/>
  <c r="I132" i="21"/>
  <c r="I133" i="21"/>
  <c r="I134" i="21"/>
  <c r="I135" i="21"/>
  <c r="I136" i="21"/>
  <c r="I137" i="21"/>
  <c r="I138" i="21"/>
  <c r="I139" i="21"/>
  <c r="I140" i="21"/>
  <c r="I141" i="21"/>
  <c r="I142" i="21"/>
  <c r="I143" i="21"/>
  <c r="I144" i="21"/>
  <c r="I145" i="21"/>
  <c r="I146" i="21"/>
  <c r="I147" i="21"/>
  <c r="I148" i="21"/>
  <c r="I149" i="21"/>
  <c r="I150" i="21"/>
  <c r="I151" i="21"/>
  <c r="I152" i="21"/>
  <c r="I153" i="21"/>
  <c r="I154" i="21"/>
  <c r="I155" i="21"/>
  <c r="I156" i="21"/>
  <c r="I157" i="21"/>
  <c r="I162" i="21"/>
  <c r="I163" i="21"/>
  <c r="I164" i="21"/>
  <c r="I165" i="21"/>
  <c r="I166" i="21"/>
  <c r="I167" i="21"/>
  <c r="I168" i="21"/>
  <c r="I169" i="21"/>
  <c r="I170" i="21"/>
  <c r="I171" i="21"/>
  <c r="I172" i="21"/>
  <c r="I173" i="21"/>
  <c r="I174" i="21"/>
  <c r="I175" i="21"/>
  <c r="I176" i="21"/>
  <c r="I177" i="21"/>
  <c r="I178" i="21"/>
  <c r="I179" i="21"/>
  <c r="I180" i="21"/>
  <c r="I181" i="21"/>
  <c r="I182" i="21"/>
  <c r="I183" i="21"/>
  <c r="I184" i="21"/>
  <c r="I185" i="21"/>
  <c r="I186" i="21"/>
  <c r="I187" i="21"/>
  <c r="I188" i="21"/>
  <c r="I189" i="21"/>
  <c r="I190" i="21"/>
  <c r="I191" i="21"/>
  <c r="I192" i="21"/>
  <c r="I193" i="21"/>
  <c r="I194" i="21"/>
  <c r="I195" i="21"/>
  <c r="I196" i="21"/>
  <c r="I201" i="21"/>
  <c r="I202" i="21"/>
  <c r="I203" i="21"/>
  <c r="I204" i="21"/>
  <c r="I205" i="21"/>
  <c r="I206" i="21"/>
  <c r="I207" i="21"/>
  <c r="I208" i="21"/>
  <c r="I209" i="21"/>
  <c r="I210" i="21"/>
  <c r="I211" i="21"/>
  <c r="I212" i="21"/>
  <c r="I213" i="21"/>
  <c r="I214" i="21"/>
  <c r="I215" i="21"/>
  <c r="I216" i="21"/>
  <c r="I217" i="21"/>
  <c r="I218" i="21"/>
  <c r="I219" i="21"/>
  <c r="I220" i="21"/>
  <c r="I221" i="21"/>
  <c r="I222" i="21"/>
  <c r="I223" i="21"/>
  <c r="I224" i="21"/>
  <c r="I225" i="21"/>
  <c r="I226" i="21"/>
  <c r="I227" i="21"/>
  <c r="I228" i="21"/>
  <c r="I229" i="21"/>
  <c r="I230" i="21"/>
  <c r="I231" i="21"/>
  <c r="I232" i="21"/>
  <c r="I233" i="21"/>
  <c r="I234" i="21"/>
  <c r="I235" i="21"/>
  <c r="I236" i="21"/>
  <c r="I237" i="21"/>
  <c r="I238" i="21"/>
  <c r="I239" i="21"/>
  <c r="I240" i="21"/>
  <c r="I241" i="21"/>
  <c r="I242" i="21"/>
  <c r="I243" i="21"/>
  <c r="I244" i="21"/>
  <c r="I245" i="21"/>
  <c r="I246" i="21"/>
  <c r="I247" i="21"/>
  <c r="I248" i="21"/>
  <c r="I249" i="21"/>
  <c r="I250" i="21"/>
  <c r="I251" i="21"/>
  <c r="I252" i="21"/>
  <c r="I253" i="21"/>
  <c r="I254" i="21"/>
  <c r="I255" i="21"/>
  <c r="I256" i="21"/>
  <c r="I257" i="21"/>
  <c r="I258" i="21"/>
  <c r="I259" i="21"/>
  <c r="I260" i="21"/>
  <c r="I261" i="21"/>
  <c r="I262" i="21"/>
  <c r="I263" i="21"/>
  <c r="I264" i="21"/>
  <c r="I265" i="21"/>
  <c r="I266" i="21"/>
  <c r="I267" i="21"/>
  <c r="I268" i="21"/>
  <c r="I269" i="21"/>
  <c r="I270" i="21"/>
  <c r="I271" i="21"/>
  <c r="I272" i="21"/>
  <c r="I273" i="21"/>
  <c r="I274" i="21"/>
  <c r="I275" i="21"/>
  <c r="I276" i="21"/>
  <c r="I277" i="21"/>
  <c r="I278" i="21"/>
  <c r="I279" i="21"/>
  <c r="I280" i="21"/>
  <c r="I281" i="21"/>
  <c r="I282" i="21"/>
  <c r="I283" i="21"/>
  <c r="I284" i="21"/>
  <c r="I285" i="21"/>
  <c r="I286" i="21"/>
  <c r="I287" i="21"/>
  <c r="I288" i="21"/>
  <c r="I289" i="21"/>
  <c r="I290" i="21"/>
  <c r="I291" i="21"/>
  <c r="I292" i="21"/>
  <c r="I293" i="21"/>
  <c r="I294" i="21"/>
  <c r="I295" i="21"/>
  <c r="I296" i="21"/>
  <c r="I297" i="21"/>
  <c r="I298" i="21"/>
  <c r="I299" i="21"/>
  <c r="I300" i="21"/>
  <c r="I301" i="21"/>
  <c r="I302" i="21"/>
  <c r="I303" i="21"/>
  <c r="I304" i="21"/>
  <c r="I305" i="21"/>
  <c r="I306" i="21"/>
  <c r="I307" i="21"/>
  <c r="I308" i="21"/>
  <c r="I309" i="21"/>
  <c r="I310" i="21"/>
  <c r="I311" i="21"/>
  <c r="I312" i="21"/>
  <c r="I313" i="21"/>
  <c r="G3" i="21"/>
  <c r="G4" i="21"/>
  <c r="G5" i="21"/>
  <c r="G6" i="21"/>
  <c r="G7" i="21"/>
  <c r="G8" i="21"/>
  <c r="G9" i="21"/>
  <c r="G10" i="21"/>
  <c r="G11" i="21"/>
  <c r="G12" i="21"/>
  <c r="G13" i="21"/>
  <c r="G14" i="21"/>
  <c r="G15" i="21"/>
  <c r="G16" i="21"/>
  <c r="G17" i="21"/>
  <c r="G18" i="21"/>
  <c r="G19" i="21"/>
  <c r="G20" i="21"/>
  <c r="G21" i="21"/>
  <c r="G22" i="21"/>
  <c r="G23" i="21"/>
  <c r="G24" i="21"/>
  <c r="G25" i="21"/>
  <c r="G26" i="21"/>
  <c r="G27" i="21"/>
  <c r="G28" i="21"/>
  <c r="G29" i="21"/>
  <c r="G30" i="21"/>
  <c r="G31" i="21"/>
  <c r="G32" i="21"/>
  <c r="G33" i="21"/>
  <c r="G34" i="21"/>
  <c r="G35" i="21"/>
  <c r="G36" i="21"/>
  <c r="G37" i="21"/>
  <c r="G38" i="21"/>
  <c r="G39" i="21"/>
  <c r="G40" i="21"/>
  <c r="G45" i="21"/>
  <c r="G46" i="21"/>
  <c r="G47" i="21"/>
  <c r="G48" i="21"/>
  <c r="G49" i="21"/>
  <c r="G50" i="21"/>
  <c r="G51" i="21"/>
  <c r="G52" i="21"/>
  <c r="G53" i="21"/>
  <c r="G54" i="21"/>
  <c r="G55" i="21"/>
  <c r="G56" i="21"/>
  <c r="G57" i="21"/>
  <c r="G58" i="21"/>
  <c r="G59" i="21"/>
  <c r="G60" i="21"/>
  <c r="G61" i="21"/>
  <c r="G62" i="21"/>
  <c r="G63" i="21"/>
  <c r="G64" i="21"/>
  <c r="G65" i="21"/>
  <c r="G66" i="21"/>
  <c r="G67" i="21"/>
  <c r="G68" i="21"/>
  <c r="G69" i="21"/>
  <c r="G70" i="21"/>
  <c r="G71" i="21"/>
  <c r="G72" i="21"/>
  <c r="G73" i="21"/>
  <c r="G74" i="21"/>
  <c r="G75" i="21"/>
  <c r="G76" i="21"/>
  <c r="G77" i="21"/>
  <c r="G78" i="21"/>
  <c r="G79" i="21"/>
  <c r="G84" i="21"/>
  <c r="G85" i="21"/>
  <c r="G86" i="21"/>
  <c r="G87" i="21"/>
  <c r="G88" i="21"/>
  <c r="G89" i="21"/>
  <c r="G90" i="21"/>
  <c r="G91" i="21"/>
  <c r="G92" i="21"/>
  <c r="G93" i="21"/>
  <c r="G94" i="21"/>
  <c r="G95" i="21"/>
  <c r="G96" i="21"/>
  <c r="G97" i="21"/>
  <c r="G98" i="21"/>
  <c r="G99" i="21"/>
  <c r="G100" i="21"/>
  <c r="G101" i="21"/>
  <c r="G102" i="21"/>
  <c r="G103" i="21"/>
  <c r="G104" i="21"/>
  <c r="G105" i="21"/>
  <c r="G106" i="21"/>
  <c r="G107" i="21"/>
  <c r="G108" i="21"/>
  <c r="G109" i="21"/>
  <c r="G110" i="21"/>
  <c r="G111" i="21"/>
  <c r="G112" i="21"/>
  <c r="G113" i="21"/>
  <c r="G114" i="21"/>
  <c r="G115" i="21"/>
  <c r="G116" i="21"/>
  <c r="G117" i="21"/>
  <c r="G118" i="21"/>
  <c r="G123" i="21"/>
  <c r="G124" i="21"/>
  <c r="G125" i="21"/>
  <c r="G126" i="21"/>
  <c r="G127" i="21"/>
  <c r="G128" i="21"/>
  <c r="G129" i="21"/>
  <c r="G130" i="21"/>
  <c r="G131" i="21"/>
  <c r="G132" i="21"/>
  <c r="G133" i="21"/>
  <c r="G134" i="21"/>
  <c r="G135" i="21"/>
  <c r="G136" i="21"/>
  <c r="G137" i="21"/>
  <c r="G138" i="21"/>
  <c r="G139" i="21"/>
  <c r="G140" i="21"/>
  <c r="G141" i="21"/>
  <c r="G142" i="21"/>
  <c r="G143" i="21"/>
  <c r="G144" i="21"/>
  <c r="G145" i="21"/>
  <c r="G146" i="21"/>
  <c r="G147" i="21"/>
  <c r="G148" i="21"/>
  <c r="G149" i="21"/>
  <c r="G150" i="21"/>
  <c r="G151" i="21"/>
  <c r="G152" i="21"/>
  <c r="G153" i="21"/>
  <c r="G154" i="21"/>
  <c r="G155" i="21"/>
  <c r="G156" i="21"/>
  <c r="F2" i="21"/>
  <c r="B2" i="21" s="1"/>
  <c r="B2" i="22" s="1"/>
  <c r="B10" i="21"/>
  <c r="B10" i="22" s="1"/>
  <c r="B11" i="21"/>
  <c r="B11" i="22" s="1"/>
  <c r="B12" i="21"/>
  <c r="B12" i="22" s="1"/>
  <c r="B13" i="21"/>
  <c r="B13" i="22" s="1"/>
  <c r="B14" i="21"/>
  <c r="B14" i="22" s="1"/>
  <c r="B15" i="21"/>
  <c r="B15" i="22" s="1"/>
  <c r="B16" i="21"/>
  <c r="B16" i="22" s="1"/>
  <c r="B17" i="21"/>
  <c r="B17" i="22" s="1"/>
  <c r="B18" i="21"/>
  <c r="B18" i="22" s="1"/>
  <c r="B19" i="21"/>
  <c r="B19" i="22" s="1"/>
  <c r="B20" i="21"/>
  <c r="B20" i="22" s="1"/>
  <c r="B21" i="21"/>
  <c r="B21" i="22" s="1"/>
  <c r="B22" i="21"/>
  <c r="B22" i="22" s="1"/>
  <c r="B23" i="21"/>
  <c r="B23" i="22" s="1"/>
  <c r="B24" i="21"/>
  <c r="B24" i="22" s="1"/>
  <c r="B25" i="21"/>
  <c r="B25" i="22" s="1"/>
  <c r="B26" i="21"/>
  <c r="B26" i="22" s="1"/>
  <c r="B27" i="21"/>
  <c r="B27" i="22" s="1"/>
  <c r="B28" i="21"/>
  <c r="B28" i="22" s="1"/>
  <c r="B29" i="21"/>
  <c r="B29" i="22" s="1"/>
  <c r="B30" i="21"/>
  <c r="B30" i="22" s="1"/>
  <c r="B31" i="21"/>
  <c r="B31" i="22" s="1"/>
  <c r="B32" i="21"/>
  <c r="B32" i="22" s="1"/>
  <c r="B33" i="21"/>
  <c r="B33" i="22" s="1"/>
  <c r="B34" i="21"/>
  <c r="B34" i="22" s="1"/>
  <c r="B35" i="21"/>
  <c r="B35" i="22" s="1"/>
  <c r="B36" i="21"/>
  <c r="B36" i="22" s="1"/>
  <c r="B37" i="21"/>
  <c r="B37" i="22" s="1"/>
  <c r="B38" i="21"/>
  <c r="B38" i="22" s="1"/>
  <c r="B39" i="21"/>
  <c r="B39" i="22" s="1"/>
  <c r="B40" i="21"/>
  <c r="B40" i="22" s="1"/>
  <c r="B45" i="21"/>
  <c r="B45" i="22" s="1"/>
  <c r="B46" i="21"/>
  <c r="B46" i="22" s="1"/>
  <c r="B47" i="21"/>
  <c r="B47" i="22" s="1"/>
  <c r="B48" i="21"/>
  <c r="B48" i="22" s="1"/>
  <c r="B49" i="21"/>
  <c r="B49" i="22" s="1"/>
  <c r="B50" i="21"/>
  <c r="B50" i="22" s="1"/>
  <c r="B51" i="21"/>
  <c r="B51" i="22" s="1"/>
  <c r="B52" i="21"/>
  <c r="B52" i="22" s="1"/>
  <c r="B53" i="21"/>
  <c r="B53" i="22" s="1"/>
  <c r="B54" i="21"/>
  <c r="B54" i="22" s="1"/>
  <c r="B55" i="21"/>
  <c r="B55" i="22" s="1"/>
  <c r="B56" i="21"/>
  <c r="B56" i="22" s="1"/>
  <c r="B57" i="21"/>
  <c r="B57" i="22" s="1"/>
  <c r="B58" i="21"/>
  <c r="B58" i="22" s="1"/>
  <c r="B59" i="21"/>
  <c r="B59" i="22" s="1"/>
  <c r="B60" i="21"/>
  <c r="B60" i="22" s="1"/>
  <c r="B61" i="21"/>
  <c r="B61" i="22" s="1"/>
  <c r="B62" i="21"/>
  <c r="B62" i="22" s="1"/>
  <c r="B63" i="21"/>
  <c r="B63" i="22" s="1"/>
  <c r="B64" i="21"/>
  <c r="B64" i="22" s="1"/>
  <c r="B65" i="21"/>
  <c r="B65" i="22" s="1"/>
  <c r="B66" i="21"/>
  <c r="B66" i="22" s="1"/>
  <c r="B67" i="21"/>
  <c r="B67" i="22" s="1"/>
  <c r="B68" i="21"/>
  <c r="B68" i="22" s="1"/>
  <c r="B69" i="21"/>
  <c r="B69" i="22" s="1"/>
  <c r="B70" i="21"/>
  <c r="B70" i="22" s="1"/>
  <c r="B71" i="21"/>
  <c r="B71" i="22" s="1"/>
  <c r="B72" i="21"/>
  <c r="B72" i="22" s="1"/>
  <c r="B73" i="21"/>
  <c r="B73" i="22" s="1"/>
  <c r="B74" i="21"/>
  <c r="B74" i="22" s="1"/>
  <c r="B75" i="21"/>
  <c r="B75" i="22" s="1"/>
  <c r="B76" i="21"/>
  <c r="B76" i="22" s="1"/>
  <c r="B77" i="21"/>
  <c r="B77" i="22" s="1"/>
  <c r="B78" i="21"/>
  <c r="B78" i="22" s="1"/>
  <c r="B79" i="21"/>
  <c r="B79" i="22" s="1"/>
  <c r="B84" i="21"/>
  <c r="B84" i="22" s="1"/>
  <c r="B85" i="21"/>
  <c r="B85" i="22" s="1"/>
  <c r="B86" i="21"/>
  <c r="B86" i="22" s="1"/>
  <c r="B87" i="21"/>
  <c r="B87" i="22" s="1"/>
  <c r="B88" i="21"/>
  <c r="B88" i="22" s="1"/>
  <c r="B89" i="21"/>
  <c r="B89" i="22" s="1"/>
  <c r="B90" i="21"/>
  <c r="B90" i="22" s="1"/>
  <c r="B91" i="21"/>
  <c r="B91" i="22" s="1"/>
  <c r="B92" i="21"/>
  <c r="B92" i="22" s="1"/>
  <c r="B93" i="21"/>
  <c r="B93" i="22" s="1"/>
  <c r="B94" i="21"/>
  <c r="B94" i="22" s="1"/>
  <c r="B95" i="21"/>
  <c r="B95" i="22" s="1"/>
  <c r="B96" i="21"/>
  <c r="B96" i="22" s="1"/>
  <c r="B97" i="21"/>
  <c r="B97" i="22" s="1"/>
  <c r="B98" i="21"/>
  <c r="B98" i="22" s="1"/>
  <c r="B99" i="21"/>
  <c r="B99" i="22" s="1"/>
  <c r="B100" i="21"/>
  <c r="B100" i="22" s="1"/>
  <c r="B101" i="21"/>
  <c r="B101" i="22" s="1"/>
  <c r="B102" i="21"/>
  <c r="B102" i="22" s="1"/>
  <c r="B103" i="21"/>
  <c r="B103" i="22" s="1"/>
  <c r="B104" i="21"/>
  <c r="B104" i="22" s="1"/>
  <c r="B105" i="21"/>
  <c r="B105" i="22" s="1"/>
  <c r="B106" i="21"/>
  <c r="B106" i="22" s="1"/>
  <c r="B107" i="21"/>
  <c r="B107" i="22" s="1"/>
  <c r="B108" i="21"/>
  <c r="B108" i="22" s="1"/>
  <c r="B109" i="21"/>
  <c r="B109" i="22" s="1"/>
  <c r="B110" i="21"/>
  <c r="B110" i="22" s="1"/>
  <c r="B111" i="21"/>
  <c r="B111" i="22" s="1"/>
  <c r="B112" i="21"/>
  <c r="B112" i="22" s="1"/>
  <c r="B113" i="21"/>
  <c r="B113" i="22" s="1"/>
  <c r="B114" i="21"/>
  <c r="B114" i="22" s="1"/>
  <c r="B115" i="21"/>
  <c r="B115" i="22" s="1"/>
  <c r="B116" i="21"/>
  <c r="B116" i="22" s="1"/>
  <c r="B117" i="21"/>
  <c r="B117" i="22" s="1"/>
  <c r="B118" i="21"/>
  <c r="B118" i="22" s="1"/>
  <c r="B123" i="21"/>
  <c r="B123" i="22" s="1"/>
  <c r="B124" i="21"/>
  <c r="B124" i="22" s="1"/>
  <c r="B125" i="21"/>
  <c r="B125" i="22" s="1"/>
  <c r="B126" i="21"/>
  <c r="B126" i="22" s="1"/>
  <c r="B127" i="21"/>
  <c r="B127" i="22" s="1"/>
  <c r="B128" i="21"/>
  <c r="B128" i="22" s="1"/>
  <c r="B129" i="21"/>
  <c r="B129" i="22" s="1"/>
  <c r="B130" i="21"/>
  <c r="B130" i="22" s="1"/>
  <c r="B131" i="21"/>
  <c r="B131" i="22" s="1"/>
  <c r="B132" i="21"/>
  <c r="B132" i="22" s="1"/>
  <c r="B133" i="21"/>
  <c r="B133" i="22" s="1"/>
  <c r="B134" i="21"/>
  <c r="B134" i="22" s="1"/>
  <c r="B135" i="21"/>
  <c r="B135" i="22" s="1"/>
  <c r="B136" i="21"/>
  <c r="B136" i="22" s="1"/>
  <c r="B137" i="21"/>
  <c r="B137" i="22" s="1"/>
  <c r="B138" i="21"/>
  <c r="B138" i="22" s="1"/>
  <c r="B139" i="21"/>
  <c r="B139" i="22" s="1"/>
  <c r="B140" i="21"/>
  <c r="B140" i="22" s="1"/>
  <c r="B141" i="21"/>
  <c r="B141" i="22" s="1"/>
  <c r="B142" i="21"/>
  <c r="B142" i="22" s="1"/>
  <c r="B143" i="21"/>
  <c r="B143" i="22" s="1"/>
  <c r="B144" i="21"/>
  <c r="B144" i="22" s="1"/>
  <c r="B145" i="21"/>
  <c r="B145" i="22" s="1"/>
  <c r="B146" i="21"/>
  <c r="B146" i="22" s="1"/>
  <c r="B147" i="21"/>
  <c r="B147" i="22" s="1"/>
  <c r="B148" i="21"/>
  <c r="B148" i="22" s="1"/>
  <c r="B149" i="21"/>
  <c r="B149" i="22" s="1"/>
  <c r="B150" i="21"/>
  <c r="B150" i="22" s="1"/>
  <c r="B151" i="21"/>
  <c r="B151" i="22" s="1"/>
  <c r="B152" i="21"/>
  <c r="B152" i="22" s="1"/>
  <c r="B153" i="21"/>
  <c r="B153" i="22" s="1"/>
  <c r="B154" i="21"/>
  <c r="B154" i="22" s="1"/>
  <c r="B155" i="21"/>
  <c r="B155" i="22" s="1"/>
  <c r="B156" i="21"/>
  <c r="B156" i="22" s="1"/>
  <c r="B157" i="21"/>
  <c r="B157" i="22" s="1"/>
  <c r="B162" i="21"/>
  <c r="B162" i="22" s="1"/>
  <c r="B163" i="21"/>
  <c r="B163" i="22" s="1"/>
  <c r="B164" i="21"/>
  <c r="B164" i="22" s="1"/>
  <c r="B165" i="21"/>
  <c r="B165" i="22" s="1"/>
  <c r="B166" i="21"/>
  <c r="B166" i="22" s="1"/>
  <c r="B167" i="21"/>
  <c r="B167" i="22" s="1"/>
  <c r="B168" i="21"/>
  <c r="B168" i="22" s="1"/>
  <c r="B169" i="21"/>
  <c r="B169" i="22" s="1"/>
  <c r="B170" i="21"/>
  <c r="B170" i="22" s="1"/>
  <c r="B171" i="21"/>
  <c r="B171" i="22" s="1"/>
  <c r="B172" i="21"/>
  <c r="B172" i="22" s="1"/>
  <c r="B173" i="21"/>
  <c r="B173" i="22" s="1"/>
  <c r="B174" i="21"/>
  <c r="B174" i="22" s="1"/>
  <c r="B175" i="21"/>
  <c r="B175" i="22" s="1"/>
  <c r="B176" i="21"/>
  <c r="B176" i="22" s="1"/>
  <c r="B177" i="21"/>
  <c r="B177" i="22" s="1"/>
  <c r="B178" i="21"/>
  <c r="B178" i="22" s="1"/>
  <c r="B179" i="21"/>
  <c r="B179" i="22" s="1"/>
  <c r="B180" i="21"/>
  <c r="B180" i="22" s="1"/>
  <c r="B181" i="21"/>
  <c r="B181" i="22" s="1"/>
  <c r="B182" i="21"/>
  <c r="B182" i="22" s="1"/>
  <c r="B183" i="21"/>
  <c r="B183" i="22" s="1"/>
  <c r="B184" i="21"/>
  <c r="B184" i="22" s="1"/>
  <c r="B185" i="21"/>
  <c r="B185" i="22" s="1"/>
  <c r="B186" i="21"/>
  <c r="B186" i="22" s="1"/>
  <c r="B187" i="21"/>
  <c r="B187" i="22" s="1"/>
  <c r="B188" i="21"/>
  <c r="B188" i="22" s="1"/>
  <c r="B189" i="21"/>
  <c r="B189" i="22" s="1"/>
  <c r="B190" i="21"/>
  <c r="B190" i="22" s="1"/>
  <c r="B191" i="21"/>
  <c r="B191" i="22" s="1"/>
  <c r="B192" i="21"/>
  <c r="B192" i="22" s="1"/>
  <c r="B193" i="21"/>
  <c r="B193" i="22" s="1"/>
  <c r="B194" i="21"/>
  <c r="B194" i="22" s="1"/>
  <c r="B195" i="21"/>
  <c r="B195" i="22" s="1"/>
  <c r="B196" i="21"/>
  <c r="B196" i="22" s="1"/>
  <c r="B201" i="21"/>
  <c r="B201" i="22" s="1"/>
  <c r="B202" i="21"/>
  <c r="B202" i="22" s="1"/>
  <c r="B203" i="21"/>
  <c r="B203" i="22" s="1"/>
  <c r="B204" i="21"/>
  <c r="B204" i="22" s="1"/>
  <c r="B205" i="21"/>
  <c r="B205" i="22" s="1"/>
  <c r="B206" i="21"/>
  <c r="B206" i="22" s="1"/>
  <c r="B207" i="21"/>
  <c r="B207" i="22" s="1"/>
  <c r="B208" i="21"/>
  <c r="B208" i="22" s="1"/>
  <c r="B209" i="21"/>
  <c r="B209" i="22" s="1"/>
  <c r="B210" i="21"/>
  <c r="B210" i="22" s="1"/>
  <c r="B211" i="21"/>
  <c r="B211" i="22" s="1"/>
  <c r="B212" i="21"/>
  <c r="B212" i="22" s="1"/>
  <c r="B213" i="21"/>
  <c r="B213" i="22" s="1"/>
  <c r="B214" i="21"/>
  <c r="B214" i="22" s="1"/>
  <c r="B215" i="21"/>
  <c r="B215" i="22" s="1"/>
  <c r="B216" i="21"/>
  <c r="B216" i="22" s="1"/>
  <c r="B217" i="21"/>
  <c r="B217" i="22" s="1"/>
  <c r="B218" i="21"/>
  <c r="B218" i="22" s="1"/>
  <c r="B219" i="21"/>
  <c r="B219" i="22" s="1"/>
  <c r="B220" i="21"/>
  <c r="B220" i="22" s="1"/>
  <c r="B221" i="21"/>
  <c r="B221" i="22" s="1"/>
  <c r="B222" i="21"/>
  <c r="B222" i="22" s="1"/>
  <c r="B223" i="21"/>
  <c r="B223" i="22" s="1"/>
  <c r="B224" i="21"/>
  <c r="B224" i="22" s="1"/>
  <c r="B225" i="21"/>
  <c r="B225" i="22" s="1"/>
  <c r="B226" i="21"/>
  <c r="B226" i="22" s="1"/>
  <c r="B227" i="21"/>
  <c r="B227" i="22" s="1"/>
  <c r="B228" i="21"/>
  <c r="B228" i="22" s="1"/>
  <c r="B229" i="21"/>
  <c r="B229" i="22" s="1"/>
  <c r="B230" i="21"/>
  <c r="B230" i="22" s="1"/>
  <c r="B231" i="21"/>
  <c r="B231" i="22" s="1"/>
  <c r="B232" i="21"/>
  <c r="B232" i="22" s="1"/>
  <c r="B233" i="21"/>
  <c r="B233" i="22" s="1"/>
  <c r="B234" i="21"/>
  <c r="B234" i="22" s="1"/>
  <c r="B235" i="21"/>
  <c r="B235" i="22" s="1"/>
  <c r="B236" i="21"/>
  <c r="B236" i="22" s="1"/>
  <c r="B237" i="21"/>
  <c r="B237" i="22" s="1"/>
  <c r="B238" i="21"/>
  <c r="B238" i="22" s="1"/>
  <c r="B239" i="21"/>
  <c r="B239" i="22" s="1"/>
  <c r="B240" i="21"/>
  <c r="B240" i="22" s="1"/>
  <c r="B241" i="21"/>
  <c r="B241" i="22" s="1"/>
  <c r="B242" i="21"/>
  <c r="B242" i="22" s="1"/>
  <c r="B243" i="21"/>
  <c r="B243" i="22" s="1"/>
  <c r="B244" i="21"/>
  <c r="B244" i="22" s="1"/>
  <c r="B245" i="21"/>
  <c r="B245" i="22" s="1"/>
  <c r="B246" i="21"/>
  <c r="B246" i="22" s="1"/>
  <c r="B247" i="21"/>
  <c r="B247" i="22" s="1"/>
  <c r="B248" i="21"/>
  <c r="B248" i="22" s="1"/>
  <c r="B249" i="21"/>
  <c r="B249" i="22" s="1"/>
  <c r="B250" i="21"/>
  <c r="B250" i="22" s="1"/>
  <c r="B251" i="21"/>
  <c r="B251" i="22" s="1"/>
  <c r="B252" i="21"/>
  <c r="B252" i="22" s="1"/>
  <c r="B253" i="21"/>
  <c r="B253" i="22" s="1"/>
  <c r="B254" i="21"/>
  <c r="B254" i="22" s="1"/>
  <c r="B255" i="21"/>
  <c r="B255" i="22" s="1"/>
  <c r="B256" i="21"/>
  <c r="B256" i="22" s="1"/>
  <c r="B257" i="21"/>
  <c r="B257" i="22" s="1"/>
  <c r="B258" i="21"/>
  <c r="B258" i="22" s="1"/>
  <c r="B259" i="21"/>
  <c r="B259" i="22" s="1"/>
  <c r="B260" i="21"/>
  <c r="B260" i="22" s="1"/>
  <c r="B261" i="21"/>
  <c r="B261" i="22" s="1"/>
  <c r="B262" i="21"/>
  <c r="B262" i="22" s="1"/>
  <c r="B263" i="21"/>
  <c r="B263" i="22" s="1"/>
  <c r="B264" i="21"/>
  <c r="B264" i="22" s="1"/>
  <c r="B265" i="21"/>
  <c r="B265" i="22" s="1"/>
  <c r="B266" i="21"/>
  <c r="B266" i="22" s="1"/>
  <c r="B267" i="21"/>
  <c r="B267" i="22" s="1"/>
  <c r="B268" i="21"/>
  <c r="B268" i="22" s="1"/>
  <c r="B269" i="21"/>
  <c r="B269" i="22" s="1"/>
  <c r="B270" i="21"/>
  <c r="B270" i="22" s="1"/>
  <c r="B271" i="21"/>
  <c r="B271" i="22" s="1"/>
  <c r="B272" i="21"/>
  <c r="B272" i="22" s="1"/>
  <c r="B273" i="21"/>
  <c r="B273" i="22" s="1"/>
  <c r="B274" i="21"/>
  <c r="B274" i="22" s="1"/>
  <c r="B275" i="21"/>
  <c r="B275" i="22" s="1"/>
  <c r="B276" i="21"/>
  <c r="B276" i="22" s="1"/>
  <c r="B277" i="21"/>
  <c r="B277" i="22" s="1"/>
  <c r="B278" i="21"/>
  <c r="B278" i="22" s="1"/>
  <c r="B279" i="21"/>
  <c r="B279" i="22" s="1"/>
  <c r="B280" i="21"/>
  <c r="B280" i="22" s="1"/>
  <c r="B281" i="21"/>
  <c r="B281" i="22" s="1"/>
  <c r="B282" i="21"/>
  <c r="B282" i="22" s="1"/>
  <c r="B283" i="21"/>
  <c r="B283" i="22" s="1"/>
  <c r="B284" i="21"/>
  <c r="B284" i="22" s="1"/>
  <c r="B285" i="21"/>
  <c r="B285" i="22" s="1"/>
  <c r="B286" i="21"/>
  <c r="B286" i="22" s="1"/>
  <c r="B287" i="21"/>
  <c r="B287" i="22" s="1"/>
  <c r="B288" i="21"/>
  <c r="B288" i="22" s="1"/>
  <c r="B289" i="21"/>
  <c r="B289" i="22" s="1"/>
  <c r="B290" i="21"/>
  <c r="B290" i="22" s="1"/>
  <c r="B291" i="21"/>
  <c r="B291" i="22" s="1"/>
  <c r="B292" i="21"/>
  <c r="B292" i="22" s="1"/>
  <c r="B293" i="21"/>
  <c r="B293" i="22" s="1"/>
  <c r="B294" i="21"/>
  <c r="B294" i="22" s="1"/>
  <c r="B295" i="21"/>
  <c r="B295" i="22" s="1"/>
  <c r="B296" i="21"/>
  <c r="B296" i="22" s="1"/>
  <c r="B297" i="21"/>
  <c r="B297" i="22" s="1"/>
  <c r="B298" i="21"/>
  <c r="B298" i="22" s="1"/>
  <c r="B299" i="21"/>
  <c r="B299" i="22" s="1"/>
  <c r="B300" i="21"/>
  <c r="B300" i="22" s="1"/>
  <c r="B301" i="21"/>
  <c r="B301" i="22" s="1"/>
  <c r="B302" i="21"/>
  <c r="B302" i="22" s="1"/>
  <c r="B303" i="21"/>
  <c r="B303" i="22" s="1"/>
  <c r="B304" i="21"/>
  <c r="B304" i="22" s="1"/>
  <c r="B305" i="21"/>
  <c r="B305" i="22" s="1"/>
  <c r="B306" i="21"/>
  <c r="B306" i="22" s="1"/>
  <c r="B307" i="21"/>
  <c r="B307" i="22" s="1"/>
  <c r="B308" i="21"/>
  <c r="B308" i="22" s="1"/>
  <c r="B309" i="21"/>
  <c r="B309" i="22" s="1"/>
  <c r="B310" i="21"/>
  <c r="B310" i="22" s="1"/>
  <c r="B311" i="21"/>
  <c r="B311" i="22" s="1"/>
  <c r="B312" i="21"/>
  <c r="B312" i="22" s="1"/>
  <c r="B313" i="21"/>
  <c r="B313" i="22" s="1"/>
  <c r="A2" i="21" l="1"/>
  <c r="G2" i="21"/>
  <c r="I2" i="21"/>
  <c r="D10" i="21" l="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D45" i="21"/>
  <c r="D46" i="21"/>
  <c r="D47" i="21"/>
  <c r="D48" i="21"/>
  <c r="D49" i="21"/>
  <c r="D50" i="21"/>
  <c r="D51" i="21"/>
  <c r="D52" i="21"/>
  <c r="D53" i="21"/>
  <c r="D54" i="21"/>
  <c r="D55" i="21"/>
  <c r="D56" i="21"/>
  <c r="D57" i="21"/>
  <c r="D58" i="21"/>
  <c r="D59" i="21"/>
  <c r="D60" i="21"/>
  <c r="D61" i="21"/>
  <c r="D62" i="21"/>
  <c r="D63" i="21"/>
  <c r="D64" i="21"/>
  <c r="D65" i="21"/>
  <c r="D66" i="21"/>
  <c r="D67" i="21"/>
  <c r="D68" i="21"/>
  <c r="D69" i="21"/>
  <c r="D70" i="21"/>
  <c r="D71" i="21"/>
  <c r="D72" i="21"/>
  <c r="D73" i="21"/>
  <c r="D74" i="21"/>
  <c r="D75" i="21"/>
  <c r="D76" i="21"/>
  <c r="D77" i="21"/>
  <c r="D78" i="21"/>
  <c r="D79" i="21"/>
  <c r="D84" i="21"/>
  <c r="D85" i="21"/>
  <c r="D86" i="21"/>
  <c r="D87" i="21"/>
  <c r="D88" i="21"/>
  <c r="D89" i="21"/>
  <c r="D90" i="21"/>
  <c r="D91" i="21"/>
  <c r="D92" i="21"/>
  <c r="D93" i="21"/>
  <c r="D94" i="21"/>
  <c r="D95" i="21"/>
  <c r="D96" i="21"/>
  <c r="D97" i="21"/>
  <c r="D98" i="21"/>
  <c r="D99" i="21"/>
  <c r="D100" i="21"/>
  <c r="D101" i="21"/>
  <c r="D102" i="21"/>
  <c r="D103" i="21"/>
  <c r="D104" i="21"/>
  <c r="D105" i="21"/>
  <c r="D106" i="21"/>
  <c r="D107" i="21"/>
  <c r="D108" i="21"/>
  <c r="D109" i="21"/>
  <c r="D110" i="21"/>
  <c r="D111" i="21"/>
  <c r="D112" i="21"/>
  <c r="D113" i="21"/>
  <c r="D114" i="21"/>
  <c r="D115" i="21"/>
  <c r="D116" i="21"/>
  <c r="D117" i="21"/>
  <c r="D118" i="21"/>
  <c r="D123" i="21"/>
  <c r="D124" i="21"/>
  <c r="D125" i="21"/>
  <c r="D126" i="21"/>
  <c r="D127" i="21"/>
  <c r="D128" i="21"/>
  <c r="D129" i="21"/>
  <c r="D130" i="21"/>
  <c r="D131" i="21"/>
  <c r="D132" i="21"/>
  <c r="D133" i="21"/>
  <c r="D134" i="21"/>
  <c r="D135" i="21"/>
  <c r="D136" i="21"/>
  <c r="D137" i="21"/>
  <c r="D138" i="21"/>
  <c r="D139" i="21"/>
  <c r="D140" i="21"/>
  <c r="D141" i="21"/>
  <c r="D142" i="21"/>
  <c r="D143" i="21"/>
  <c r="D144" i="21"/>
  <c r="D145" i="21"/>
  <c r="D146" i="21"/>
  <c r="D147" i="21"/>
  <c r="D148" i="21"/>
  <c r="D149" i="21"/>
  <c r="D150" i="21"/>
  <c r="D151" i="21"/>
  <c r="D152" i="21"/>
  <c r="D153" i="21"/>
  <c r="D154" i="21"/>
  <c r="D155" i="21"/>
  <c r="D156" i="21"/>
  <c r="D157" i="21"/>
  <c r="D162" i="21"/>
  <c r="D163" i="21"/>
  <c r="D164" i="21"/>
  <c r="D165" i="21"/>
  <c r="D166" i="21"/>
  <c r="D167" i="21"/>
  <c r="D168" i="21"/>
  <c r="D169" i="21"/>
  <c r="D170" i="21"/>
  <c r="D171" i="21"/>
  <c r="D172" i="21"/>
  <c r="D173" i="21"/>
  <c r="D174" i="21"/>
  <c r="D175" i="21"/>
  <c r="D176" i="21"/>
  <c r="D177" i="21"/>
  <c r="D178" i="21"/>
  <c r="D179" i="21"/>
  <c r="D180" i="21"/>
  <c r="D181" i="21"/>
  <c r="D182" i="21"/>
  <c r="D183" i="21"/>
  <c r="D184" i="21"/>
  <c r="D185" i="21"/>
  <c r="D186" i="21"/>
  <c r="D187" i="21"/>
  <c r="D188" i="21"/>
  <c r="D189" i="21"/>
  <c r="D190" i="21"/>
  <c r="D191" i="21"/>
  <c r="D192" i="21"/>
  <c r="D193" i="21"/>
  <c r="D194" i="21"/>
  <c r="D195" i="21"/>
  <c r="D196" i="21"/>
  <c r="D201" i="21"/>
  <c r="D202" i="21"/>
  <c r="D203" i="21"/>
  <c r="D204" i="21"/>
  <c r="D205" i="21"/>
  <c r="D206" i="21"/>
  <c r="D207" i="21"/>
  <c r="D208" i="21"/>
  <c r="D209" i="21"/>
  <c r="D210" i="21"/>
  <c r="D211" i="21"/>
  <c r="D212" i="21"/>
  <c r="D213" i="21"/>
  <c r="D214" i="21"/>
  <c r="D215" i="21"/>
  <c r="D216" i="21"/>
  <c r="D217" i="21"/>
  <c r="D218" i="21"/>
  <c r="D219" i="21"/>
  <c r="D220" i="21"/>
  <c r="D221" i="21"/>
  <c r="D222" i="21"/>
  <c r="D223" i="21"/>
  <c r="D224" i="21"/>
  <c r="D225" i="21"/>
  <c r="D226" i="21"/>
  <c r="D227" i="21"/>
  <c r="D228" i="21"/>
  <c r="D229" i="21"/>
  <c r="D230" i="21"/>
  <c r="D231" i="21"/>
  <c r="D232" i="21"/>
  <c r="D233" i="21"/>
  <c r="D234" i="21"/>
  <c r="D235" i="21"/>
  <c r="D236" i="21"/>
  <c r="D237" i="21"/>
  <c r="D238" i="21"/>
  <c r="D239" i="21"/>
  <c r="D240" i="21"/>
  <c r="D241" i="21"/>
  <c r="D242" i="21"/>
  <c r="D243" i="21"/>
  <c r="D244" i="21"/>
  <c r="D245" i="21"/>
  <c r="D246" i="21"/>
  <c r="D247" i="21"/>
  <c r="D248" i="21"/>
  <c r="D249" i="21"/>
  <c r="D250" i="21"/>
  <c r="D251" i="21"/>
  <c r="D252" i="21"/>
  <c r="D253" i="21"/>
  <c r="D254" i="21"/>
  <c r="D255" i="21"/>
  <c r="D256" i="21"/>
  <c r="D257" i="21"/>
  <c r="D258" i="21"/>
  <c r="D259" i="21"/>
  <c r="D260" i="21"/>
  <c r="D261" i="21"/>
  <c r="D262" i="21"/>
  <c r="D263" i="21"/>
  <c r="D264" i="21"/>
  <c r="D265" i="21"/>
  <c r="D266" i="21"/>
  <c r="D267" i="21"/>
  <c r="D268" i="21"/>
  <c r="D269" i="21"/>
  <c r="D270" i="21"/>
  <c r="D271" i="21"/>
  <c r="D272" i="21"/>
  <c r="D273" i="21"/>
  <c r="D274" i="21"/>
  <c r="D275" i="21"/>
  <c r="D276" i="21"/>
  <c r="D277" i="21"/>
  <c r="D278" i="21"/>
  <c r="D279" i="21"/>
  <c r="D280" i="21"/>
  <c r="D281" i="21"/>
  <c r="D282" i="21"/>
  <c r="D283" i="21"/>
  <c r="D284" i="21"/>
  <c r="D285" i="21"/>
  <c r="D286" i="21"/>
  <c r="D287" i="21"/>
  <c r="D288" i="21"/>
  <c r="D289" i="21"/>
  <c r="D290" i="21"/>
  <c r="D291" i="21"/>
  <c r="D292" i="21"/>
  <c r="D293" i="21"/>
  <c r="D294" i="21"/>
  <c r="D295" i="21"/>
  <c r="D296" i="21"/>
  <c r="D297" i="21"/>
  <c r="D298" i="21"/>
  <c r="D299" i="21"/>
  <c r="D300" i="21"/>
  <c r="D301" i="21"/>
  <c r="D302" i="21"/>
  <c r="D303" i="21"/>
  <c r="D304" i="21"/>
  <c r="D305" i="21"/>
  <c r="D306" i="21"/>
  <c r="D307" i="21"/>
  <c r="D308" i="21"/>
  <c r="D309" i="21"/>
  <c r="D310" i="21"/>
  <c r="D311" i="21"/>
  <c r="D312" i="21"/>
  <c r="D313" i="21"/>
  <c r="G313" i="22" l="1"/>
  <c r="G312" i="22"/>
  <c r="G311" i="22"/>
  <c r="G310" i="22"/>
  <c r="G309" i="22"/>
  <c r="G308" i="22"/>
  <c r="G307" i="22"/>
  <c r="G306" i="22"/>
  <c r="G305" i="22"/>
  <c r="G304" i="22"/>
  <c r="G303" i="22"/>
  <c r="G302" i="22"/>
  <c r="G301" i="22"/>
  <c r="G300" i="22"/>
  <c r="G299" i="22"/>
  <c r="G298" i="22"/>
  <c r="G297" i="22"/>
  <c r="G296" i="22"/>
  <c r="G295" i="22"/>
  <c r="G294" i="22"/>
  <c r="G293" i="22"/>
  <c r="G292" i="22"/>
  <c r="G291" i="22"/>
  <c r="G290" i="22"/>
  <c r="G289" i="22"/>
  <c r="G288" i="22"/>
  <c r="G287" i="22"/>
  <c r="G286" i="22"/>
  <c r="G285" i="22"/>
  <c r="G284" i="22"/>
  <c r="G283" i="22"/>
  <c r="G282" i="22"/>
  <c r="G281" i="22"/>
  <c r="G280" i="22"/>
  <c r="G279" i="22"/>
  <c r="G278" i="22"/>
  <c r="G277" i="22"/>
  <c r="G276" i="22"/>
  <c r="G275" i="22"/>
  <c r="G274" i="22"/>
  <c r="G273" i="22"/>
  <c r="G272" i="22"/>
  <c r="G271" i="22"/>
  <c r="G270" i="22"/>
  <c r="G269" i="22"/>
  <c r="G268" i="22"/>
  <c r="G267" i="22"/>
  <c r="G266" i="22"/>
  <c r="G265" i="22"/>
  <c r="G264" i="22"/>
  <c r="G263" i="22"/>
  <c r="G262" i="22"/>
  <c r="G261" i="22"/>
  <c r="G260" i="22"/>
  <c r="G259" i="22"/>
  <c r="G258" i="22"/>
  <c r="G257" i="22"/>
  <c r="G256" i="22"/>
  <c r="G255" i="22"/>
  <c r="G254" i="22"/>
  <c r="G253" i="22"/>
  <c r="G252" i="22"/>
  <c r="G251" i="22"/>
  <c r="G250" i="22"/>
  <c r="G249" i="22"/>
  <c r="G248" i="22"/>
  <c r="G247" i="22"/>
  <c r="G246" i="22"/>
  <c r="G245" i="22"/>
  <c r="G244" i="22"/>
  <c r="G243" i="22"/>
  <c r="G242" i="22"/>
  <c r="G241" i="22"/>
  <c r="G240" i="22"/>
  <c r="G239" i="22"/>
  <c r="G238" i="22"/>
  <c r="G237" i="22"/>
  <c r="G236" i="22"/>
  <c r="G235" i="22"/>
  <c r="G234" i="22"/>
  <c r="G233" i="22"/>
  <c r="G232" i="22"/>
  <c r="G231" i="22"/>
  <c r="G230" i="22"/>
  <c r="G229" i="22"/>
  <c r="G228" i="22"/>
  <c r="G227" i="22"/>
  <c r="G226" i="22"/>
  <c r="G225" i="22"/>
  <c r="G224" i="22"/>
  <c r="G223" i="22"/>
  <c r="G222" i="22"/>
  <c r="G221" i="22"/>
  <c r="G220" i="22"/>
  <c r="G219" i="22"/>
  <c r="G218" i="22"/>
  <c r="G217" i="22"/>
  <c r="G216" i="22"/>
  <c r="G215" i="22"/>
  <c r="G214" i="22"/>
  <c r="G213" i="22"/>
  <c r="G212" i="22"/>
  <c r="G211" i="22"/>
  <c r="G210" i="22"/>
  <c r="G209" i="22"/>
  <c r="G208" i="22"/>
  <c r="G207" i="22"/>
  <c r="G206" i="22"/>
  <c r="G205" i="22"/>
  <c r="G204" i="22"/>
  <c r="G203" i="22"/>
  <c r="G202" i="22"/>
  <c r="G201" i="22"/>
  <c r="G200" i="22"/>
  <c r="G199" i="22"/>
  <c r="G198" i="22"/>
  <c r="G197" i="22"/>
  <c r="G196" i="22"/>
  <c r="G195" i="22"/>
  <c r="G194" i="22"/>
  <c r="G193" i="22"/>
  <c r="G192" i="22"/>
  <c r="G191" i="22"/>
  <c r="G190" i="22"/>
  <c r="G189" i="22"/>
  <c r="G188" i="22"/>
  <c r="G187" i="22"/>
  <c r="G186" i="22"/>
  <c r="G185" i="22"/>
  <c r="G184" i="22"/>
  <c r="G183" i="22"/>
  <c r="G182" i="22"/>
  <c r="G181" i="22"/>
  <c r="G180" i="22"/>
  <c r="G179" i="22"/>
  <c r="G178" i="22"/>
  <c r="G177" i="22"/>
  <c r="G176" i="22"/>
  <c r="G175" i="22"/>
  <c r="G174" i="22"/>
  <c r="G173" i="22"/>
  <c r="G172" i="22"/>
  <c r="G171" i="22"/>
  <c r="G170" i="22"/>
  <c r="G169" i="22"/>
  <c r="G168" i="22"/>
  <c r="G167" i="22"/>
  <c r="G166" i="22"/>
  <c r="G165" i="22"/>
  <c r="G164" i="22"/>
  <c r="G163" i="22"/>
  <c r="G162" i="22"/>
  <c r="G161" i="22"/>
  <c r="G160" i="22"/>
  <c r="G159" i="22"/>
  <c r="G158" i="22"/>
  <c r="G157" i="22"/>
  <c r="G156" i="22"/>
  <c r="G155" i="22"/>
  <c r="G154" i="22"/>
  <c r="G153" i="22"/>
  <c r="G152" i="22"/>
  <c r="G151" i="22"/>
  <c r="G150" i="22"/>
  <c r="G149" i="22"/>
  <c r="G148" i="22"/>
  <c r="G147" i="22"/>
  <c r="G146" i="22"/>
  <c r="G145" i="22"/>
  <c r="G144" i="22"/>
  <c r="G143" i="22"/>
  <c r="G142" i="22"/>
  <c r="G141" i="22"/>
  <c r="G140" i="22"/>
  <c r="G139" i="22"/>
  <c r="G138" i="22"/>
  <c r="G137" i="22"/>
  <c r="G136" i="22"/>
  <c r="G135" i="22"/>
  <c r="G134" i="22"/>
  <c r="G133" i="22"/>
  <c r="G132" i="22"/>
  <c r="G131" i="22"/>
  <c r="G130" i="22"/>
  <c r="G129" i="22"/>
  <c r="G128" i="22"/>
  <c r="G127" i="22"/>
  <c r="G126" i="22"/>
  <c r="G125" i="22"/>
  <c r="G124" i="22"/>
  <c r="G123" i="22"/>
  <c r="G122" i="22"/>
  <c r="G121" i="22"/>
  <c r="G120" i="22"/>
  <c r="G119" i="22"/>
  <c r="G118" i="22"/>
  <c r="G117" i="22"/>
  <c r="G116" i="22"/>
  <c r="G115" i="22"/>
  <c r="G114" i="22"/>
  <c r="G113" i="22"/>
  <c r="G112" i="22"/>
  <c r="G111" i="22"/>
  <c r="G110" i="22"/>
  <c r="G109" i="22"/>
  <c r="G108" i="22"/>
  <c r="G107" i="22"/>
  <c r="G106" i="22"/>
  <c r="G105" i="22"/>
  <c r="G104" i="22"/>
  <c r="G103" i="22"/>
  <c r="G102" i="22"/>
  <c r="G101" i="22"/>
  <c r="G100" i="22"/>
  <c r="G99" i="22"/>
  <c r="G98" i="22"/>
  <c r="G97" i="22"/>
  <c r="G96" i="22"/>
  <c r="G95" i="22"/>
  <c r="G94" i="22"/>
  <c r="G93" i="22"/>
  <c r="G92" i="22"/>
  <c r="G91" i="22"/>
  <c r="G90" i="22"/>
  <c r="G89" i="22"/>
  <c r="G88" i="22"/>
  <c r="G87" i="22"/>
  <c r="G86" i="22"/>
  <c r="G85" i="22"/>
  <c r="G84" i="22"/>
  <c r="G83" i="22"/>
  <c r="G82" i="22"/>
  <c r="G81" i="22"/>
  <c r="G80" i="22"/>
  <c r="G79" i="22"/>
  <c r="G78" i="22"/>
  <c r="G77" i="22"/>
  <c r="G76" i="22"/>
  <c r="G75" i="22"/>
  <c r="G74" i="22"/>
  <c r="G73" i="22"/>
  <c r="G72" i="22"/>
  <c r="G71" i="22"/>
  <c r="G70" i="22"/>
  <c r="G69" i="22"/>
  <c r="G68" i="22"/>
  <c r="G67" i="22"/>
  <c r="G66" i="22"/>
  <c r="G65" i="22"/>
  <c r="G64" i="22"/>
  <c r="G63" i="22"/>
  <c r="G62" i="22"/>
  <c r="G61" i="22"/>
  <c r="G60" i="22"/>
  <c r="G59" i="22"/>
  <c r="G58" i="22"/>
  <c r="G57" i="22"/>
  <c r="G56" i="22"/>
  <c r="G55" i="22"/>
  <c r="G54" i="22"/>
  <c r="G53" i="22"/>
  <c r="G52" i="22"/>
  <c r="G51" i="22"/>
  <c r="G50" i="22"/>
  <c r="G49" i="22"/>
  <c r="G48" i="22"/>
  <c r="G47" i="22"/>
  <c r="G46" i="22"/>
  <c r="G45" i="22"/>
  <c r="G44" i="22"/>
  <c r="G43" i="22"/>
  <c r="G42" i="22"/>
  <c r="G41" i="22"/>
  <c r="G40" i="22"/>
  <c r="G39" i="22"/>
  <c r="G38" i="22"/>
  <c r="G37" i="22"/>
  <c r="G36" i="22"/>
  <c r="G35" i="22"/>
  <c r="G34" i="22"/>
  <c r="G33" i="22"/>
  <c r="G32" i="22"/>
  <c r="G31" i="22"/>
  <c r="G30" i="22"/>
  <c r="G29" i="22"/>
  <c r="G28" i="22"/>
  <c r="G27" i="22"/>
  <c r="G26" i="22"/>
  <c r="G25" i="22"/>
  <c r="G24" i="22"/>
  <c r="G23" i="22"/>
  <c r="G22" i="22"/>
  <c r="G21" i="22"/>
  <c r="G20" i="22"/>
  <c r="G19" i="22"/>
  <c r="G18" i="22"/>
  <c r="G17" i="22"/>
  <c r="G16" i="22"/>
  <c r="G15" i="22"/>
  <c r="G14" i="22"/>
  <c r="G13" i="22"/>
  <c r="G12" i="22"/>
  <c r="G11" i="22"/>
  <c r="G10" i="22"/>
  <c r="G9" i="22"/>
  <c r="G8" i="22"/>
  <c r="G7" i="22"/>
  <c r="G6" i="22"/>
  <c r="G5" i="22"/>
  <c r="G4" i="22"/>
  <c r="G3" i="22"/>
  <c r="G2" i="22"/>
  <c r="F276" i="21"/>
  <c r="H276" i="21"/>
  <c r="F277" i="21"/>
  <c r="H277" i="21"/>
  <c r="F278" i="21"/>
  <c r="H278" i="21"/>
  <c r="F279" i="21"/>
  <c r="H279" i="21"/>
  <c r="F280" i="21"/>
  <c r="H280" i="21"/>
  <c r="F281" i="21"/>
  <c r="H281" i="21"/>
  <c r="F282" i="21"/>
  <c r="H282" i="21"/>
  <c r="F283" i="21"/>
  <c r="H283" i="21"/>
  <c r="F284" i="21"/>
  <c r="H284" i="21"/>
  <c r="F285" i="21"/>
  <c r="H285" i="21"/>
  <c r="F286" i="21"/>
  <c r="H286" i="21"/>
  <c r="F287" i="21"/>
  <c r="H287" i="21"/>
  <c r="F288" i="21"/>
  <c r="H288" i="21"/>
  <c r="F289" i="21"/>
  <c r="H289" i="21"/>
  <c r="F290" i="21"/>
  <c r="H290" i="21"/>
  <c r="F291" i="21"/>
  <c r="H291" i="21"/>
  <c r="F292" i="21"/>
  <c r="H292" i="21"/>
  <c r="F293" i="21"/>
  <c r="H293" i="21"/>
  <c r="F294" i="21"/>
  <c r="H294" i="21"/>
  <c r="F295" i="21"/>
  <c r="H295" i="21"/>
  <c r="F296" i="21"/>
  <c r="H296" i="21"/>
  <c r="F297" i="21"/>
  <c r="H297" i="21"/>
  <c r="F298" i="21"/>
  <c r="H298" i="21"/>
  <c r="F299" i="21"/>
  <c r="H299" i="21"/>
  <c r="F300" i="21"/>
  <c r="H300" i="21"/>
  <c r="F301" i="21"/>
  <c r="H301" i="21"/>
  <c r="F302" i="21"/>
  <c r="H302" i="21"/>
  <c r="F303" i="21"/>
  <c r="H303" i="21"/>
  <c r="F304" i="21"/>
  <c r="H304" i="21"/>
  <c r="F305" i="21"/>
  <c r="H305" i="21"/>
  <c r="F306" i="21"/>
  <c r="H306" i="21"/>
  <c r="F307" i="21"/>
  <c r="H307" i="21"/>
  <c r="F308" i="21"/>
  <c r="H308" i="21"/>
  <c r="F309" i="21"/>
  <c r="H309" i="21"/>
  <c r="F310" i="21"/>
  <c r="H310" i="21"/>
  <c r="F311" i="21"/>
  <c r="H311" i="21"/>
  <c r="F312" i="21"/>
  <c r="H312" i="21"/>
  <c r="F313" i="21"/>
  <c r="H313" i="21"/>
  <c r="C276" i="21"/>
  <c r="C277" i="21"/>
  <c r="C278" i="21"/>
  <c r="C279" i="21"/>
  <c r="C280" i="21"/>
  <c r="C281" i="21"/>
  <c r="C282" i="21"/>
  <c r="C283" i="21"/>
  <c r="C284" i="21"/>
  <c r="C285" i="21"/>
  <c r="C286" i="21"/>
  <c r="C287" i="21"/>
  <c r="C288" i="21"/>
  <c r="C289" i="21"/>
  <c r="C290" i="21"/>
  <c r="C291" i="21"/>
  <c r="C292" i="21"/>
  <c r="C293" i="21"/>
  <c r="C294" i="21"/>
  <c r="C295" i="21"/>
  <c r="C296" i="21"/>
  <c r="C297" i="21"/>
  <c r="C298" i="21"/>
  <c r="C299" i="21"/>
  <c r="C300" i="21"/>
  <c r="C301" i="21"/>
  <c r="C302" i="21"/>
  <c r="C303" i="21"/>
  <c r="C304" i="21"/>
  <c r="C305" i="21"/>
  <c r="C306" i="21"/>
  <c r="C307" i="21"/>
  <c r="C308" i="21"/>
  <c r="C309" i="21"/>
  <c r="C310" i="21"/>
  <c r="C311" i="21"/>
  <c r="C312" i="21"/>
  <c r="C313" i="21"/>
  <c r="H275" i="21"/>
  <c r="F275" i="21"/>
  <c r="C275" i="21"/>
  <c r="F237" i="21"/>
  <c r="H237" i="21"/>
  <c r="F238" i="21"/>
  <c r="H238" i="21"/>
  <c r="F239" i="21"/>
  <c r="H239" i="21"/>
  <c r="F240" i="21"/>
  <c r="H240" i="21"/>
  <c r="F241" i="21"/>
  <c r="H241" i="21"/>
  <c r="F242" i="21"/>
  <c r="H242" i="21"/>
  <c r="F243" i="21"/>
  <c r="H243" i="21"/>
  <c r="F244" i="21"/>
  <c r="H244" i="21"/>
  <c r="F245" i="21"/>
  <c r="H245" i="21"/>
  <c r="F246" i="21"/>
  <c r="H246" i="21"/>
  <c r="F247" i="21"/>
  <c r="H247" i="21"/>
  <c r="F248" i="21"/>
  <c r="H248" i="21"/>
  <c r="F249" i="21"/>
  <c r="H249" i="21"/>
  <c r="F250" i="21"/>
  <c r="H250" i="21"/>
  <c r="F251" i="21"/>
  <c r="H251" i="21"/>
  <c r="F252" i="21"/>
  <c r="H252" i="21"/>
  <c r="F253" i="21"/>
  <c r="H253" i="21"/>
  <c r="F254" i="21"/>
  <c r="H254" i="21"/>
  <c r="F255" i="21"/>
  <c r="H255" i="21"/>
  <c r="F256" i="21"/>
  <c r="H256" i="21"/>
  <c r="F257" i="21"/>
  <c r="H257" i="21"/>
  <c r="F258" i="21"/>
  <c r="H258" i="21"/>
  <c r="F259" i="21"/>
  <c r="H259" i="21"/>
  <c r="F260" i="21"/>
  <c r="H260" i="21"/>
  <c r="F261" i="21"/>
  <c r="H261" i="21"/>
  <c r="F262" i="21"/>
  <c r="H262" i="21"/>
  <c r="F263" i="21"/>
  <c r="H263" i="21"/>
  <c r="F264" i="21"/>
  <c r="H264" i="21"/>
  <c r="F265" i="21"/>
  <c r="H265" i="21"/>
  <c r="F266" i="21"/>
  <c r="H266" i="21"/>
  <c r="F267" i="21"/>
  <c r="H267" i="21"/>
  <c r="F268" i="21"/>
  <c r="H268" i="21"/>
  <c r="F269" i="21"/>
  <c r="H269" i="21"/>
  <c r="F270" i="21"/>
  <c r="H270" i="21"/>
  <c r="F271" i="21"/>
  <c r="H271" i="21"/>
  <c r="F272" i="21"/>
  <c r="H272" i="21"/>
  <c r="F273" i="21"/>
  <c r="H273" i="21"/>
  <c r="F274" i="21"/>
  <c r="H274" i="21"/>
  <c r="C237" i="21"/>
  <c r="C238" i="21"/>
  <c r="C239" i="21"/>
  <c r="C240" i="21"/>
  <c r="C241" i="21"/>
  <c r="C242" i="21"/>
  <c r="C243" i="21"/>
  <c r="C244" i="21"/>
  <c r="C245" i="21"/>
  <c r="C246" i="21"/>
  <c r="C247" i="21"/>
  <c r="C248" i="21"/>
  <c r="C249" i="21"/>
  <c r="C250" i="21"/>
  <c r="C251" i="21"/>
  <c r="C252" i="21"/>
  <c r="C253" i="21"/>
  <c r="C254" i="21"/>
  <c r="C255" i="21"/>
  <c r="C256" i="21"/>
  <c r="C257" i="21"/>
  <c r="C258" i="21"/>
  <c r="C259" i="21"/>
  <c r="C260" i="21"/>
  <c r="C261" i="21"/>
  <c r="C262" i="21"/>
  <c r="C263" i="21"/>
  <c r="C264" i="21"/>
  <c r="C265" i="21"/>
  <c r="C266" i="21"/>
  <c r="C267" i="21"/>
  <c r="C268" i="21"/>
  <c r="C269" i="21"/>
  <c r="C270" i="21"/>
  <c r="C271" i="21"/>
  <c r="C272" i="21"/>
  <c r="C273" i="21"/>
  <c r="C274" i="21"/>
  <c r="H236" i="21"/>
  <c r="F236" i="21"/>
  <c r="C236" i="21"/>
  <c r="F198" i="21"/>
  <c r="H198" i="21"/>
  <c r="F199" i="21"/>
  <c r="H199" i="21"/>
  <c r="F200" i="21"/>
  <c r="H200" i="21"/>
  <c r="F201" i="21"/>
  <c r="H201" i="21"/>
  <c r="F202" i="21"/>
  <c r="H202" i="21"/>
  <c r="F203" i="21"/>
  <c r="H203" i="21"/>
  <c r="F204" i="21"/>
  <c r="H204" i="21"/>
  <c r="F205" i="21"/>
  <c r="H205" i="21"/>
  <c r="F206" i="21"/>
  <c r="H206" i="21"/>
  <c r="F207" i="21"/>
  <c r="H207" i="21"/>
  <c r="F208" i="21"/>
  <c r="H208" i="21"/>
  <c r="F209" i="21"/>
  <c r="H209" i="21"/>
  <c r="F210" i="21"/>
  <c r="H210" i="21"/>
  <c r="F211" i="21"/>
  <c r="H211" i="21"/>
  <c r="F212" i="21"/>
  <c r="H212" i="21"/>
  <c r="F213" i="21"/>
  <c r="H213" i="21"/>
  <c r="F214" i="21"/>
  <c r="H214" i="21"/>
  <c r="F215" i="21"/>
  <c r="H215" i="21"/>
  <c r="F216" i="21"/>
  <c r="H216" i="21"/>
  <c r="F217" i="21"/>
  <c r="H217" i="21"/>
  <c r="F218" i="21"/>
  <c r="H218" i="21"/>
  <c r="F219" i="21"/>
  <c r="H219" i="21"/>
  <c r="F220" i="21"/>
  <c r="H220" i="21"/>
  <c r="F221" i="21"/>
  <c r="H221" i="21"/>
  <c r="F222" i="21"/>
  <c r="H222" i="21"/>
  <c r="F223" i="21"/>
  <c r="H223" i="21"/>
  <c r="F224" i="21"/>
  <c r="H224" i="21"/>
  <c r="F225" i="21"/>
  <c r="H225" i="21"/>
  <c r="F226" i="21"/>
  <c r="H226" i="21"/>
  <c r="F227" i="21"/>
  <c r="H227" i="21"/>
  <c r="F228" i="21"/>
  <c r="H228" i="21"/>
  <c r="F229" i="21"/>
  <c r="H229" i="21"/>
  <c r="F230" i="21"/>
  <c r="H230" i="21"/>
  <c r="F231" i="21"/>
  <c r="H231" i="21"/>
  <c r="F232" i="21"/>
  <c r="H232" i="21"/>
  <c r="F233" i="21"/>
  <c r="H233" i="21"/>
  <c r="F234" i="21"/>
  <c r="H234" i="21"/>
  <c r="F235" i="21"/>
  <c r="H235" i="21"/>
  <c r="C198" i="21"/>
  <c r="C199" i="21"/>
  <c r="C200" i="21"/>
  <c r="C201" i="21"/>
  <c r="C202" i="21"/>
  <c r="C203" i="21"/>
  <c r="C204" i="21"/>
  <c r="C205" i="21"/>
  <c r="C206" i="21"/>
  <c r="C207" i="21"/>
  <c r="C208" i="21"/>
  <c r="C209" i="21"/>
  <c r="C210" i="21"/>
  <c r="C211" i="21"/>
  <c r="C212" i="21"/>
  <c r="C213" i="21"/>
  <c r="C214" i="21"/>
  <c r="C215" i="21"/>
  <c r="C216" i="21"/>
  <c r="C217" i="21"/>
  <c r="C218" i="21"/>
  <c r="C219" i="21"/>
  <c r="C220" i="21"/>
  <c r="C221" i="21"/>
  <c r="C222" i="21"/>
  <c r="C223" i="21"/>
  <c r="C224" i="21"/>
  <c r="C225" i="21"/>
  <c r="C226" i="21"/>
  <c r="C227" i="21"/>
  <c r="C228" i="21"/>
  <c r="C229" i="21"/>
  <c r="C230" i="21"/>
  <c r="C231" i="21"/>
  <c r="C232" i="21"/>
  <c r="C233" i="21"/>
  <c r="C234" i="21"/>
  <c r="C235" i="21"/>
  <c r="H197" i="21"/>
  <c r="F197" i="21"/>
  <c r="C197" i="21"/>
  <c r="F159" i="21"/>
  <c r="H159" i="21"/>
  <c r="F160" i="21"/>
  <c r="H160" i="21"/>
  <c r="F161" i="21"/>
  <c r="H161" i="21"/>
  <c r="F162" i="21"/>
  <c r="H162" i="21"/>
  <c r="F163" i="21"/>
  <c r="H163" i="21"/>
  <c r="F164" i="21"/>
  <c r="H164" i="21"/>
  <c r="F165" i="21"/>
  <c r="H165" i="21"/>
  <c r="F166" i="21"/>
  <c r="H166" i="21"/>
  <c r="F167" i="21"/>
  <c r="H167" i="21"/>
  <c r="F168" i="21"/>
  <c r="H168" i="21"/>
  <c r="F169" i="21"/>
  <c r="H169" i="21"/>
  <c r="F170" i="21"/>
  <c r="H170" i="21"/>
  <c r="F171" i="21"/>
  <c r="H171" i="21"/>
  <c r="F172" i="21"/>
  <c r="H172" i="21"/>
  <c r="F173" i="21"/>
  <c r="H173" i="21"/>
  <c r="F174" i="21"/>
  <c r="H174" i="21"/>
  <c r="F175" i="21"/>
  <c r="H175" i="21"/>
  <c r="F176" i="21"/>
  <c r="H176" i="21"/>
  <c r="F177" i="21"/>
  <c r="H177" i="21"/>
  <c r="F178" i="21"/>
  <c r="H178" i="21"/>
  <c r="F179" i="21"/>
  <c r="H179" i="21"/>
  <c r="F180" i="21"/>
  <c r="H180" i="21"/>
  <c r="F181" i="21"/>
  <c r="H181" i="21"/>
  <c r="F182" i="21"/>
  <c r="H182" i="21"/>
  <c r="F183" i="21"/>
  <c r="H183" i="21"/>
  <c r="F184" i="21"/>
  <c r="H184" i="21"/>
  <c r="F185" i="21"/>
  <c r="H185" i="21"/>
  <c r="F186" i="21"/>
  <c r="H186" i="21"/>
  <c r="F187" i="21"/>
  <c r="H187" i="21"/>
  <c r="F188" i="21"/>
  <c r="H188" i="21"/>
  <c r="F189" i="21"/>
  <c r="H189" i="21"/>
  <c r="F190" i="21"/>
  <c r="H190" i="21"/>
  <c r="F191" i="21"/>
  <c r="H191" i="21"/>
  <c r="F192" i="21"/>
  <c r="H192" i="21"/>
  <c r="F193" i="21"/>
  <c r="H193" i="21"/>
  <c r="F194" i="21"/>
  <c r="H194" i="21"/>
  <c r="F195" i="21"/>
  <c r="H195" i="21"/>
  <c r="F196" i="21"/>
  <c r="H196" i="21"/>
  <c r="C159" i="21"/>
  <c r="C160" i="21"/>
  <c r="C161" i="21"/>
  <c r="C162" i="21"/>
  <c r="C163" i="21"/>
  <c r="C164" i="21"/>
  <c r="C165" i="21"/>
  <c r="C166" i="21"/>
  <c r="C167" i="21"/>
  <c r="C168" i="21"/>
  <c r="C169" i="21"/>
  <c r="C170" i="21"/>
  <c r="C171" i="21"/>
  <c r="C172" i="21"/>
  <c r="C173" i="21"/>
  <c r="C174" i="21"/>
  <c r="C175" i="21"/>
  <c r="C176" i="21"/>
  <c r="C177" i="21"/>
  <c r="C178" i="21"/>
  <c r="C179" i="21"/>
  <c r="C180" i="21"/>
  <c r="C181" i="21"/>
  <c r="C182" i="21"/>
  <c r="C183" i="21"/>
  <c r="C184" i="21"/>
  <c r="C185" i="21"/>
  <c r="C186" i="21"/>
  <c r="C187" i="21"/>
  <c r="C188" i="21"/>
  <c r="C189" i="21"/>
  <c r="C190" i="21"/>
  <c r="C191" i="21"/>
  <c r="C192" i="21"/>
  <c r="C193" i="21"/>
  <c r="C194" i="21"/>
  <c r="C195" i="21"/>
  <c r="C196" i="21"/>
  <c r="H158" i="21"/>
  <c r="F158" i="21"/>
  <c r="C158" i="21"/>
  <c r="F120" i="21"/>
  <c r="H120" i="21"/>
  <c r="F121" i="21"/>
  <c r="H121" i="21"/>
  <c r="F122" i="21"/>
  <c r="H122" i="21"/>
  <c r="F123" i="21"/>
  <c r="H123" i="21"/>
  <c r="F124" i="21"/>
  <c r="H124" i="21"/>
  <c r="F125" i="21"/>
  <c r="H125" i="21"/>
  <c r="F126" i="21"/>
  <c r="H126" i="21"/>
  <c r="F127" i="21"/>
  <c r="H127" i="21"/>
  <c r="F128" i="21"/>
  <c r="H128" i="21"/>
  <c r="F129" i="21"/>
  <c r="H129" i="21"/>
  <c r="F130" i="21"/>
  <c r="H130" i="21"/>
  <c r="F131" i="21"/>
  <c r="H131" i="21"/>
  <c r="F132" i="21"/>
  <c r="H132" i="21"/>
  <c r="F133" i="21"/>
  <c r="H133" i="21"/>
  <c r="F134" i="21"/>
  <c r="H134" i="21"/>
  <c r="F135" i="21"/>
  <c r="H135" i="21"/>
  <c r="F136" i="21"/>
  <c r="H136" i="21"/>
  <c r="F137" i="21"/>
  <c r="H137" i="21"/>
  <c r="F138" i="21"/>
  <c r="H138" i="21"/>
  <c r="F139" i="21"/>
  <c r="H139" i="21"/>
  <c r="F140" i="21"/>
  <c r="H140" i="21"/>
  <c r="F141" i="21"/>
  <c r="H141" i="21"/>
  <c r="F142" i="21"/>
  <c r="H142" i="21"/>
  <c r="F143" i="21"/>
  <c r="H143" i="21"/>
  <c r="F144" i="21"/>
  <c r="H144" i="21"/>
  <c r="F145" i="21"/>
  <c r="H145" i="21"/>
  <c r="F146" i="21"/>
  <c r="H146" i="21"/>
  <c r="F147" i="21"/>
  <c r="H147" i="21"/>
  <c r="F148" i="21"/>
  <c r="H148" i="21"/>
  <c r="F149" i="21"/>
  <c r="H149" i="21"/>
  <c r="F150" i="21"/>
  <c r="H150" i="21"/>
  <c r="F151" i="21"/>
  <c r="H151" i="21"/>
  <c r="F152" i="21"/>
  <c r="H152" i="21"/>
  <c r="F153" i="21"/>
  <c r="H153" i="21"/>
  <c r="F154" i="21"/>
  <c r="H154" i="21"/>
  <c r="F155" i="21"/>
  <c r="H155" i="21"/>
  <c r="F156" i="21"/>
  <c r="H156" i="21"/>
  <c r="F157" i="21"/>
  <c r="H157" i="21"/>
  <c r="C120" i="21"/>
  <c r="C121" i="21"/>
  <c r="C122" i="21"/>
  <c r="C123" i="21"/>
  <c r="C124" i="21"/>
  <c r="C125" i="21"/>
  <c r="C126" i="21"/>
  <c r="C127" i="21"/>
  <c r="C128" i="21"/>
  <c r="C129" i="21"/>
  <c r="C130" i="21"/>
  <c r="C131" i="21"/>
  <c r="C132" i="21"/>
  <c r="C133" i="21"/>
  <c r="C134" i="21"/>
  <c r="C135" i="21"/>
  <c r="C136" i="21"/>
  <c r="C137" i="21"/>
  <c r="C138" i="21"/>
  <c r="C139" i="21"/>
  <c r="C140" i="21"/>
  <c r="C141" i="21"/>
  <c r="C142" i="21"/>
  <c r="C143" i="21"/>
  <c r="C144" i="21"/>
  <c r="C145" i="21"/>
  <c r="C146" i="21"/>
  <c r="C147" i="21"/>
  <c r="C148" i="21"/>
  <c r="C149" i="21"/>
  <c r="C150" i="21"/>
  <c r="C151" i="21"/>
  <c r="C152" i="21"/>
  <c r="C153" i="21"/>
  <c r="C154" i="21"/>
  <c r="C155" i="21"/>
  <c r="C156" i="21"/>
  <c r="C157" i="21"/>
  <c r="H119" i="21"/>
  <c r="F119" i="21"/>
  <c r="A119" i="21" s="1"/>
  <c r="C119" i="21"/>
  <c r="F81" i="21"/>
  <c r="H81" i="21"/>
  <c r="F82" i="21"/>
  <c r="H82" i="21"/>
  <c r="F83" i="21"/>
  <c r="H83" i="21"/>
  <c r="F84" i="21"/>
  <c r="H84" i="21"/>
  <c r="F85" i="21"/>
  <c r="H85" i="21"/>
  <c r="F86" i="21"/>
  <c r="H86" i="21"/>
  <c r="F87" i="21"/>
  <c r="H87" i="21"/>
  <c r="F88" i="21"/>
  <c r="H88" i="21"/>
  <c r="F89" i="21"/>
  <c r="H89" i="21"/>
  <c r="F90" i="21"/>
  <c r="H90" i="21"/>
  <c r="F91" i="21"/>
  <c r="H91" i="21"/>
  <c r="F92" i="21"/>
  <c r="H92" i="21"/>
  <c r="F93" i="21"/>
  <c r="H93" i="21"/>
  <c r="F94" i="21"/>
  <c r="H94" i="21"/>
  <c r="F95" i="21"/>
  <c r="H95" i="21"/>
  <c r="F96" i="21"/>
  <c r="H96" i="21"/>
  <c r="F97" i="21"/>
  <c r="H97" i="21"/>
  <c r="F98" i="21"/>
  <c r="H98" i="21"/>
  <c r="F99" i="21"/>
  <c r="H99" i="21"/>
  <c r="F100" i="21"/>
  <c r="H100" i="21"/>
  <c r="F101" i="21"/>
  <c r="H101" i="21"/>
  <c r="F102" i="21"/>
  <c r="H102" i="21"/>
  <c r="F103" i="21"/>
  <c r="H103" i="21"/>
  <c r="F104" i="21"/>
  <c r="H104" i="21"/>
  <c r="F105" i="21"/>
  <c r="H105" i="21"/>
  <c r="F106" i="21"/>
  <c r="H106" i="21"/>
  <c r="F107" i="21"/>
  <c r="H107" i="21"/>
  <c r="F108" i="21"/>
  <c r="H108" i="21"/>
  <c r="F109" i="21"/>
  <c r="H109" i="21"/>
  <c r="F110" i="21"/>
  <c r="H110" i="21"/>
  <c r="F111" i="21"/>
  <c r="H111" i="21"/>
  <c r="F112" i="21"/>
  <c r="H112" i="21"/>
  <c r="F113" i="21"/>
  <c r="H113" i="21"/>
  <c r="F114" i="21"/>
  <c r="H114" i="21"/>
  <c r="F115" i="21"/>
  <c r="H115" i="21"/>
  <c r="F116" i="21"/>
  <c r="H116" i="21"/>
  <c r="F117" i="21"/>
  <c r="H117" i="21"/>
  <c r="F118" i="21"/>
  <c r="H118" i="21"/>
  <c r="C81" i="21"/>
  <c r="C82" i="21"/>
  <c r="C83" i="21"/>
  <c r="C84" i="21"/>
  <c r="C85" i="21"/>
  <c r="C86" i="21"/>
  <c r="C87" i="21"/>
  <c r="C88" i="21"/>
  <c r="C89" i="21"/>
  <c r="C90" i="21"/>
  <c r="C91" i="21"/>
  <c r="C92" i="21"/>
  <c r="C93" i="21"/>
  <c r="C94" i="21"/>
  <c r="C95" i="21"/>
  <c r="C96" i="21"/>
  <c r="C97" i="21"/>
  <c r="C98" i="21"/>
  <c r="C99" i="21"/>
  <c r="C100" i="21"/>
  <c r="C101" i="21"/>
  <c r="C102" i="21"/>
  <c r="C103" i="21"/>
  <c r="C104" i="21"/>
  <c r="C105" i="21"/>
  <c r="C106" i="21"/>
  <c r="C107" i="21"/>
  <c r="C108" i="21"/>
  <c r="C109" i="21"/>
  <c r="C110" i="21"/>
  <c r="C111" i="21"/>
  <c r="C112" i="21"/>
  <c r="C113" i="21"/>
  <c r="C114" i="21"/>
  <c r="C115" i="21"/>
  <c r="C116" i="21"/>
  <c r="C117" i="21"/>
  <c r="C118" i="21"/>
  <c r="H80" i="21"/>
  <c r="F80" i="21"/>
  <c r="A80" i="21" s="1"/>
  <c r="C80" i="21"/>
  <c r="D159" i="21" l="1"/>
  <c r="I159" i="21"/>
  <c r="B159" i="21"/>
  <c r="B159" i="22" s="1"/>
  <c r="A159" i="21"/>
  <c r="G159" i="21"/>
  <c r="E159" i="21"/>
  <c r="B200" i="21"/>
  <c r="B200" i="22" s="1"/>
  <c r="A200" i="21"/>
  <c r="G200" i="21"/>
  <c r="E200" i="21"/>
  <c r="I200" i="21"/>
  <c r="D200" i="21"/>
  <c r="A198" i="21"/>
  <c r="G198" i="21"/>
  <c r="E198" i="21"/>
  <c r="I198" i="21"/>
  <c r="B198" i="21"/>
  <c r="B198" i="22" s="1"/>
  <c r="D198" i="21"/>
  <c r="I81" i="21"/>
  <c r="E81" i="21"/>
  <c r="G81" i="21"/>
  <c r="B81" i="21"/>
  <c r="B81" i="22" s="1"/>
  <c r="A81" i="21"/>
  <c r="D81" i="21"/>
  <c r="A199" i="21"/>
  <c r="G199" i="21"/>
  <c r="E199" i="21"/>
  <c r="I199" i="21"/>
  <c r="B199" i="21"/>
  <c r="B199" i="22" s="1"/>
  <c r="D199" i="21"/>
  <c r="G121" i="21"/>
  <c r="E121" i="21"/>
  <c r="B121" i="21"/>
  <c r="B121" i="22" s="1"/>
  <c r="A121" i="21"/>
  <c r="I121" i="21"/>
  <c r="D121" i="21"/>
  <c r="B82" i="21"/>
  <c r="B82" i="22" s="1"/>
  <c r="I82" i="21"/>
  <c r="E82" i="21"/>
  <c r="G82" i="21"/>
  <c r="A82" i="21"/>
  <c r="D82" i="21"/>
  <c r="E122" i="21"/>
  <c r="G122" i="21"/>
  <c r="B122" i="21"/>
  <c r="B122" i="22" s="1"/>
  <c r="A122" i="21"/>
  <c r="I122" i="21"/>
  <c r="D122" i="21"/>
  <c r="E120" i="21"/>
  <c r="G120" i="21"/>
  <c r="B120" i="21"/>
  <c r="B120" i="22" s="1"/>
  <c r="A120" i="21"/>
  <c r="I120" i="21"/>
  <c r="D120" i="21"/>
  <c r="A197" i="21"/>
  <c r="G197" i="21"/>
  <c r="E197" i="21"/>
  <c r="I161" i="21"/>
  <c r="E161" i="21"/>
  <c r="B161" i="21"/>
  <c r="B161" i="22" s="1"/>
  <c r="A161" i="21"/>
  <c r="G161" i="21"/>
  <c r="D161" i="21"/>
  <c r="A158" i="21"/>
  <c r="G158" i="21"/>
  <c r="I160" i="21"/>
  <c r="B160" i="21"/>
  <c r="B160" i="22" s="1"/>
  <c r="E160" i="21"/>
  <c r="A160" i="21"/>
  <c r="G160" i="21"/>
  <c r="D160" i="21"/>
  <c r="A83" i="21"/>
  <c r="I83" i="21"/>
  <c r="E83" i="21"/>
  <c r="G83" i="21"/>
  <c r="B83" i="21"/>
  <c r="B83" i="22" s="1"/>
  <c r="D83" i="21"/>
  <c r="B197" i="21"/>
  <c r="B197" i="22" s="1"/>
  <c r="I197" i="21"/>
  <c r="D197" i="21"/>
  <c r="E158" i="21"/>
  <c r="D158" i="21"/>
  <c r="I158" i="21"/>
  <c r="B158" i="21"/>
  <c r="B158" i="22" s="1"/>
  <c r="I119" i="21"/>
  <c r="E119" i="21"/>
  <c r="G119" i="21"/>
  <c r="B119" i="21"/>
  <c r="B119" i="22" s="1"/>
  <c r="D119" i="21"/>
  <c r="E80" i="21"/>
  <c r="G80" i="21"/>
  <c r="B80" i="21"/>
  <c r="B80" i="22" s="1"/>
  <c r="I80" i="21"/>
  <c r="D80" i="21"/>
  <c r="L2" i="9"/>
  <c r="F42" i="21"/>
  <c r="H42" i="21"/>
  <c r="F43" i="21"/>
  <c r="H43" i="21"/>
  <c r="F44" i="21"/>
  <c r="H44" i="21"/>
  <c r="F45" i="21"/>
  <c r="H45" i="21"/>
  <c r="F46" i="21"/>
  <c r="H46" i="21"/>
  <c r="F47" i="21"/>
  <c r="H47" i="21"/>
  <c r="F48" i="21"/>
  <c r="H48" i="21"/>
  <c r="F49" i="21"/>
  <c r="H49" i="21"/>
  <c r="F50" i="21"/>
  <c r="H50" i="21"/>
  <c r="F51" i="21"/>
  <c r="H51" i="21"/>
  <c r="F52" i="21"/>
  <c r="H52" i="21"/>
  <c r="F53" i="21"/>
  <c r="H53" i="21"/>
  <c r="F54" i="21"/>
  <c r="H54" i="21"/>
  <c r="F55" i="21"/>
  <c r="H55" i="21"/>
  <c r="F56" i="21"/>
  <c r="H56" i="21"/>
  <c r="F57" i="21"/>
  <c r="H57" i="21"/>
  <c r="F58" i="21"/>
  <c r="H58" i="21"/>
  <c r="F59" i="21"/>
  <c r="H59" i="21"/>
  <c r="F60" i="21"/>
  <c r="H60" i="21"/>
  <c r="F61" i="21"/>
  <c r="H61" i="21"/>
  <c r="F62" i="21"/>
  <c r="H62" i="21"/>
  <c r="F63" i="21"/>
  <c r="H63" i="21"/>
  <c r="F64" i="21"/>
  <c r="H64" i="21"/>
  <c r="F65" i="21"/>
  <c r="H65" i="21"/>
  <c r="F66" i="21"/>
  <c r="H66" i="21"/>
  <c r="F67" i="21"/>
  <c r="H67" i="21"/>
  <c r="F68" i="21"/>
  <c r="H68" i="21"/>
  <c r="F69" i="21"/>
  <c r="H69" i="21"/>
  <c r="F70" i="21"/>
  <c r="H70" i="21"/>
  <c r="F71" i="21"/>
  <c r="H71" i="21"/>
  <c r="F72" i="21"/>
  <c r="H72" i="21"/>
  <c r="F73" i="21"/>
  <c r="H73" i="21"/>
  <c r="F74" i="21"/>
  <c r="H74" i="21"/>
  <c r="F75" i="21"/>
  <c r="H75" i="21"/>
  <c r="F76" i="21"/>
  <c r="H76" i="21"/>
  <c r="F77" i="21"/>
  <c r="H77" i="21"/>
  <c r="F78" i="21"/>
  <c r="H78" i="21"/>
  <c r="F79" i="21"/>
  <c r="H79" i="21"/>
  <c r="C42" i="21"/>
  <c r="C43" i="21"/>
  <c r="C44" i="21"/>
  <c r="C45" i="21"/>
  <c r="C46" i="21"/>
  <c r="C47" i="21"/>
  <c r="C48" i="21"/>
  <c r="C49" i="21"/>
  <c r="C50" i="21"/>
  <c r="C51" i="21"/>
  <c r="C52" i="21"/>
  <c r="C53" i="21"/>
  <c r="C54" i="21"/>
  <c r="C55" i="21"/>
  <c r="C56" i="21"/>
  <c r="C57" i="21"/>
  <c r="C58" i="21"/>
  <c r="C59" i="21"/>
  <c r="C60" i="21"/>
  <c r="C61" i="21"/>
  <c r="C62" i="21"/>
  <c r="C63" i="21"/>
  <c r="C64" i="21"/>
  <c r="C65" i="21"/>
  <c r="C66" i="21"/>
  <c r="C67" i="21"/>
  <c r="C68" i="21"/>
  <c r="C69" i="21"/>
  <c r="C70" i="21"/>
  <c r="C71" i="21"/>
  <c r="C72" i="21"/>
  <c r="C73" i="21"/>
  <c r="C74" i="21"/>
  <c r="C75" i="21"/>
  <c r="C76" i="21"/>
  <c r="C77" i="21"/>
  <c r="C78" i="21"/>
  <c r="C79" i="21"/>
  <c r="H41" i="21"/>
  <c r="F41" i="21"/>
  <c r="C41" i="21"/>
  <c r="H3" i="21"/>
  <c r="H4" i="21"/>
  <c r="H5" i="21"/>
  <c r="H6" i="21"/>
  <c r="H7" i="21"/>
  <c r="H8" i="21"/>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F3" i="21"/>
  <c r="F4" i="21"/>
  <c r="F5" i="21"/>
  <c r="F6" i="21"/>
  <c r="B6" i="21" s="1"/>
  <c r="B6" i="22" s="1"/>
  <c r="F7" i="21"/>
  <c r="F8" i="21"/>
  <c r="F9" i="21"/>
  <c r="F10" i="21"/>
  <c r="F11" i="21"/>
  <c r="F12" i="21"/>
  <c r="F13" i="21"/>
  <c r="F14" i="21"/>
  <c r="F15" i="21"/>
  <c r="F16" i="21"/>
  <c r="F17" i="21"/>
  <c r="F18" i="21"/>
  <c r="F19" i="21"/>
  <c r="F20" i="21"/>
  <c r="F21" i="21"/>
  <c r="F22" i="21"/>
  <c r="F23" i="21"/>
  <c r="F24" i="21"/>
  <c r="F25" i="21"/>
  <c r="F26" i="21"/>
  <c r="F27" i="21"/>
  <c r="F28" i="21"/>
  <c r="F29" i="21"/>
  <c r="F30" i="21"/>
  <c r="F31" i="21"/>
  <c r="F32" i="21"/>
  <c r="F33" i="21"/>
  <c r="F34" i="21"/>
  <c r="F35" i="21"/>
  <c r="F36" i="21"/>
  <c r="F37" i="21"/>
  <c r="F38" i="21"/>
  <c r="F39" i="21"/>
  <c r="F40" i="21"/>
  <c r="C3" i="21"/>
  <c r="C4" i="21"/>
  <c r="C5" i="21"/>
  <c r="C6" i="21"/>
  <c r="C7" i="21"/>
  <c r="C8" i="21"/>
  <c r="C9" i="21"/>
  <c r="C10" i="21"/>
  <c r="C11" i="21"/>
  <c r="C12" i="21"/>
  <c r="C13" i="21"/>
  <c r="C14" i="21"/>
  <c r="C15" i="21"/>
  <c r="C16" i="21"/>
  <c r="C17" i="21"/>
  <c r="C18" i="21"/>
  <c r="C19" i="21"/>
  <c r="C20" i="21"/>
  <c r="C21" i="21"/>
  <c r="C22" i="21"/>
  <c r="C23" i="21"/>
  <c r="C24" i="21"/>
  <c r="C25" i="21"/>
  <c r="C26" i="21"/>
  <c r="C27" i="21"/>
  <c r="C28" i="21"/>
  <c r="C29" i="21"/>
  <c r="C30" i="21"/>
  <c r="C31" i="21"/>
  <c r="C32" i="21"/>
  <c r="C33" i="21"/>
  <c r="C34" i="21"/>
  <c r="C35" i="21"/>
  <c r="C36" i="21"/>
  <c r="C37" i="21"/>
  <c r="C38" i="21"/>
  <c r="C39" i="21"/>
  <c r="C40" i="21"/>
  <c r="H2" i="21"/>
  <c r="C2" i="21"/>
  <c r="E42" i="21" l="1"/>
  <c r="I42" i="21"/>
  <c r="G42" i="21"/>
  <c r="B42" i="21"/>
  <c r="B42" i="22" s="1"/>
  <c r="A42" i="21"/>
  <c r="D42" i="21"/>
  <c r="E44" i="21"/>
  <c r="I44" i="21"/>
  <c r="G44" i="21"/>
  <c r="B44" i="21"/>
  <c r="B44" i="22" s="1"/>
  <c r="A44" i="21"/>
  <c r="D44" i="21"/>
  <c r="E41" i="21"/>
  <c r="A41" i="21"/>
  <c r="E43" i="21"/>
  <c r="I43" i="21"/>
  <c r="G43" i="21"/>
  <c r="B43" i="21"/>
  <c r="B43" i="22" s="1"/>
  <c r="A43" i="21"/>
  <c r="D43" i="21"/>
  <c r="G41" i="21"/>
  <c r="I41" i="21"/>
  <c r="B41" i="21"/>
  <c r="B41" i="22" s="1"/>
  <c r="D41" i="21"/>
  <c r="B8" i="21"/>
  <c r="B8" i="22" s="1"/>
  <c r="D8" i="21"/>
  <c r="B9" i="21"/>
  <c r="B9" i="22" s="1"/>
  <c r="D9" i="21"/>
  <c r="B7" i="21"/>
  <c r="B7" i="22" s="1"/>
  <c r="D7" i="21"/>
  <c r="B5" i="21"/>
  <c r="B5" i="22" s="1"/>
  <c r="D5" i="21"/>
  <c r="B4" i="21"/>
  <c r="B4" i="22" s="1"/>
  <c r="D4" i="21"/>
  <c r="B3" i="21"/>
  <c r="B3" i="22" s="1"/>
  <c r="D3" i="21"/>
  <c r="D6" i="21"/>
  <c r="D2" i="21"/>
  <c r="K2" i="9" l="1"/>
  <c r="K604" i="18" l="1"/>
  <c r="K860" i="18"/>
  <c r="L303" i="18"/>
  <c r="L304" i="18"/>
  <c r="L305" i="18"/>
  <c r="L306" i="18"/>
  <c r="L307" i="18"/>
  <c r="L308" i="18"/>
  <c r="L309" i="18"/>
  <c r="L310" i="18"/>
  <c r="L311" i="18"/>
  <c r="L312" i="18"/>
  <c r="L313" i="18"/>
  <c r="L314" i="18"/>
  <c r="L315" i="18"/>
  <c r="L316" i="18"/>
  <c r="L317" i="18"/>
  <c r="L318" i="18"/>
  <c r="L319" i="18"/>
  <c r="L320" i="18"/>
  <c r="L321" i="18"/>
  <c r="L322" i="18"/>
  <c r="L323" i="18"/>
  <c r="L324" i="18"/>
  <c r="L325" i="18"/>
  <c r="L326" i="18"/>
  <c r="L327" i="18"/>
  <c r="L328" i="18"/>
  <c r="L329" i="18"/>
  <c r="L330" i="18"/>
  <c r="L331" i="18"/>
  <c r="L332" i="18"/>
  <c r="L333" i="18"/>
  <c r="L334" i="18"/>
  <c r="L335" i="18"/>
  <c r="L336" i="18"/>
  <c r="L337" i="18"/>
  <c r="L338" i="18"/>
  <c r="L339" i="18"/>
  <c r="L340" i="18"/>
  <c r="L341" i="18"/>
  <c r="L342" i="18"/>
  <c r="L343" i="18"/>
  <c r="L344" i="18"/>
  <c r="L345" i="18"/>
  <c r="L346" i="18"/>
  <c r="L347" i="18"/>
  <c r="L348" i="18"/>
  <c r="L349" i="18"/>
  <c r="L350" i="18"/>
  <c r="L351" i="18"/>
  <c r="L352" i="18"/>
  <c r="L353" i="18"/>
  <c r="L354" i="18"/>
  <c r="L355" i="18"/>
  <c r="L356" i="18"/>
  <c r="L357" i="18"/>
  <c r="L358" i="18"/>
  <c r="L359" i="18"/>
  <c r="L360" i="18"/>
  <c r="L361" i="18"/>
  <c r="L362" i="18"/>
  <c r="L363" i="18"/>
  <c r="L364" i="18"/>
  <c r="L365" i="18"/>
  <c r="L366" i="18"/>
  <c r="L367" i="18"/>
  <c r="L368" i="18"/>
  <c r="L369" i="18"/>
  <c r="L370" i="18"/>
  <c r="L371" i="18"/>
  <c r="L372" i="18"/>
  <c r="L373" i="18"/>
  <c r="L374" i="18"/>
  <c r="L375" i="18"/>
  <c r="L376" i="18"/>
  <c r="L377" i="18"/>
  <c r="L378" i="18"/>
  <c r="L379" i="18"/>
  <c r="L380" i="18"/>
  <c r="L381" i="18"/>
  <c r="L382" i="18"/>
  <c r="L383" i="18"/>
  <c r="L384" i="18"/>
  <c r="L385" i="18"/>
  <c r="L386" i="18"/>
  <c r="L387" i="18"/>
  <c r="L388" i="18"/>
  <c r="L389" i="18"/>
  <c r="L390" i="18"/>
  <c r="L391" i="18"/>
  <c r="L392" i="18"/>
  <c r="L393" i="18"/>
  <c r="L394" i="18"/>
  <c r="L395" i="18"/>
  <c r="L396" i="18"/>
  <c r="L397" i="18"/>
  <c r="L398" i="18"/>
  <c r="L399" i="18"/>
  <c r="L400" i="18"/>
  <c r="L401" i="18"/>
  <c r="L402" i="18"/>
  <c r="L403" i="18"/>
  <c r="L404" i="18"/>
  <c r="L405" i="18"/>
  <c r="L406" i="18"/>
  <c r="L407" i="18"/>
  <c r="L408" i="18"/>
  <c r="L409" i="18"/>
  <c r="L410" i="18"/>
  <c r="L411" i="18"/>
  <c r="L412" i="18"/>
  <c r="L413" i="18"/>
  <c r="L414" i="18"/>
  <c r="L415" i="18"/>
  <c r="L416" i="18"/>
  <c r="L417" i="18"/>
  <c r="L418" i="18"/>
  <c r="L419" i="18"/>
  <c r="L420" i="18"/>
  <c r="L421" i="18"/>
  <c r="L422" i="18"/>
  <c r="L423" i="18"/>
  <c r="L424" i="18"/>
  <c r="L425" i="18"/>
  <c r="L426" i="18"/>
  <c r="L427" i="18"/>
  <c r="L428" i="18"/>
  <c r="L429" i="18"/>
  <c r="L430" i="18"/>
  <c r="L431" i="18"/>
  <c r="L432" i="18"/>
  <c r="L433" i="18"/>
  <c r="L434" i="18"/>
  <c r="L435" i="18"/>
  <c r="L436" i="18"/>
  <c r="L437" i="18"/>
  <c r="L438" i="18"/>
  <c r="L439" i="18"/>
  <c r="L440" i="18"/>
  <c r="L441" i="18"/>
  <c r="L442" i="18"/>
  <c r="L443" i="18"/>
  <c r="L444" i="18"/>
  <c r="L445" i="18"/>
  <c r="L446" i="18"/>
  <c r="L447" i="18"/>
  <c r="L448" i="18"/>
  <c r="L449" i="18"/>
  <c r="L450" i="18"/>
  <c r="L451" i="18"/>
  <c r="L452" i="18"/>
  <c r="L453" i="18"/>
  <c r="L454" i="18"/>
  <c r="L455" i="18"/>
  <c r="L456" i="18"/>
  <c r="L457" i="18"/>
  <c r="L458" i="18"/>
  <c r="L459" i="18"/>
  <c r="L460" i="18"/>
  <c r="L461" i="18"/>
  <c r="L462" i="18"/>
  <c r="L463" i="18"/>
  <c r="L464" i="18"/>
  <c r="L465" i="18"/>
  <c r="L466" i="18"/>
  <c r="L467" i="18"/>
  <c r="L468" i="18"/>
  <c r="L469" i="18"/>
  <c r="L470" i="18"/>
  <c r="L471" i="18"/>
  <c r="L472" i="18"/>
  <c r="L473" i="18"/>
  <c r="L474" i="18"/>
  <c r="L475" i="18"/>
  <c r="L476" i="18"/>
  <c r="L477" i="18"/>
  <c r="L478" i="18"/>
  <c r="L479" i="18"/>
  <c r="L480" i="18"/>
  <c r="L481" i="18"/>
  <c r="L482" i="18"/>
  <c r="L483" i="18"/>
  <c r="L484" i="18"/>
  <c r="L485" i="18"/>
  <c r="L486" i="18"/>
  <c r="L487" i="18"/>
  <c r="L488" i="18"/>
  <c r="L489" i="18"/>
  <c r="L490" i="18"/>
  <c r="L491" i="18"/>
  <c r="L492" i="18"/>
  <c r="L493" i="18"/>
  <c r="L494" i="18"/>
  <c r="L495" i="18"/>
  <c r="L496" i="18"/>
  <c r="L497" i="18"/>
  <c r="L498" i="18"/>
  <c r="L499" i="18"/>
  <c r="L500" i="18"/>
  <c r="L501" i="18"/>
  <c r="L502" i="18"/>
  <c r="L503" i="18"/>
  <c r="L504" i="18"/>
  <c r="L505" i="18"/>
  <c r="L506" i="18"/>
  <c r="L507" i="18"/>
  <c r="L508" i="18"/>
  <c r="L509" i="18"/>
  <c r="L510" i="18"/>
  <c r="L511" i="18"/>
  <c r="L512" i="18"/>
  <c r="L513" i="18"/>
  <c r="L514" i="18"/>
  <c r="L515" i="18"/>
  <c r="L516" i="18"/>
  <c r="L517" i="18"/>
  <c r="L518" i="18"/>
  <c r="L519" i="18"/>
  <c r="L520" i="18"/>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302" i="18"/>
  <c r="L301" i="18"/>
  <c r="L3" i="18"/>
  <c r="L4" i="18"/>
  <c r="L5" i="18"/>
  <c r="L6" i="18"/>
  <c r="L7" i="18"/>
  <c r="L8" i="18"/>
  <c r="L9" i="18"/>
  <c r="L10" i="18"/>
  <c r="L11" i="18"/>
  <c r="L12" i="18"/>
  <c r="L13" i="18"/>
  <c r="L14" i="18"/>
  <c r="L15" i="18"/>
  <c r="L16" i="18"/>
  <c r="L17" i="18"/>
  <c r="L18" i="18"/>
  <c r="L19" i="18"/>
  <c r="L20" i="18"/>
  <c r="L21" i="18"/>
  <c r="L22" i="18"/>
  <c r="L23" i="18"/>
  <c r="L24" i="18"/>
  <c r="L25" i="18"/>
  <c r="L26" i="18"/>
  <c r="L27" i="18"/>
  <c r="L28" i="18"/>
  <c r="L29" i="18"/>
  <c r="L30" i="18"/>
  <c r="L31" i="18"/>
  <c r="L32" i="18"/>
  <c r="L33" i="18"/>
  <c r="L34" i="18"/>
  <c r="L35" i="18"/>
  <c r="L36" i="18"/>
  <c r="L37" i="18"/>
  <c r="L38" i="18"/>
  <c r="L39" i="18"/>
  <c r="L40" i="18"/>
  <c r="L41" i="18"/>
  <c r="L42" i="18"/>
  <c r="L43" i="18"/>
  <c r="L44" i="18"/>
  <c r="L45" i="18"/>
  <c r="L46" i="18"/>
  <c r="L47" i="18"/>
  <c r="L48" i="18"/>
  <c r="L49" i="18"/>
  <c r="L50" i="18"/>
  <c r="L51" i="18"/>
  <c r="L52" i="18"/>
  <c r="L53" i="18"/>
  <c r="L54" i="18"/>
  <c r="L55" i="18"/>
  <c r="L56" i="18"/>
  <c r="L57" i="18"/>
  <c r="L58" i="18"/>
  <c r="L59" i="18"/>
  <c r="L60" i="18"/>
  <c r="L61" i="18"/>
  <c r="L62" i="18"/>
  <c r="L63" i="18"/>
  <c r="L64" i="18"/>
  <c r="L65" i="18"/>
  <c r="L66" i="18"/>
  <c r="L67" i="18"/>
  <c r="L68" i="18"/>
  <c r="L69" i="18"/>
  <c r="L70" i="18"/>
  <c r="L71" i="18"/>
  <c r="L72" i="18"/>
  <c r="L73" i="18"/>
  <c r="L74" i="18"/>
  <c r="L75" i="18"/>
  <c r="L76" i="18"/>
  <c r="L77" i="18"/>
  <c r="L78" i="18"/>
  <c r="L79" i="18"/>
  <c r="L80" i="18"/>
  <c r="L81" i="18"/>
  <c r="L82" i="18"/>
  <c r="L83" i="18"/>
  <c r="L84" i="18"/>
  <c r="L85" i="18"/>
  <c r="L86" i="18"/>
  <c r="L87" i="18"/>
  <c r="L88" i="18"/>
  <c r="L89" i="18"/>
  <c r="L90" i="18"/>
  <c r="L91" i="18"/>
  <c r="L92" i="18"/>
  <c r="L93" i="18"/>
  <c r="L94" i="18"/>
  <c r="L95" i="18"/>
  <c r="L96" i="18"/>
  <c r="L97" i="18"/>
  <c r="L98" i="18"/>
  <c r="L99" i="18"/>
  <c r="L100" i="18"/>
  <c r="L101" i="18"/>
  <c r="L102" i="18"/>
  <c r="L103" i="18"/>
  <c r="L104" i="18"/>
  <c r="L105" i="18"/>
  <c r="L106" i="18"/>
  <c r="L107" i="18"/>
  <c r="L108" i="18"/>
  <c r="L109" i="18"/>
  <c r="L110" i="18"/>
  <c r="L111" i="18"/>
  <c r="L112" i="18"/>
  <c r="L113" i="18"/>
  <c r="L114" i="18"/>
  <c r="L115" i="18"/>
  <c r="L116" i="18"/>
  <c r="L117" i="18"/>
  <c r="L118" i="18"/>
  <c r="L119" i="18"/>
  <c r="L120" i="18"/>
  <c r="L121" i="18"/>
  <c r="L122" i="18"/>
  <c r="L123" i="18"/>
  <c r="L124" i="18"/>
  <c r="L125" i="18"/>
  <c r="L126" i="18"/>
  <c r="L127" i="18"/>
  <c r="L128" i="18"/>
  <c r="L129" i="18"/>
  <c r="L130" i="18"/>
  <c r="L131" i="18"/>
  <c r="L132" i="18"/>
  <c r="L133" i="18"/>
  <c r="L134" i="18"/>
  <c r="L135" i="18"/>
  <c r="L136" i="18"/>
  <c r="L137" i="18"/>
  <c r="L138" i="18"/>
  <c r="L139" i="18"/>
  <c r="L140" i="18"/>
  <c r="L141" i="18"/>
  <c r="L142" i="18"/>
  <c r="L143" i="18"/>
  <c r="L144" i="18"/>
  <c r="L145" i="18"/>
  <c r="L146" i="18"/>
  <c r="L147" i="18"/>
  <c r="L148" i="18"/>
  <c r="L149" i="18"/>
  <c r="L150" i="18"/>
  <c r="L151" i="18"/>
  <c r="L152" i="18"/>
  <c r="L153" i="18"/>
  <c r="L154" i="18"/>
  <c r="L155" i="18"/>
  <c r="L156" i="18"/>
  <c r="L157" i="18"/>
  <c r="L158" i="18"/>
  <c r="L159" i="18"/>
  <c r="L160" i="18"/>
  <c r="L161" i="18"/>
  <c r="L162" i="18"/>
  <c r="L163" i="18"/>
  <c r="L164" i="18"/>
  <c r="L165" i="18"/>
  <c r="L166" i="18"/>
  <c r="L167" i="18"/>
  <c r="L168" i="18"/>
  <c r="L169" i="18"/>
  <c r="L170" i="18"/>
  <c r="L171" i="18"/>
  <c r="L172" i="18"/>
  <c r="L173" i="18"/>
  <c r="L174" i="18"/>
  <c r="L175" i="18"/>
  <c r="L176" i="18"/>
  <c r="L177" i="18"/>
  <c r="L178" i="18"/>
  <c r="L179" i="18"/>
  <c r="L180" i="18"/>
  <c r="L181" i="18"/>
  <c r="L182" i="18"/>
  <c r="L183" i="18"/>
  <c r="L184" i="18"/>
  <c r="L185" i="18"/>
  <c r="L186" i="18"/>
  <c r="L187" i="18"/>
  <c r="L188" i="18"/>
  <c r="L189" i="18"/>
  <c r="L190" i="18"/>
  <c r="L191" i="18"/>
  <c r="L192" i="18"/>
  <c r="L193" i="18"/>
  <c r="L194" i="18"/>
  <c r="L195" i="18"/>
  <c r="L196" i="18"/>
  <c r="L197" i="18"/>
  <c r="L198" i="18"/>
  <c r="L199" i="18"/>
  <c r="L200" i="18"/>
  <c r="L201" i="18"/>
  <c r="L202" i="18"/>
  <c r="L203" i="18"/>
  <c r="L204" i="18"/>
  <c r="L205" i="18"/>
  <c r="L206" i="18"/>
  <c r="L207" i="18"/>
  <c r="L208" i="18"/>
  <c r="L209" i="18"/>
  <c r="L210" i="18"/>
  <c r="L211" i="18"/>
  <c r="L212" i="18"/>
  <c r="L213" i="18"/>
  <c r="L214" i="18"/>
  <c r="L215" i="18"/>
  <c r="L216" i="18"/>
  <c r="L217" i="18"/>
  <c r="L218" i="18"/>
  <c r="L219" i="18"/>
  <c r="L220" i="18"/>
  <c r="L221" i="18"/>
  <c r="L222" i="18"/>
  <c r="L223" i="18"/>
  <c r="L224" i="18"/>
  <c r="L225" i="18"/>
  <c r="L226" i="18"/>
  <c r="L227" i="18"/>
  <c r="L228" i="18"/>
  <c r="L229" i="18"/>
  <c r="L230" i="18"/>
  <c r="L231" i="18"/>
  <c r="L232" i="18"/>
  <c r="L233" i="18"/>
  <c r="L234" i="18"/>
  <c r="L235" i="18"/>
  <c r="L236" i="18"/>
  <c r="L237" i="18"/>
  <c r="L238" i="18"/>
  <c r="L239" i="18"/>
  <c r="L240" i="18"/>
  <c r="L241" i="18"/>
  <c r="L242" i="18"/>
  <c r="L243" i="18"/>
  <c r="L244" i="18"/>
  <c r="L245" i="18"/>
  <c r="L246" i="18"/>
  <c r="L247" i="18"/>
  <c r="L248" i="18"/>
  <c r="L249" i="18"/>
  <c r="L250" i="18"/>
  <c r="L251" i="18"/>
  <c r="L252" i="18"/>
  <c r="L253" i="18"/>
  <c r="L254" i="18"/>
  <c r="L255" i="18"/>
  <c r="L256" i="18"/>
  <c r="L257" i="18"/>
  <c r="L258" i="18"/>
  <c r="L259" i="18"/>
  <c r="L260" i="18"/>
  <c r="L261" i="18"/>
  <c r="L262" i="18"/>
  <c r="L263" i="18"/>
  <c r="L264" i="18"/>
  <c r="L265" i="18"/>
  <c r="L266" i="18"/>
  <c r="L267" i="18"/>
  <c r="L268" i="18"/>
  <c r="L269" i="18"/>
  <c r="L270" i="18"/>
  <c r="L271" i="18"/>
  <c r="L272" i="18"/>
  <c r="L273" i="18"/>
  <c r="L274" i="18"/>
  <c r="L275" i="18"/>
  <c r="L276" i="18"/>
  <c r="L277" i="18"/>
  <c r="L278" i="18"/>
  <c r="L279" i="18"/>
  <c r="L280" i="18"/>
  <c r="L281" i="18"/>
  <c r="L282" i="18"/>
  <c r="L283" i="18"/>
  <c r="L284" i="18"/>
  <c r="L285" i="18"/>
  <c r="L286" i="18"/>
  <c r="L287" i="18"/>
  <c r="L288" i="18"/>
  <c r="L289" i="18"/>
  <c r="L290" i="18"/>
  <c r="L291" i="18"/>
  <c r="L292" i="18"/>
  <c r="L293" i="18"/>
  <c r="L294" i="18"/>
  <c r="L295" i="18"/>
  <c r="L296" i="18"/>
  <c r="L297" i="18"/>
  <c r="L298" i="18"/>
  <c r="L299" i="18"/>
  <c r="L300" i="18"/>
  <c r="L2" i="18"/>
  <c r="A3" i="18"/>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2" i="18"/>
  <c r="A612" i="18"/>
  <c r="A613" i="18"/>
  <c r="A614" i="18"/>
  <c r="A615" i="18"/>
  <c r="A616" i="18"/>
  <c r="A617" i="18"/>
  <c r="A618" i="18"/>
  <c r="A619" i="18"/>
  <c r="L619" i="18" s="1"/>
  <c r="A620" i="18"/>
  <c r="A621" i="18"/>
  <c r="A622" i="18"/>
  <c r="A623" i="18"/>
  <c r="A624" i="18"/>
  <c r="A625" i="18"/>
  <c r="A626" i="18"/>
  <c r="A627" i="18"/>
  <c r="A628" i="18"/>
  <c r="A629" i="18"/>
  <c r="A630" i="18"/>
  <c r="A631" i="18"/>
  <c r="A632" i="18"/>
  <c r="A633" i="18"/>
  <c r="A634" i="18"/>
  <c r="A635" i="18"/>
  <c r="L635" i="18" s="1"/>
  <c r="A636" i="18"/>
  <c r="A637" i="18"/>
  <c r="A638" i="18"/>
  <c r="A639" i="18"/>
  <c r="A640" i="18"/>
  <c r="A641" i="18"/>
  <c r="A642" i="18"/>
  <c r="A643" i="18"/>
  <c r="A644" i="18"/>
  <c r="A645" i="18"/>
  <c r="A646" i="18"/>
  <c r="A647" i="18"/>
  <c r="A648" i="18"/>
  <c r="A649" i="18"/>
  <c r="A650" i="18"/>
  <c r="A651" i="18"/>
  <c r="L651" i="18" s="1"/>
  <c r="A652" i="18"/>
  <c r="A653" i="18"/>
  <c r="A654" i="18"/>
  <c r="A655" i="18"/>
  <c r="A656" i="18"/>
  <c r="A657" i="18"/>
  <c r="A658" i="18"/>
  <c r="A659" i="18"/>
  <c r="A660" i="18"/>
  <c r="A661" i="18"/>
  <c r="A662" i="18"/>
  <c r="A663" i="18"/>
  <c r="A664" i="18"/>
  <c r="A665" i="18"/>
  <c r="A666" i="18"/>
  <c r="A667" i="18"/>
  <c r="L667" i="18" s="1"/>
  <c r="A668" i="18"/>
  <c r="A669" i="18"/>
  <c r="A670" i="18"/>
  <c r="A671" i="18"/>
  <c r="A672" i="18"/>
  <c r="A673" i="18"/>
  <c r="A674" i="18"/>
  <c r="A675" i="18"/>
  <c r="A676" i="18"/>
  <c r="A677" i="18"/>
  <c r="A678" i="18"/>
  <c r="A679" i="18"/>
  <c r="A680" i="18"/>
  <c r="A681" i="18"/>
  <c r="A682" i="18"/>
  <c r="A683" i="18"/>
  <c r="L683" i="18" s="1"/>
  <c r="A684" i="18"/>
  <c r="A685" i="18"/>
  <c r="A686" i="18"/>
  <c r="A687" i="18"/>
  <c r="A688" i="18"/>
  <c r="A689" i="18"/>
  <c r="A690" i="18"/>
  <c r="A691" i="18"/>
  <c r="A692" i="18"/>
  <c r="A693" i="18"/>
  <c r="A694" i="18"/>
  <c r="A695" i="18"/>
  <c r="A696" i="18"/>
  <c r="A697" i="18"/>
  <c r="A698" i="18"/>
  <c r="A699" i="18"/>
  <c r="L699" i="18" s="1"/>
  <c r="A700" i="18"/>
  <c r="A701" i="18"/>
  <c r="A702" i="18"/>
  <c r="A703" i="18"/>
  <c r="A704" i="18"/>
  <c r="A705" i="18"/>
  <c r="A706" i="18"/>
  <c r="A707" i="18"/>
  <c r="A708" i="18"/>
  <c r="A709" i="18"/>
  <c r="A710" i="18"/>
  <c r="A711" i="18"/>
  <c r="A712" i="18"/>
  <c r="A713" i="18"/>
  <c r="A714" i="18"/>
  <c r="A715" i="18"/>
  <c r="L715" i="18" s="1"/>
  <c r="A716" i="18"/>
  <c r="A717" i="18"/>
  <c r="A718" i="18"/>
  <c r="A719" i="18"/>
  <c r="A720" i="18"/>
  <c r="A721" i="18"/>
  <c r="A722" i="18"/>
  <c r="A723" i="18"/>
  <c r="A724" i="18"/>
  <c r="A725" i="18"/>
  <c r="A726" i="18"/>
  <c r="A727" i="18"/>
  <c r="A728" i="18"/>
  <c r="A729" i="18"/>
  <c r="A730" i="18"/>
  <c r="A731" i="18"/>
  <c r="L731" i="18" s="1"/>
  <c r="A732" i="18"/>
  <c r="A733" i="18"/>
  <c r="A734" i="18"/>
  <c r="A735" i="18"/>
  <c r="A736" i="18"/>
  <c r="A737" i="18"/>
  <c r="A738" i="18"/>
  <c r="A739" i="18"/>
  <c r="L739" i="18" s="1"/>
  <c r="A740" i="18"/>
  <c r="A741" i="18"/>
  <c r="A742" i="18"/>
  <c r="A743" i="18"/>
  <c r="A744" i="18"/>
  <c r="A745" i="18"/>
  <c r="A746" i="18"/>
  <c r="A747" i="18"/>
  <c r="L747" i="18" s="1"/>
  <c r="A748" i="18"/>
  <c r="A749" i="18"/>
  <c r="A750" i="18"/>
  <c r="A751" i="18"/>
  <c r="A752" i="18"/>
  <c r="A753" i="18"/>
  <c r="A754" i="18"/>
  <c r="A755" i="18"/>
  <c r="L755" i="18" s="1"/>
  <c r="A756" i="18"/>
  <c r="A757" i="18"/>
  <c r="A758" i="18"/>
  <c r="A759" i="18"/>
  <c r="A760" i="18"/>
  <c r="A761" i="18"/>
  <c r="A762" i="18"/>
  <c r="A763" i="18"/>
  <c r="L763" i="18" s="1"/>
  <c r="A764" i="18"/>
  <c r="A765" i="18"/>
  <c r="A766" i="18"/>
  <c r="A767" i="18"/>
  <c r="A768" i="18"/>
  <c r="A769" i="18"/>
  <c r="A770" i="18"/>
  <c r="A771" i="18"/>
  <c r="L771" i="18" s="1"/>
  <c r="A772" i="18"/>
  <c r="A773" i="18"/>
  <c r="A774" i="18"/>
  <c r="A775" i="18"/>
  <c r="A776" i="18"/>
  <c r="A777" i="18"/>
  <c r="A778" i="18"/>
  <c r="A779" i="18"/>
  <c r="L779" i="18" s="1"/>
  <c r="A780" i="18"/>
  <c r="A781" i="18"/>
  <c r="A782" i="18"/>
  <c r="A783" i="18"/>
  <c r="A784" i="18"/>
  <c r="A785" i="18"/>
  <c r="A786" i="18"/>
  <c r="A787" i="18"/>
  <c r="L787" i="18" s="1"/>
  <c r="A788" i="18"/>
  <c r="A789" i="18"/>
  <c r="A790" i="18"/>
  <c r="A791" i="18"/>
  <c r="A792" i="18"/>
  <c r="A793" i="18"/>
  <c r="A794" i="18"/>
  <c r="A795" i="18"/>
  <c r="L795" i="18" s="1"/>
  <c r="A796" i="18"/>
  <c r="K796" i="18" s="1"/>
  <c r="A797" i="18"/>
  <c r="A798" i="18"/>
  <c r="A799" i="18"/>
  <c r="A800" i="18"/>
  <c r="A801" i="18"/>
  <c r="A802" i="18"/>
  <c r="A803" i="18"/>
  <c r="L803" i="18" s="1"/>
  <c r="A804" i="18"/>
  <c r="A805" i="18"/>
  <c r="A806" i="18"/>
  <c r="A807" i="18"/>
  <c r="A808" i="18"/>
  <c r="A809" i="18"/>
  <c r="A810" i="18"/>
  <c r="A811" i="18"/>
  <c r="L811" i="18" s="1"/>
  <c r="A812" i="18"/>
  <c r="A813" i="18"/>
  <c r="A814" i="18"/>
  <c r="A815" i="18"/>
  <c r="A816" i="18"/>
  <c r="A817" i="18"/>
  <c r="A818" i="18"/>
  <c r="A819" i="18"/>
  <c r="L819" i="18" s="1"/>
  <c r="A820" i="18"/>
  <c r="A821" i="18"/>
  <c r="A822" i="18"/>
  <c r="A823" i="18"/>
  <c r="A824" i="18"/>
  <c r="A825" i="18"/>
  <c r="A826" i="18"/>
  <c r="A827" i="18"/>
  <c r="L827" i="18" s="1"/>
  <c r="A828" i="18"/>
  <c r="A829" i="18"/>
  <c r="A830" i="18"/>
  <c r="A831" i="18"/>
  <c r="A832" i="18"/>
  <c r="A833" i="18"/>
  <c r="A834" i="18"/>
  <c r="A835" i="18"/>
  <c r="L835" i="18" s="1"/>
  <c r="A836" i="18"/>
  <c r="A837" i="18"/>
  <c r="A838" i="18"/>
  <c r="A839" i="18"/>
  <c r="A840" i="18"/>
  <c r="A841" i="18"/>
  <c r="A842" i="18"/>
  <c r="A843" i="18"/>
  <c r="L843" i="18" s="1"/>
  <c r="A844" i="18"/>
  <c r="A845" i="18"/>
  <c r="A846" i="18"/>
  <c r="A847" i="18"/>
  <c r="A848" i="18"/>
  <c r="A849" i="18"/>
  <c r="A850" i="18"/>
  <c r="A851" i="18"/>
  <c r="L851" i="18" s="1"/>
  <c r="A852" i="18"/>
  <c r="A853" i="18"/>
  <c r="A854" i="18"/>
  <c r="A855" i="18"/>
  <c r="A856" i="18"/>
  <c r="A857" i="18"/>
  <c r="A858" i="18"/>
  <c r="A859" i="18"/>
  <c r="L859" i="18" s="1"/>
  <c r="A860" i="18"/>
  <c r="A861" i="18"/>
  <c r="A862" i="18"/>
  <c r="A863" i="18"/>
  <c r="A864" i="18"/>
  <c r="A865" i="18"/>
  <c r="A866" i="18"/>
  <c r="A867" i="18"/>
  <c r="L867" i="18" s="1"/>
  <c r="A868" i="18"/>
  <c r="A869" i="18"/>
  <c r="A870" i="18"/>
  <c r="A871" i="18"/>
  <c r="A872" i="18"/>
  <c r="A873" i="18"/>
  <c r="A874" i="18"/>
  <c r="A875" i="18"/>
  <c r="L875" i="18" s="1"/>
  <c r="A876" i="18"/>
  <c r="A877" i="18"/>
  <c r="A878" i="18"/>
  <c r="A879" i="18"/>
  <c r="A880" i="18"/>
  <c r="A881" i="18"/>
  <c r="A882" i="18"/>
  <c r="A883" i="18"/>
  <c r="L883" i="18" s="1"/>
  <c r="A884" i="18"/>
  <c r="A885" i="18"/>
  <c r="A886" i="18"/>
  <c r="A887" i="18"/>
  <c r="A888" i="18"/>
  <c r="A889" i="18"/>
  <c r="A890" i="18"/>
  <c r="A891" i="18"/>
  <c r="L891" i="18" s="1"/>
  <c r="A892" i="18"/>
  <c r="A893" i="18"/>
  <c r="A894" i="18"/>
  <c r="A895" i="18"/>
  <c r="A896" i="18"/>
  <c r="A897" i="18"/>
  <c r="A898" i="18"/>
  <c r="A607" i="18"/>
  <c r="A608" i="18"/>
  <c r="A609" i="18"/>
  <c r="A610" i="18"/>
  <c r="A611" i="18"/>
  <c r="A603" i="18"/>
  <c r="A604" i="18"/>
  <c r="A605" i="18"/>
  <c r="A606" i="18"/>
  <c r="A601" i="18"/>
  <c r="A602" i="18"/>
  <c r="A600" i="18"/>
  <c r="X5" i="6"/>
  <c r="X6" i="6"/>
  <c r="X7" i="6"/>
  <c r="X8" i="6"/>
  <c r="X9" i="6"/>
  <c r="X10" i="6"/>
  <c r="X11" i="6"/>
  <c r="X12" i="6"/>
  <c r="X13" i="6"/>
  <c r="X14" i="6"/>
  <c r="X15" i="6"/>
  <c r="X16" i="6"/>
  <c r="X17" i="6"/>
  <c r="X18" i="6"/>
  <c r="X19" i="6"/>
  <c r="X20" i="6"/>
  <c r="X21" i="6"/>
  <c r="X22" i="6"/>
  <c r="X23" i="6"/>
  <c r="X24" i="6"/>
  <c r="X25" i="6"/>
  <c r="X26" i="6"/>
  <c r="X27" i="6"/>
  <c r="X28" i="6"/>
  <c r="X29" i="6"/>
  <c r="X30" i="6"/>
  <c r="X31" i="6"/>
  <c r="X32" i="6"/>
  <c r="X33" i="6"/>
  <c r="X34" i="6"/>
  <c r="X35" i="6"/>
  <c r="X36" i="6"/>
  <c r="X37" i="6"/>
  <c r="X38" i="6"/>
  <c r="X39" i="6"/>
  <c r="X40" i="6"/>
  <c r="X41" i="6"/>
  <c r="X42" i="6"/>
  <c r="X43" i="6"/>
  <c r="X44" i="6"/>
  <c r="X45" i="6"/>
  <c r="X46" i="6"/>
  <c r="X47" i="6"/>
  <c r="X48" i="6"/>
  <c r="X49" i="6"/>
  <c r="X50" i="6"/>
  <c r="X51" i="6"/>
  <c r="X52" i="6"/>
  <c r="X53" i="6"/>
  <c r="X54" i="6"/>
  <c r="X55" i="6"/>
  <c r="X56" i="6"/>
  <c r="X57" i="6"/>
  <c r="X58" i="6"/>
  <c r="X59" i="6"/>
  <c r="X60" i="6"/>
  <c r="X61" i="6"/>
  <c r="X62" i="6"/>
  <c r="X63" i="6"/>
  <c r="X64" i="6"/>
  <c r="X65" i="6"/>
  <c r="X66" i="6"/>
  <c r="X67" i="6"/>
  <c r="X68" i="6"/>
  <c r="X69" i="6"/>
  <c r="X70" i="6"/>
  <c r="X71" i="6"/>
  <c r="X72" i="6"/>
  <c r="X73" i="6"/>
  <c r="X74" i="6"/>
  <c r="X75" i="6"/>
  <c r="X76" i="6"/>
  <c r="X77" i="6"/>
  <c r="X78" i="6"/>
  <c r="X79" i="6"/>
  <c r="X80" i="6"/>
  <c r="X81" i="6"/>
  <c r="X82" i="6"/>
  <c r="X83" i="6"/>
  <c r="X84" i="6"/>
  <c r="X85" i="6"/>
  <c r="X86" i="6"/>
  <c r="X87" i="6"/>
  <c r="X88" i="6"/>
  <c r="X89" i="6"/>
  <c r="X90" i="6"/>
  <c r="X91" i="6"/>
  <c r="X92" i="6"/>
  <c r="X93" i="6"/>
  <c r="X94" i="6"/>
  <c r="X95" i="6"/>
  <c r="X96" i="6"/>
  <c r="X97" i="6"/>
  <c r="X98" i="6"/>
  <c r="X99" i="6"/>
  <c r="X100" i="6"/>
  <c r="X101" i="6"/>
  <c r="X102" i="6"/>
  <c r="X103" i="6"/>
  <c r="X104" i="6"/>
  <c r="X105" i="6"/>
  <c r="X106" i="6"/>
  <c r="X107" i="6"/>
  <c r="X108" i="6"/>
  <c r="X109" i="6"/>
  <c r="X110" i="6"/>
  <c r="X111" i="6"/>
  <c r="X112" i="6"/>
  <c r="X113" i="6"/>
  <c r="X114" i="6"/>
  <c r="X115" i="6"/>
  <c r="X116" i="6"/>
  <c r="X117" i="6"/>
  <c r="X118" i="6"/>
  <c r="X119" i="6"/>
  <c r="X120" i="6"/>
  <c r="X121" i="6"/>
  <c r="X122" i="6"/>
  <c r="X123" i="6"/>
  <c r="X124" i="6"/>
  <c r="X125" i="6"/>
  <c r="X126" i="6"/>
  <c r="X127" i="6"/>
  <c r="X128" i="6"/>
  <c r="X129" i="6"/>
  <c r="X130" i="6"/>
  <c r="X131" i="6"/>
  <c r="X132" i="6"/>
  <c r="X133" i="6"/>
  <c r="X134" i="6"/>
  <c r="X135" i="6"/>
  <c r="X136" i="6"/>
  <c r="X137" i="6"/>
  <c r="X138" i="6"/>
  <c r="X139" i="6"/>
  <c r="X140" i="6"/>
  <c r="X141" i="6"/>
  <c r="X142" i="6"/>
  <c r="X143" i="6"/>
  <c r="X144" i="6"/>
  <c r="X145" i="6"/>
  <c r="X146" i="6"/>
  <c r="X147" i="6"/>
  <c r="X148" i="6"/>
  <c r="X149" i="6"/>
  <c r="X150" i="6"/>
  <c r="X151" i="6"/>
  <c r="X152" i="6"/>
  <c r="X153" i="6"/>
  <c r="X154" i="6"/>
  <c r="X155" i="6"/>
  <c r="X156" i="6"/>
  <c r="X157" i="6"/>
  <c r="X158" i="6"/>
  <c r="X159" i="6"/>
  <c r="X160" i="6"/>
  <c r="X161" i="6"/>
  <c r="X162" i="6"/>
  <c r="X163" i="6"/>
  <c r="X164" i="6"/>
  <c r="X165" i="6"/>
  <c r="X166" i="6"/>
  <c r="X167" i="6"/>
  <c r="X168" i="6"/>
  <c r="X169" i="6"/>
  <c r="X170" i="6"/>
  <c r="X171" i="6"/>
  <c r="X172" i="6"/>
  <c r="X173" i="6"/>
  <c r="X174" i="6"/>
  <c r="X175" i="6"/>
  <c r="X176" i="6"/>
  <c r="X177" i="6"/>
  <c r="X178" i="6"/>
  <c r="X179" i="6"/>
  <c r="X180" i="6"/>
  <c r="X181" i="6"/>
  <c r="X182" i="6"/>
  <c r="X183" i="6"/>
  <c r="X184" i="6"/>
  <c r="X185" i="6"/>
  <c r="X186" i="6"/>
  <c r="X187" i="6"/>
  <c r="X188" i="6"/>
  <c r="X189" i="6"/>
  <c r="X190" i="6"/>
  <c r="X191" i="6"/>
  <c r="X192" i="6"/>
  <c r="X193" i="6"/>
  <c r="X194" i="6"/>
  <c r="X195" i="6"/>
  <c r="X196" i="6"/>
  <c r="X197" i="6"/>
  <c r="X198" i="6"/>
  <c r="X199" i="6"/>
  <c r="X200" i="6"/>
  <c r="X201" i="6"/>
  <c r="X202" i="6"/>
  <c r="X203" i="6"/>
  <c r="X204" i="6"/>
  <c r="X205" i="6"/>
  <c r="X206" i="6"/>
  <c r="X207" i="6"/>
  <c r="X208" i="6"/>
  <c r="X209" i="6"/>
  <c r="X210" i="6"/>
  <c r="X211" i="6"/>
  <c r="X212" i="6"/>
  <c r="X213" i="6"/>
  <c r="X214" i="6"/>
  <c r="X215" i="6"/>
  <c r="X216" i="6"/>
  <c r="X217" i="6"/>
  <c r="X218" i="6"/>
  <c r="X219" i="6"/>
  <c r="X220" i="6"/>
  <c r="X221" i="6"/>
  <c r="X222" i="6"/>
  <c r="X223" i="6"/>
  <c r="X224" i="6"/>
  <c r="X225" i="6"/>
  <c r="X226" i="6"/>
  <c r="X227" i="6"/>
  <c r="X228" i="6"/>
  <c r="X229" i="6"/>
  <c r="X230" i="6"/>
  <c r="X231" i="6"/>
  <c r="X232" i="6"/>
  <c r="X233" i="6"/>
  <c r="X234" i="6"/>
  <c r="X235" i="6"/>
  <c r="X236" i="6"/>
  <c r="X237" i="6"/>
  <c r="X238" i="6"/>
  <c r="X239" i="6"/>
  <c r="X240" i="6"/>
  <c r="X241" i="6"/>
  <c r="X242" i="6"/>
  <c r="X243" i="6"/>
  <c r="X244" i="6"/>
  <c r="X245" i="6"/>
  <c r="X246" i="6"/>
  <c r="X247" i="6"/>
  <c r="X248" i="6"/>
  <c r="X249" i="6"/>
  <c r="X250" i="6"/>
  <c r="X251" i="6"/>
  <c r="X252" i="6"/>
  <c r="X253" i="6"/>
  <c r="X254" i="6"/>
  <c r="X255" i="6"/>
  <c r="X256" i="6"/>
  <c r="X257" i="6"/>
  <c r="X258" i="6"/>
  <c r="X259" i="6"/>
  <c r="X260" i="6"/>
  <c r="X261" i="6"/>
  <c r="X262" i="6"/>
  <c r="X263" i="6"/>
  <c r="X264" i="6"/>
  <c r="X265" i="6"/>
  <c r="X266" i="6"/>
  <c r="X267" i="6"/>
  <c r="X268" i="6"/>
  <c r="X269" i="6"/>
  <c r="X270" i="6"/>
  <c r="X271" i="6"/>
  <c r="X272" i="6"/>
  <c r="X273" i="6"/>
  <c r="X274" i="6"/>
  <c r="X275" i="6"/>
  <c r="X276" i="6"/>
  <c r="X277" i="6"/>
  <c r="X278" i="6"/>
  <c r="X279" i="6"/>
  <c r="X280" i="6"/>
  <c r="X281" i="6"/>
  <c r="X282" i="6"/>
  <c r="X283" i="6"/>
  <c r="X284" i="6"/>
  <c r="X285" i="6"/>
  <c r="X286" i="6"/>
  <c r="X287" i="6"/>
  <c r="X288" i="6"/>
  <c r="X289" i="6"/>
  <c r="X290" i="6"/>
  <c r="X291" i="6"/>
  <c r="X292" i="6"/>
  <c r="X293" i="6"/>
  <c r="X294" i="6"/>
  <c r="X295" i="6"/>
  <c r="X296" i="6"/>
  <c r="X297" i="6"/>
  <c r="X298" i="6"/>
  <c r="X299" i="6"/>
  <c r="X300" i="6"/>
  <c r="X301" i="6"/>
  <c r="X4" i="6"/>
  <c r="X3" i="6"/>
  <c r="L601" i="18" l="1"/>
  <c r="L603" i="18"/>
  <c r="K603" i="18"/>
  <c r="L608" i="18"/>
  <c r="K608" i="18"/>
  <c r="L896" i="18"/>
  <c r="K896" i="18"/>
  <c r="L892" i="18"/>
  <c r="K892" i="18"/>
  <c r="L888" i="18"/>
  <c r="K888" i="18"/>
  <c r="L884" i="18"/>
  <c r="K884" i="18"/>
  <c r="L880" i="18"/>
  <c r="K880" i="18"/>
  <c r="L876" i="18"/>
  <c r="K876" i="18"/>
  <c r="L872" i="18"/>
  <c r="K872" i="18"/>
  <c r="L868" i="18"/>
  <c r="K868" i="18"/>
  <c r="L864" i="18"/>
  <c r="K864" i="18"/>
  <c r="L860" i="18"/>
  <c r="L856" i="18"/>
  <c r="K856" i="18"/>
  <c r="L852" i="18"/>
  <c r="K852" i="18"/>
  <c r="L848" i="18"/>
  <c r="K848" i="18"/>
  <c r="L844" i="18"/>
  <c r="K844" i="18"/>
  <c r="L840" i="18"/>
  <c r="K840" i="18"/>
  <c r="L836" i="18"/>
  <c r="K836" i="18"/>
  <c r="L832" i="18"/>
  <c r="K832" i="18"/>
  <c r="L828" i="18"/>
  <c r="K828" i="18"/>
  <c r="L824" i="18"/>
  <c r="K824" i="18"/>
  <c r="L820" i="18"/>
  <c r="K820" i="18"/>
  <c r="L816" i="18"/>
  <c r="K816" i="18"/>
  <c r="L812" i="18"/>
  <c r="K812" i="18"/>
  <c r="L808" i="18"/>
  <c r="K808" i="18"/>
  <c r="L804" i="18"/>
  <c r="K804" i="18"/>
  <c r="L800" i="18"/>
  <c r="K800" i="18"/>
  <c r="L796" i="18"/>
  <c r="L792" i="18"/>
  <c r="K792" i="18"/>
  <c r="L788" i="18"/>
  <c r="K788" i="18"/>
  <c r="L784" i="18"/>
  <c r="K784" i="18"/>
  <c r="L780" i="18"/>
  <c r="K780" i="18"/>
  <c r="L776" i="18"/>
  <c r="K776" i="18"/>
  <c r="L772" i="18"/>
  <c r="K772" i="18"/>
  <c r="L768" i="18"/>
  <c r="K768" i="18"/>
  <c r="L764" i="18"/>
  <c r="K764" i="18"/>
  <c r="L760" i="18"/>
  <c r="K760" i="18"/>
  <c r="L756" i="18"/>
  <c r="K756" i="18"/>
  <c r="L752" i="18"/>
  <c r="K752" i="18"/>
  <c r="L748" i="18"/>
  <c r="K748" i="18"/>
  <c r="L744" i="18"/>
  <c r="K744" i="18"/>
  <c r="L740" i="18"/>
  <c r="K740" i="18"/>
  <c r="L736" i="18"/>
  <c r="K736" i="18"/>
  <c r="L732" i="18"/>
  <c r="L728" i="18"/>
  <c r="K728" i="18"/>
  <c r="L724" i="18"/>
  <c r="K724" i="18"/>
  <c r="L720" i="18"/>
  <c r="K720" i="18"/>
  <c r="L716" i="18"/>
  <c r="K716" i="18"/>
  <c r="L712" i="18"/>
  <c r="K712" i="18"/>
  <c r="L708" i="18"/>
  <c r="K708" i="18"/>
  <c r="L704" i="18"/>
  <c r="K704" i="18"/>
  <c r="L700" i="18"/>
  <c r="K700" i="18"/>
  <c r="L696" i="18"/>
  <c r="K696" i="18"/>
  <c r="L692" i="18"/>
  <c r="K692" i="18"/>
  <c r="L688" i="18"/>
  <c r="K688" i="18"/>
  <c r="L684" i="18"/>
  <c r="K684" i="18"/>
  <c r="L680" i="18"/>
  <c r="K680" i="18"/>
  <c r="L676" i="18"/>
  <c r="K676" i="18"/>
  <c r="L672" i="18"/>
  <c r="K672" i="18"/>
  <c r="L668" i="18"/>
  <c r="L664" i="18"/>
  <c r="K664" i="18"/>
  <c r="L660" i="18"/>
  <c r="K660" i="18"/>
  <c r="L656" i="18"/>
  <c r="K656" i="18"/>
  <c r="L652" i="18"/>
  <c r="K652" i="18"/>
  <c r="L648" i="18"/>
  <c r="K648" i="18"/>
  <c r="L644" i="18"/>
  <c r="K644" i="18"/>
  <c r="L640" i="18"/>
  <c r="K640" i="18"/>
  <c r="L636" i="18"/>
  <c r="K636" i="18"/>
  <c r="L632" i="18"/>
  <c r="K632" i="18"/>
  <c r="L628" i="18"/>
  <c r="K628" i="18"/>
  <c r="L624" i="18"/>
  <c r="K624" i="18"/>
  <c r="L620" i="18"/>
  <c r="K620" i="18"/>
  <c r="L616" i="18"/>
  <c r="K616" i="18"/>
  <c r="L612" i="18"/>
  <c r="K612" i="18"/>
  <c r="K732" i="18"/>
  <c r="K668" i="18"/>
  <c r="L606" i="18"/>
  <c r="K606" i="18"/>
  <c r="L611" i="18"/>
  <c r="L607" i="18"/>
  <c r="K607" i="18"/>
  <c r="L895" i="18"/>
  <c r="K895" i="18"/>
  <c r="L887" i="18"/>
  <c r="K887" i="18"/>
  <c r="L879" i="18"/>
  <c r="K879" i="18"/>
  <c r="L871" i="18"/>
  <c r="K871" i="18"/>
  <c r="L863" i="18"/>
  <c r="K863" i="18"/>
  <c r="L855" i="18"/>
  <c r="K855" i="18"/>
  <c r="L847" i="18"/>
  <c r="K847" i="18"/>
  <c r="L839" i="18"/>
  <c r="K839" i="18"/>
  <c r="L831" i="18"/>
  <c r="K831" i="18"/>
  <c r="L823" i="18"/>
  <c r="K823" i="18"/>
  <c r="L815" i="18"/>
  <c r="K815" i="18"/>
  <c r="L807" i="18"/>
  <c r="K807" i="18"/>
  <c r="L799" i="18"/>
  <c r="K799" i="18"/>
  <c r="L791" i="18"/>
  <c r="K791" i="18"/>
  <c r="L783" i="18"/>
  <c r="K783" i="18"/>
  <c r="L775" i="18"/>
  <c r="K775" i="18"/>
  <c r="L767" i="18"/>
  <c r="K767" i="18"/>
  <c r="L759" i="18"/>
  <c r="K759" i="18"/>
  <c r="L751" i="18"/>
  <c r="K751" i="18"/>
  <c r="L743" i="18"/>
  <c r="K743" i="18"/>
  <c r="L735" i="18"/>
  <c r="K735" i="18"/>
  <c r="L727" i="18"/>
  <c r="K727" i="18"/>
  <c r="L723" i="18"/>
  <c r="L719" i="18"/>
  <c r="K719" i="18"/>
  <c r="L711" i="18"/>
  <c r="K711" i="18"/>
  <c r="L707" i="18"/>
  <c r="L703" i="18"/>
  <c r="K703" i="18"/>
  <c r="L695" i="18"/>
  <c r="K695" i="18"/>
  <c r="L691" i="18"/>
  <c r="L687" i="18"/>
  <c r="K687" i="18"/>
  <c r="L679" i="18"/>
  <c r="K679" i="18"/>
  <c r="L675" i="18"/>
  <c r="L671" i="18"/>
  <c r="K671" i="18"/>
  <c r="L663" i="18"/>
  <c r="K663" i="18"/>
  <c r="L659" i="18"/>
  <c r="L655" i="18"/>
  <c r="K655" i="18"/>
  <c r="L647" i="18"/>
  <c r="K647" i="18"/>
  <c r="L643" i="18"/>
  <c r="L639" i="18"/>
  <c r="K639" i="18"/>
  <c r="L631" i="18"/>
  <c r="K631" i="18"/>
  <c r="L627" i="18"/>
  <c r="L623" i="18"/>
  <c r="K623" i="18"/>
  <c r="L615" i="18"/>
  <c r="K615" i="18"/>
  <c r="K891" i="18"/>
  <c r="K875" i="18"/>
  <c r="K859" i="18"/>
  <c r="K843" i="18"/>
  <c r="K827" i="18"/>
  <c r="K811" i="18"/>
  <c r="K795" i="18"/>
  <c r="K779" i="18"/>
  <c r="K763" i="18"/>
  <c r="K747" i="18"/>
  <c r="K731" i="18"/>
  <c r="K715" i="18"/>
  <c r="K699" i="18"/>
  <c r="K683" i="18"/>
  <c r="K667" i="18"/>
  <c r="K651" i="18"/>
  <c r="K635" i="18"/>
  <c r="K619" i="18"/>
  <c r="K883" i="18"/>
  <c r="K867" i="18"/>
  <c r="K851" i="18"/>
  <c r="K835" i="18"/>
  <c r="K819" i="18"/>
  <c r="K803" i="18"/>
  <c r="K787" i="18"/>
  <c r="K771" i="18"/>
  <c r="K755" i="18"/>
  <c r="K739" i="18"/>
  <c r="K723" i="18"/>
  <c r="K707" i="18"/>
  <c r="K691" i="18"/>
  <c r="K675" i="18"/>
  <c r="K659" i="18"/>
  <c r="K643" i="18"/>
  <c r="K627" i="18"/>
  <c r="K611" i="18"/>
  <c r="L600" i="18"/>
  <c r="L605" i="18"/>
  <c r="K605" i="18"/>
  <c r="L610" i="18"/>
  <c r="K610" i="18"/>
  <c r="L898" i="18"/>
  <c r="K898" i="18"/>
  <c r="L894" i="18"/>
  <c r="K894" i="18"/>
  <c r="L890" i="18"/>
  <c r="K890" i="18"/>
  <c r="L886" i="18"/>
  <c r="K886" i="18"/>
  <c r="L882" i="18"/>
  <c r="K882" i="18"/>
  <c r="L878" i="18"/>
  <c r="K878" i="18"/>
  <c r="L874" i="18"/>
  <c r="K874" i="18"/>
  <c r="L870" i="18"/>
  <c r="K870" i="18"/>
  <c r="L866" i="18"/>
  <c r="K866" i="18"/>
  <c r="L862" i="18"/>
  <c r="K862" i="18"/>
  <c r="L858" i="18"/>
  <c r="K858" i="18"/>
  <c r="L854" i="18"/>
  <c r="K854" i="18"/>
  <c r="L850" i="18"/>
  <c r="K850" i="18"/>
  <c r="L846" i="18"/>
  <c r="K846" i="18"/>
  <c r="L842" i="18"/>
  <c r="K842" i="18"/>
  <c r="L838" i="18"/>
  <c r="K838" i="18"/>
  <c r="L834" i="18"/>
  <c r="K834" i="18"/>
  <c r="L830" i="18"/>
  <c r="K830" i="18"/>
  <c r="L826" i="18"/>
  <c r="K826" i="18"/>
  <c r="L822" i="18"/>
  <c r="K822" i="18"/>
  <c r="L818" i="18"/>
  <c r="K818" i="18"/>
  <c r="L814" i="18"/>
  <c r="K814" i="18"/>
  <c r="L810" i="18"/>
  <c r="K810" i="18"/>
  <c r="L806" i="18"/>
  <c r="K806" i="18"/>
  <c r="L802" i="18"/>
  <c r="K802" i="18"/>
  <c r="L798" i="18"/>
  <c r="K798" i="18"/>
  <c r="L794" i="18"/>
  <c r="K794" i="18"/>
  <c r="L790" i="18"/>
  <c r="K790" i="18"/>
  <c r="L786" i="18"/>
  <c r="K786" i="18"/>
  <c r="L782" i="18"/>
  <c r="K782" i="18"/>
  <c r="L778" i="18"/>
  <c r="K778" i="18"/>
  <c r="L774" i="18"/>
  <c r="K774" i="18"/>
  <c r="L770" i="18"/>
  <c r="K770" i="18"/>
  <c r="L766" i="18"/>
  <c r="K766" i="18"/>
  <c r="L762" i="18"/>
  <c r="K762" i="18"/>
  <c r="L758" i="18"/>
  <c r="K758" i="18"/>
  <c r="L754" i="18"/>
  <c r="K754" i="18"/>
  <c r="L750" i="18"/>
  <c r="K750" i="18"/>
  <c r="L746" i="18"/>
  <c r="K746" i="18"/>
  <c r="L742" i="18"/>
  <c r="K742" i="18"/>
  <c r="L738" i="18"/>
  <c r="K738" i="18"/>
  <c r="L734" i="18"/>
  <c r="K734" i="18"/>
  <c r="L730" i="18"/>
  <c r="K730" i="18"/>
  <c r="L726" i="18"/>
  <c r="K726" i="18"/>
  <c r="L722" i="18"/>
  <c r="K722" i="18"/>
  <c r="L718" i="18"/>
  <c r="K718" i="18"/>
  <c r="L714" i="18"/>
  <c r="K714" i="18"/>
  <c r="L710" i="18"/>
  <c r="K710" i="18"/>
  <c r="L706" i="18"/>
  <c r="K706" i="18"/>
  <c r="L702" i="18"/>
  <c r="K702" i="18"/>
  <c r="L698" i="18"/>
  <c r="K698" i="18"/>
  <c r="L694" i="18"/>
  <c r="K694" i="18"/>
  <c r="L690" i="18"/>
  <c r="K690" i="18"/>
  <c r="L686" i="18"/>
  <c r="K686" i="18"/>
  <c r="L682" i="18"/>
  <c r="K682" i="18"/>
  <c r="L678" i="18"/>
  <c r="K678" i="18"/>
  <c r="L674" i="18"/>
  <c r="K674" i="18"/>
  <c r="L670" i="18"/>
  <c r="K670" i="18"/>
  <c r="L666" i="18"/>
  <c r="K666" i="18"/>
  <c r="L662" i="18"/>
  <c r="K662" i="18"/>
  <c r="L658" i="18"/>
  <c r="K658" i="18"/>
  <c r="L654" i="18"/>
  <c r="K654" i="18"/>
  <c r="L650" i="18"/>
  <c r="K650" i="18"/>
  <c r="L646" i="18"/>
  <c r="K646" i="18"/>
  <c r="L642" i="18"/>
  <c r="K642" i="18"/>
  <c r="L638" i="18"/>
  <c r="K638" i="18"/>
  <c r="L634" i="18"/>
  <c r="K634" i="18"/>
  <c r="L630" i="18"/>
  <c r="K630" i="18"/>
  <c r="L626" i="18"/>
  <c r="K626" i="18"/>
  <c r="L622" i="18"/>
  <c r="K622" i="18"/>
  <c r="L618" i="18"/>
  <c r="K618" i="18"/>
  <c r="L614" i="18"/>
  <c r="K614" i="18"/>
  <c r="L602" i="18"/>
  <c r="L604" i="18"/>
  <c r="L609" i="18"/>
  <c r="K609" i="18"/>
  <c r="L897" i="18"/>
  <c r="K897" i="18"/>
  <c r="L893" i="18"/>
  <c r="K893" i="18"/>
  <c r="L889" i="18"/>
  <c r="K889" i="18"/>
  <c r="L885" i="18"/>
  <c r="K885" i="18"/>
  <c r="L881" i="18"/>
  <c r="K881" i="18"/>
  <c r="L877" i="18"/>
  <c r="K877" i="18"/>
  <c r="L873" i="18"/>
  <c r="K873" i="18"/>
  <c r="L869" i="18"/>
  <c r="K869" i="18"/>
  <c r="L865" i="18"/>
  <c r="K865" i="18"/>
  <c r="L861" i="18"/>
  <c r="K861" i="18"/>
  <c r="L857" i="18"/>
  <c r="K857" i="18"/>
  <c r="L853" i="18"/>
  <c r="K853" i="18"/>
  <c r="L849" i="18"/>
  <c r="K849" i="18"/>
  <c r="L845" i="18"/>
  <c r="K845" i="18"/>
  <c r="L841" i="18"/>
  <c r="K841" i="18"/>
  <c r="L837" i="18"/>
  <c r="K837" i="18"/>
  <c r="L833" i="18"/>
  <c r="K833" i="18"/>
  <c r="L829" i="18"/>
  <c r="K829" i="18"/>
  <c r="L825" i="18"/>
  <c r="K825" i="18"/>
  <c r="L821" i="18"/>
  <c r="K821" i="18"/>
  <c r="L817" i="18"/>
  <c r="K817" i="18"/>
  <c r="L813" i="18"/>
  <c r="K813" i="18"/>
  <c r="L809" i="18"/>
  <c r="K809" i="18"/>
  <c r="L805" i="18"/>
  <c r="K805" i="18"/>
  <c r="L801" i="18"/>
  <c r="K801" i="18"/>
  <c r="L797" i="18"/>
  <c r="K797" i="18"/>
  <c r="L793" i="18"/>
  <c r="K793" i="18"/>
  <c r="L789" i="18"/>
  <c r="K789" i="18"/>
  <c r="L785" i="18"/>
  <c r="K785" i="18"/>
  <c r="L781" i="18"/>
  <c r="K781" i="18"/>
  <c r="L777" i="18"/>
  <c r="K777" i="18"/>
  <c r="L773" i="18"/>
  <c r="K773" i="18"/>
  <c r="L769" i="18"/>
  <c r="K769" i="18"/>
  <c r="L765" i="18"/>
  <c r="K765" i="18"/>
  <c r="L761" i="18"/>
  <c r="K761" i="18"/>
  <c r="L757" i="18"/>
  <c r="K757" i="18"/>
  <c r="L753" i="18"/>
  <c r="K753" i="18"/>
  <c r="L749" i="18"/>
  <c r="K749" i="18"/>
  <c r="L745" i="18"/>
  <c r="K745" i="18"/>
  <c r="L741" i="18"/>
  <c r="K741" i="18"/>
  <c r="L737" i="18"/>
  <c r="K737" i="18"/>
  <c r="L733" i="18"/>
  <c r="K733" i="18"/>
  <c r="L729" i="18"/>
  <c r="K729" i="18"/>
  <c r="L725" i="18"/>
  <c r="K725" i="18"/>
  <c r="L721" i="18"/>
  <c r="K721" i="18"/>
  <c r="L717" i="18"/>
  <c r="K717" i="18"/>
  <c r="L713" i="18"/>
  <c r="K713" i="18"/>
  <c r="L709" i="18"/>
  <c r="K709" i="18"/>
  <c r="L705" i="18"/>
  <c r="K705" i="18"/>
  <c r="L701" i="18"/>
  <c r="K701" i="18"/>
  <c r="L697" i="18"/>
  <c r="K697" i="18"/>
  <c r="L693" i="18"/>
  <c r="K693" i="18"/>
  <c r="L689" i="18"/>
  <c r="K689" i="18"/>
  <c r="L685" i="18"/>
  <c r="K685" i="18"/>
  <c r="L681" i="18"/>
  <c r="K681" i="18"/>
  <c r="L677" i="18"/>
  <c r="K677" i="18"/>
  <c r="L673" i="18"/>
  <c r="K673" i="18"/>
  <c r="L669" i="18"/>
  <c r="K669" i="18"/>
  <c r="L665" i="18"/>
  <c r="K665" i="18"/>
  <c r="L661" i="18"/>
  <c r="K661" i="18"/>
  <c r="L657" i="18"/>
  <c r="K657" i="18"/>
  <c r="L653" i="18"/>
  <c r="K653" i="18"/>
  <c r="L649" i="18"/>
  <c r="K649" i="18"/>
  <c r="L645" i="18"/>
  <c r="K645" i="18"/>
  <c r="L641" i="18"/>
  <c r="K641" i="18"/>
  <c r="L637" i="18"/>
  <c r="K637" i="18"/>
  <c r="L633" i="18"/>
  <c r="K633" i="18"/>
  <c r="L629" i="18"/>
  <c r="K629" i="18"/>
  <c r="L625" i="18"/>
  <c r="K625" i="18"/>
  <c r="L621" i="18"/>
  <c r="K621" i="18"/>
  <c r="L617" i="18"/>
  <c r="K617" i="18"/>
  <c r="L613" i="18"/>
  <c r="K613" i="18"/>
  <c r="K600" i="18"/>
  <c r="K601" i="18"/>
  <c r="K602" i="18"/>
  <c r="N2" i="1"/>
  <c r="B602" i="18" l="1"/>
  <c r="C602" i="18"/>
  <c r="D602" i="18"/>
  <c r="E602" i="18"/>
  <c r="F602" i="18"/>
  <c r="G602" i="18"/>
  <c r="I602" i="18"/>
  <c r="B603" i="18"/>
  <c r="C603" i="18"/>
  <c r="D603" i="18"/>
  <c r="E603" i="18"/>
  <c r="F603" i="18"/>
  <c r="G603" i="18"/>
  <c r="I603" i="18"/>
  <c r="B604" i="18"/>
  <c r="C604" i="18"/>
  <c r="D604" i="18"/>
  <c r="E604" i="18"/>
  <c r="F604" i="18"/>
  <c r="G604" i="18"/>
  <c r="I604" i="18"/>
  <c r="B605" i="18"/>
  <c r="C605" i="18"/>
  <c r="D605" i="18"/>
  <c r="E605" i="18"/>
  <c r="F605" i="18"/>
  <c r="G605" i="18"/>
  <c r="I605" i="18"/>
  <c r="B606" i="18"/>
  <c r="C606" i="18"/>
  <c r="D606" i="18"/>
  <c r="E606" i="18"/>
  <c r="F606" i="18"/>
  <c r="G606" i="18"/>
  <c r="I606" i="18"/>
  <c r="B607" i="18"/>
  <c r="C607" i="18"/>
  <c r="D607" i="18"/>
  <c r="E607" i="18"/>
  <c r="F607" i="18"/>
  <c r="G607" i="18"/>
  <c r="I607" i="18"/>
  <c r="B608" i="18"/>
  <c r="C608" i="18"/>
  <c r="D608" i="18"/>
  <c r="E608" i="18"/>
  <c r="F608" i="18"/>
  <c r="G608" i="18"/>
  <c r="I608" i="18"/>
  <c r="B609" i="18"/>
  <c r="C609" i="18"/>
  <c r="D609" i="18"/>
  <c r="E609" i="18"/>
  <c r="F609" i="18"/>
  <c r="G609" i="18"/>
  <c r="I609" i="18"/>
  <c r="B610" i="18"/>
  <c r="C610" i="18"/>
  <c r="D610" i="18"/>
  <c r="E610" i="18"/>
  <c r="F610" i="18"/>
  <c r="G610" i="18"/>
  <c r="I610" i="18"/>
  <c r="B611" i="18"/>
  <c r="C611" i="18"/>
  <c r="D611" i="18"/>
  <c r="E611" i="18"/>
  <c r="F611" i="18"/>
  <c r="G611" i="18"/>
  <c r="I611" i="18"/>
  <c r="B612" i="18"/>
  <c r="C612" i="18"/>
  <c r="D612" i="18"/>
  <c r="E612" i="18"/>
  <c r="F612" i="18"/>
  <c r="G612" i="18"/>
  <c r="I612" i="18"/>
  <c r="B613" i="18"/>
  <c r="C613" i="18"/>
  <c r="D613" i="18"/>
  <c r="E613" i="18"/>
  <c r="F613" i="18"/>
  <c r="G613" i="18"/>
  <c r="I613" i="18"/>
  <c r="B614" i="18"/>
  <c r="C614" i="18"/>
  <c r="D614" i="18"/>
  <c r="E614" i="18"/>
  <c r="F614" i="18"/>
  <c r="G614" i="18"/>
  <c r="I614" i="18"/>
  <c r="B615" i="18"/>
  <c r="C615" i="18"/>
  <c r="D615" i="18"/>
  <c r="E615" i="18"/>
  <c r="F615" i="18"/>
  <c r="G615" i="18"/>
  <c r="I615" i="18"/>
  <c r="B616" i="18"/>
  <c r="C616" i="18"/>
  <c r="D616" i="18"/>
  <c r="E616" i="18"/>
  <c r="F616" i="18"/>
  <c r="G616" i="18"/>
  <c r="I616" i="18"/>
  <c r="B617" i="18"/>
  <c r="C617" i="18"/>
  <c r="D617" i="18"/>
  <c r="E617" i="18"/>
  <c r="F617" i="18"/>
  <c r="G617" i="18"/>
  <c r="I617" i="18"/>
  <c r="B618" i="18"/>
  <c r="C618" i="18"/>
  <c r="D618" i="18"/>
  <c r="E618" i="18"/>
  <c r="F618" i="18"/>
  <c r="G618" i="18"/>
  <c r="I618" i="18"/>
  <c r="B619" i="18"/>
  <c r="C619" i="18"/>
  <c r="D619" i="18"/>
  <c r="E619" i="18"/>
  <c r="F619" i="18"/>
  <c r="G619" i="18"/>
  <c r="I619" i="18"/>
  <c r="B620" i="18"/>
  <c r="C620" i="18"/>
  <c r="D620" i="18"/>
  <c r="E620" i="18"/>
  <c r="F620" i="18"/>
  <c r="G620" i="18"/>
  <c r="I620" i="18"/>
  <c r="B621" i="18"/>
  <c r="C621" i="18"/>
  <c r="D621" i="18"/>
  <c r="E621" i="18"/>
  <c r="F621" i="18"/>
  <c r="G621" i="18"/>
  <c r="I621" i="18"/>
  <c r="B622" i="18"/>
  <c r="C622" i="18"/>
  <c r="D622" i="18"/>
  <c r="E622" i="18"/>
  <c r="F622" i="18"/>
  <c r="G622" i="18"/>
  <c r="I622" i="18"/>
  <c r="B623" i="18"/>
  <c r="C623" i="18"/>
  <c r="D623" i="18"/>
  <c r="E623" i="18"/>
  <c r="F623" i="18"/>
  <c r="G623" i="18"/>
  <c r="I623" i="18"/>
  <c r="B624" i="18"/>
  <c r="C624" i="18"/>
  <c r="D624" i="18"/>
  <c r="E624" i="18"/>
  <c r="F624" i="18"/>
  <c r="G624" i="18"/>
  <c r="I624" i="18"/>
  <c r="B625" i="18"/>
  <c r="C625" i="18"/>
  <c r="D625" i="18"/>
  <c r="E625" i="18"/>
  <c r="F625" i="18"/>
  <c r="G625" i="18"/>
  <c r="I625" i="18"/>
  <c r="B626" i="18"/>
  <c r="C626" i="18"/>
  <c r="D626" i="18"/>
  <c r="E626" i="18"/>
  <c r="F626" i="18"/>
  <c r="G626" i="18"/>
  <c r="I626" i="18"/>
  <c r="B627" i="18"/>
  <c r="C627" i="18"/>
  <c r="D627" i="18"/>
  <c r="E627" i="18"/>
  <c r="F627" i="18"/>
  <c r="G627" i="18"/>
  <c r="I627" i="18"/>
  <c r="B628" i="18"/>
  <c r="C628" i="18"/>
  <c r="D628" i="18"/>
  <c r="E628" i="18"/>
  <c r="F628" i="18"/>
  <c r="G628" i="18"/>
  <c r="I628" i="18"/>
  <c r="B629" i="18"/>
  <c r="C629" i="18"/>
  <c r="D629" i="18"/>
  <c r="E629" i="18"/>
  <c r="F629" i="18"/>
  <c r="G629" i="18"/>
  <c r="I629" i="18"/>
  <c r="B630" i="18"/>
  <c r="C630" i="18"/>
  <c r="D630" i="18"/>
  <c r="E630" i="18"/>
  <c r="F630" i="18"/>
  <c r="G630" i="18"/>
  <c r="I630" i="18"/>
  <c r="B631" i="18"/>
  <c r="C631" i="18"/>
  <c r="D631" i="18"/>
  <c r="E631" i="18"/>
  <c r="F631" i="18"/>
  <c r="G631" i="18"/>
  <c r="I631" i="18"/>
  <c r="B632" i="18"/>
  <c r="C632" i="18"/>
  <c r="D632" i="18"/>
  <c r="E632" i="18"/>
  <c r="F632" i="18"/>
  <c r="G632" i="18"/>
  <c r="I632" i="18"/>
  <c r="B633" i="18"/>
  <c r="C633" i="18"/>
  <c r="D633" i="18"/>
  <c r="E633" i="18"/>
  <c r="F633" i="18"/>
  <c r="G633" i="18"/>
  <c r="I633" i="18"/>
  <c r="B634" i="18"/>
  <c r="C634" i="18"/>
  <c r="D634" i="18"/>
  <c r="E634" i="18"/>
  <c r="F634" i="18"/>
  <c r="G634" i="18"/>
  <c r="I634" i="18"/>
  <c r="B635" i="18"/>
  <c r="C635" i="18"/>
  <c r="D635" i="18"/>
  <c r="E635" i="18"/>
  <c r="F635" i="18"/>
  <c r="G635" i="18"/>
  <c r="I635" i="18"/>
  <c r="B636" i="18"/>
  <c r="C636" i="18"/>
  <c r="D636" i="18"/>
  <c r="E636" i="18"/>
  <c r="F636" i="18"/>
  <c r="G636" i="18"/>
  <c r="I636" i="18"/>
  <c r="B637" i="18"/>
  <c r="C637" i="18"/>
  <c r="D637" i="18"/>
  <c r="E637" i="18"/>
  <c r="F637" i="18"/>
  <c r="G637" i="18"/>
  <c r="I637" i="18"/>
  <c r="B638" i="18"/>
  <c r="C638" i="18"/>
  <c r="D638" i="18"/>
  <c r="E638" i="18"/>
  <c r="F638" i="18"/>
  <c r="G638" i="18"/>
  <c r="I638" i="18"/>
  <c r="B639" i="18"/>
  <c r="C639" i="18"/>
  <c r="D639" i="18"/>
  <c r="E639" i="18"/>
  <c r="F639" i="18"/>
  <c r="G639" i="18"/>
  <c r="I639" i="18"/>
  <c r="B640" i="18"/>
  <c r="C640" i="18"/>
  <c r="D640" i="18"/>
  <c r="E640" i="18"/>
  <c r="F640" i="18"/>
  <c r="G640" i="18"/>
  <c r="I640" i="18"/>
  <c r="B641" i="18"/>
  <c r="C641" i="18"/>
  <c r="D641" i="18"/>
  <c r="E641" i="18"/>
  <c r="F641" i="18"/>
  <c r="G641" i="18"/>
  <c r="I641" i="18"/>
  <c r="B642" i="18"/>
  <c r="C642" i="18"/>
  <c r="D642" i="18"/>
  <c r="E642" i="18"/>
  <c r="F642" i="18"/>
  <c r="G642" i="18"/>
  <c r="I642" i="18"/>
  <c r="B643" i="18"/>
  <c r="C643" i="18"/>
  <c r="D643" i="18"/>
  <c r="E643" i="18"/>
  <c r="F643" i="18"/>
  <c r="G643" i="18"/>
  <c r="I643" i="18"/>
  <c r="B644" i="18"/>
  <c r="C644" i="18"/>
  <c r="D644" i="18"/>
  <c r="E644" i="18"/>
  <c r="F644" i="18"/>
  <c r="G644" i="18"/>
  <c r="I644" i="18"/>
  <c r="B645" i="18"/>
  <c r="C645" i="18"/>
  <c r="D645" i="18"/>
  <c r="E645" i="18"/>
  <c r="F645" i="18"/>
  <c r="G645" i="18"/>
  <c r="I645" i="18"/>
  <c r="B646" i="18"/>
  <c r="C646" i="18"/>
  <c r="D646" i="18"/>
  <c r="E646" i="18"/>
  <c r="F646" i="18"/>
  <c r="G646" i="18"/>
  <c r="I646" i="18"/>
  <c r="B647" i="18"/>
  <c r="C647" i="18"/>
  <c r="D647" i="18"/>
  <c r="E647" i="18"/>
  <c r="F647" i="18"/>
  <c r="G647" i="18"/>
  <c r="I647" i="18"/>
  <c r="B648" i="18"/>
  <c r="C648" i="18"/>
  <c r="D648" i="18"/>
  <c r="E648" i="18"/>
  <c r="F648" i="18"/>
  <c r="G648" i="18"/>
  <c r="I648" i="18"/>
  <c r="B649" i="18"/>
  <c r="C649" i="18"/>
  <c r="D649" i="18"/>
  <c r="E649" i="18"/>
  <c r="F649" i="18"/>
  <c r="G649" i="18"/>
  <c r="I649" i="18"/>
  <c r="B650" i="18"/>
  <c r="C650" i="18"/>
  <c r="D650" i="18"/>
  <c r="E650" i="18"/>
  <c r="F650" i="18"/>
  <c r="G650" i="18"/>
  <c r="I650" i="18"/>
  <c r="B651" i="18"/>
  <c r="C651" i="18"/>
  <c r="D651" i="18"/>
  <c r="E651" i="18"/>
  <c r="F651" i="18"/>
  <c r="G651" i="18"/>
  <c r="I651" i="18"/>
  <c r="B652" i="18"/>
  <c r="C652" i="18"/>
  <c r="D652" i="18"/>
  <c r="E652" i="18"/>
  <c r="F652" i="18"/>
  <c r="G652" i="18"/>
  <c r="I652" i="18"/>
  <c r="B653" i="18"/>
  <c r="C653" i="18"/>
  <c r="D653" i="18"/>
  <c r="E653" i="18"/>
  <c r="F653" i="18"/>
  <c r="G653" i="18"/>
  <c r="I653" i="18"/>
  <c r="B654" i="18"/>
  <c r="C654" i="18"/>
  <c r="D654" i="18"/>
  <c r="E654" i="18"/>
  <c r="F654" i="18"/>
  <c r="G654" i="18"/>
  <c r="I654" i="18"/>
  <c r="B655" i="18"/>
  <c r="C655" i="18"/>
  <c r="D655" i="18"/>
  <c r="E655" i="18"/>
  <c r="F655" i="18"/>
  <c r="G655" i="18"/>
  <c r="I655" i="18"/>
  <c r="B656" i="18"/>
  <c r="C656" i="18"/>
  <c r="D656" i="18"/>
  <c r="E656" i="18"/>
  <c r="F656" i="18"/>
  <c r="G656" i="18"/>
  <c r="I656" i="18"/>
  <c r="B657" i="18"/>
  <c r="C657" i="18"/>
  <c r="D657" i="18"/>
  <c r="E657" i="18"/>
  <c r="F657" i="18"/>
  <c r="G657" i="18"/>
  <c r="I657" i="18"/>
  <c r="B658" i="18"/>
  <c r="C658" i="18"/>
  <c r="D658" i="18"/>
  <c r="E658" i="18"/>
  <c r="F658" i="18"/>
  <c r="G658" i="18"/>
  <c r="I658" i="18"/>
  <c r="B659" i="18"/>
  <c r="C659" i="18"/>
  <c r="D659" i="18"/>
  <c r="E659" i="18"/>
  <c r="F659" i="18"/>
  <c r="G659" i="18"/>
  <c r="I659" i="18"/>
  <c r="B660" i="18"/>
  <c r="C660" i="18"/>
  <c r="D660" i="18"/>
  <c r="E660" i="18"/>
  <c r="F660" i="18"/>
  <c r="G660" i="18"/>
  <c r="I660" i="18"/>
  <c r="B661" i="18"/>
  <c r="C661" i="18"/>
  <c r="D661" i="18"/>
  <c r="E661" i="18"/>
  <c r="F661" i="18"/>
  <c r="G661" i="18"/>
  <c r="I661" i="18"/>
  <c r="B662" i="18"/>
  <c r="C662" i="18"/>
  <c r="D662" i="18"/>
  <c r="E662" i="18"/>
  <c r="F662" i="18"/>
  <c r="G662" i="18"/>
  <c r="I662" i="18"/>
  <c r="B663" i="18"/>
  <c r="C663" i="18"/>
  <c r="D663" i="18"/>
  <c r="E663" i="18"/>
  <c r="F663" i="18"/>
  <c r="G663" i="18"/>
  <c r="I663" i="18"/>
  <c r="B664" i="18"/>
  <c r="C664" i="18"/>
  <c r="D664" i="18"/>
  <c r="E664" i="18"/>
  <c r="F664" i="18"/>
  <c r="G664" i="18"/>
  <c r="I664" i="18"/>
  <c r="B665" i="18"/>
  <c r="C665" i="18"/>
  <c r="D665" i="18"/>
  <c r="E665" i="18"/>
  <c r="F665" i="18"/>
  <c r="G665" i="18"/>
  <c r="I665" i="18"/>
  <c r="B666" i="18"/>
  <c r="C666" i="18"/>
  <c r="D666" i="18"/>
  <c r="E666" i="18"/>
  <c r="F666" i="18"/>
  <c r="G666" i="18"/>
  <c r="I666" i="18"/>
  <c r="B667" i="18"/>
  <c r="C667" i="18"/>
  <c r="D667" i="18"/>
  <c r="E667" i="18"/>
  <c r="F667" i="18"/>
  <c r="G667" i="18"/>
  <c r="I667" i="18"/>
  <c r="B668" i="18"/>
  <c r="C668" i="18"/>
  <c r="D668" i="18"/>
  <c r="E668" i="18"/>
  <c r="F668" i="18"/>
  <c r="G668" i="18"/>
  <c r="I668" i="18"/>
  <c r="B669" i="18"/>
  <c r="C669" i="18"/>
  <c r="D669" i="18"/>
  <c r="E669" i="18"/>
  <c r="F669" i="18"/>
  <c r="G669" i="18"/>
  <c r="I669" i="18"/>
  <c r="B670" i="18"/>
  <c r="C670" i="18"/>
  <c r="D670" i="18"/>
  <c r="E670" i="18"/>
  <c r="F670" i="18"/>
  <c r="G670" i="18"/>
  <c r="I670" i="18"/>
  <c r="B671" i="18"/>
  <c r="C671" i="18"/>
  <c r="D671" i="18"/>
  <c r="E671" i="18"/>
  <c r="F671" i="18"/>
  <c r="G671" i="18"/>
  <c r="I671" i="18"/>
  <c r="B672" i="18"/>
  <c r="C672" i="18"/>
  <c r="D672" i="18"/>
  <c r="E672" i="18"/>
  <c r="F672" i="18"/>
  <c r="G672" i="18"/>
  <c r="I672" i="18"/>
  <c r="B673" i="18"/>
  <c r="C673" i="18"/>
  <c r="D673" i="18"/>
  <c r="E673" i="18"/>
  <c r="F673" i="18"/>
  <c r="G673" i="18"/>
  <c r="I673" i="18"/>
  <c r="B674" i="18"/>
  <c r="C674" i="18"/>
  <c r="D674" i="18"/>
  <c r="E674" i="18"/>
  <c r="F674" i="18"/>
  <c r="G674" i="18"/>
  <c r="I674" i="18"/>
  <c r="B675" i="18"/>
  <c r="C675" i="18"/>
  <c r="D675" i="18"/>
  <c r="E675" i="18"/>
  <c r="F675" i="18"/>
  <c r="G675" i="18"/>
  <c r="I675" i="18"/>
  <c r="B676" i="18"/>
  <c r="C676" i="18"/>
  <c r="D676" i="18"/>
  <c r="E676" i="18"/>
  <c r="F676" i="18"/>
  <c r="G676" i="18"/>
  <c r="I676" i="18"/>
  <c r="B677" i="18"/>
  <c r="C677" i="18"/>
  <c r="D677" i="18"/>
  <c r="E677" i="18"/>
  <c r="F677" i="18"/>
  <c r="G677" i="18"/>
  <c r="I677" i="18"/>
  <c r="B678" i="18"/>
  <c r="C678" i="18"/>
  <c r="D678" i="18"/>
  <c r="E678" i="18"/>
  <c r="F678" i="18"/>
  <c r="G678" i="18"/>
  <c r="I678" i="18"/>
  <c r="B679" i="18"/>
  <c r="C679" i="18"/>
  <c r="D679" i="18"/>
  <c r="E679" i="18"/>
  <c r="F679" i="18"/>
  <c r="G679" i="18"/>
  <c r="I679" i="18"/>
  <c r="B680" i="18"/>
  <c r="C680" i="18"/>
  <c r="D680" i="18"/>
  <c r="E680" i="18"/>
  <c r="F680" i="18"/>
  <c r="G680" i="18"/>
  <c r="I680" i="18"/>
  <c r="B681" i="18"/>
  <c r="C681" i="18"/>
  <c r="D681" i="18"/>
  <c r="E681" i="18"/>
  <c r="F681" i="18"/>
  <c r="G681" i="18"/>
  <c r="I681" i="18"/>
  <c r="B682" i="18"/>
  <c r="C682" i="18"/>
  <c r="D682" i="18"/>
  <c r="E682" i="18"/>
  <c r="F682" i="18"/>
  <c r="G682" i="18"/>
  <c r="I682" i="18"/>
  <c r="B683" i="18"/>
  <c r="C683" i="18"/>
  <c r="D683" i="18"/>
  <c r="E683" i="18"/>
  <c r="F683" i="18"/>
  <c r="G683" i="18"/>
  <c r="I683" i="18"/>
  <c r="B684" i="18"/>
  <c r="C684" i="18"/>
  <c r="D684" i="18"/>
  <c r="E684" i="18"/>
  <c r="F684" i="18"/>
  <c r="G684" i="18"/>
  <c r="I684" i="18"/>
  <c r="B685" i="18"/>
  <c r="C685" i="18"/>
  <c r="D685" i="18"/>
  <c r="E685" i="18"/>
  <c r="F685" i="18"/>
  <c r="G685" i="18"/>
  <c r="I685" i="18"/>
  <c r="B686" i="18"/>
  <c r="C686" i="18"/>
  <c r="D686" i="18"/>
  <c r="E686" i="18"/>
  <c r="F686" i="18"/>
  <c r="G686" i="18"/>
  <c r="I686" i="18"/>
  <c r="B687" i="18"/>
  <c r="C687" i="18"/>
  <c r="D687" i="18"/>
  <c r="E687" i="18"/>
  <c r="F687" i="18"/>
  <c r="G687" i="18"/>
  <c r="I687" i="18"/>
  <c r="B688" i="18"/>
  <c r="C688" i="18"/>
  <c r="D688" i="18"/>
  <c r="E688" i="18"/>
  <c r="F688" i="18"/>
  <c r="G688" i="18"/>
  <c r="I688" i="18"/>
  <c r="B689" i="18"/>
  <c r="C689" i="18"/>
  <c r="D689" i="18"/>
  <c r="E689" i="18"/>
  <c r="F689" i="18"/>
  <c r="G689" i="18"/>
  <c r="I689" i="18"/>
  <c r="B690" i="18"/>
  <c r="C690" i="18"/>
  <c r="D690" i="18"/>
  <c r="E690" i="18"/>
  <c r="F690" i="18"/>
  <c r="G690" i="18"/>
  <c r="I690" i="18"/>
  <c r="B691" i="18"/>
  <c r="C691" i="18"/>
  <c r="D691" i="18"/>
  <c r="E691" i="18"/>
  <c r="F691" i="18"/>
  <c r="G691" i="18"/>
  <c r="I691" i="18"/>
  <c r="B692" i="18"/>
  <c r="C692" i="18"/>
  <c r="D692" i="18"/>
  <c r="E692" i="18"/>
  <c r="F692" i="18"/>
  <c r="G692" i="18"/>
  <c r="I692" i="18"/>
  <c r="B693" i="18"/>
  <c r="C693" i="18"/>
  <c r="D693" i="18"/>
  <c r="E693" i="18"/>
  <c r="F693" i="18"/>
  <c r="G693" i="18"/>
  <c r="I693" i="18"/>
  <c r="B694" i="18"/>
  <c r="C694" i="18"/>
  <c r="D694" i="18"/>
  <c r="E694" i="18"/>
  <c r="F694" i="18"/>
  <c r="G694" i="18"/>
  <c r="I694" i="18"/>
  <c r="B695" i="18"/>
  <c r="C695" i="18"/>
  <c r="D695" i="18"/>
  <c r="E695" i="18"/>
  <c r="F695" i="18"/>
  <c r="G695" i="18"/>
  <c r="I695" i="18"/>
  <c r="B696" i="18"/>
  <c r="C696" i="18"/>
  <c r="D696" i="18"/>
  <c r="E696" i="18"/>
  <c r="F696" i="18"/>
  <c r="G696" i="18"/>
  <c r="I696" i="18"/>
  <c r="B697" i="18"/>
  <c r="C697" i="18"/>
  <c r="D697" i="18"/>
  <c r="E697" i="18"/>
  <c r="F697" i="18"/>
  <c r="G697" i="18"/>
  <c r="I697" i="18"/>
  <c r="B698" i="18"/>
  <c r="C698" i="18"/>
  <c r="D698" i="18"/>
  <c r="E698" i="18"/>
  <c r="F698" i="18"/>
  <c r="G698" i="18"/>
  <c r="I698" i="18"/>
  <c r="B699" i="18"/>
  <c r="C699" i="18"/>
  <c r="D699" i="18"/>
  <c r="E699" i="18"/>
  <c r="F699" i="18"/>
  <c r="G699" i="18"/>
  <c r="I699" i="18"/>
  <c r="B700" i="18"/>
  <c r="C700" i="18"/>
  <c r="D700" i="18"/>
  <c r="E700" i="18"/>
  <c r="F700" i="18"/>
  <c r="G700" i="18"/>
  <c r="I700" i="18"/>
  <c r="B701" i="18"/>
  <c r="C701" i="18"/>
  <c r="D701" i="18"/>
  <c r="E701" i="18"/>
  <c r="F701" i="18"/>
  <c r="G701" i="18"/>
  <c r="I701" i="18"/>
  <c r="B702" i="18"/>
  <c r="C702" i="18"/>
  <c r="D702" i="18"/>
  <c r="E702" i="18"/>
  <c r="F702" i="18"/>
  <c r="G702" i="18"/>
  <c r="I702" i="18"/>
  <c r="B703" i="18"/>
  <c r="C703" i="18"/>
  <c r="D703" i="18"/>
  <c r="E703" i="18"/>
  <c r="F703" i="18"/>
  <c r="G703" i="18"/>
  <c r="I703" i="18"/>
  <c r="B704" i="18"/>
  <c r="C704" i="18"/>
  <c r="D704" i="18"/>
  <c r="E704" i="18"/>
  <c r="F704" i="18"/>
  <c r="G704" i="18"/>
  <c r="I704" i="18"/>
  <c r="B705" i="18"/>
  <c r="C705" i="18"/>
  <c r="D705" i="18"/>
  <c r="E705" i="18"/>
  <c r="F705" i="18"/>
  <c r="G705" i="18"/>
  <c r="I705" i="18"/>
  <c r="B706" i="18"/>
  <c r="C706" i="18"/>
  <c r="D706" i="18"/>
  <c r="E706" i="18"/>
  <c r="F706" i="18"/>
  <c r="G706" i="18"/>
  <c r="I706" i="18"/>
  <c r="B707" i="18"/>
  <c r="C707" i="18"/>
  <c r="D707" i="18"/>
  <c r="E707" i="18"/>
  <c r="F707" i="18"/>
  <c r="G707" i="18"/>
  <c r="I707" i="18"/>
  <c r="B708" i="18"/>
  <c r="C708" i="18"/>
  <c r="D708" i="18"/>
  <c r="E708" i="18"/>
  <c r="F708" i="18"/>
  <c r="G708" i="18"/>
  <c r="I708" i="18"/>
  <c r="B709" i="18"/>
  <c r="C709" i="18"/>
  <c r="D709" i="18"/>
  <c r="E709" i="18"/>
  <c r="F709" i="18"/>
  <c r="G709" i="18"/>
  <c r="I709" i="18"/>
  <c r="B710" i="18"/>
  <c r="C710" i="18"/>
  <c r="D710" i="18"/>
  <c r="E710" i="18"/>
  <c r="F710" i="18"/>
  <c r="G710" i="18"/>
  <c r="I710" i="18"/>
  <c r="B711" i="18"/>
  <c r="C711" i="18"/>
  <c r="D711" i="18"/>
  <c r="E711" i="18"/>
  <c r="F711" i="18"/>
  <c r="G711" i="18"/>
  <c r="I711" i="18"/>
  <c r="B712" i="18"/>
  <c r="C712" i="18"/>
  <c r="D712" i="18"/>
  <c r="E712" i="18"/>
  <c r="F712" i="18"/>
  <c r="G712" i="18"/>
  <c r="I712" i="18"/>
  <c r="B713" i="18"/>
  <c r="C713" i="18"/>
  <c r="D713" i="18"/>
  <c r="E713" i="18"/>
  <c r="F713" i="18"/>
  <c r="G713" i="18"/>
  <c r="I713" i="18"/>
  <c r="B714" i="18"/>
  <c r="C714" i="18"/>
  <c r="D714" i="18"/>
  <c r="E714" i="18"/>
  <c r="F714" i="18"/>
  <c r="G714" i="18"/>
  <c r="I714" i="18"/>
  <c r="B715" i="18"/>
  <c r="C715" i="18"/>
  <c r="D715" i="18"/>
  <c r="E715" i="18"/>
  <c r="F715" i="18"/>
  <c r="G715" i="18"/>
  <c r="I715" i="18"/>
  <c r="B716" i="18"/>
  <c r="C716" i="18"/>
  <c r="D716" i="18"/>
  <c r="E716" i="18"/>
  <c r="F716" i="18"/>
  <c r="G716" i="18"/>
  <c r="I716" i="18"/>
  <c r="B717" i="18"/>
  <c r="C717" i="18"/>
  <c r="D717" i="18"/>
  <c r="E717" i="18"/>
  <c r="F717" i="18"/>
  <c r="G717" i="18"/>
  <c r="I717" i="18"/>
  <c r="B718" i="18"/>
  <c r="C718" i="18"/>
  <c r="D718" i="18"/>
  <c r="E718" i="18"/>
  <c r="F718" i="18"/>
  <c r="G718" i="18"/>
  <c r="I718" i="18"/>
  <c r="B719" i="18"/>
  <c r="C719" i="18"/>
  <c r="D719" i="18"/>
  <c r="E719" i="18"/>
  <c r="F719" i="18"/>
  <c r="G719" i="18"/>
  <c r="I719" i="18"/>
  <c r="B720" i="18"/>
  <c r="C720" i="18"/>
  <c r="D720" i="18"/>
  <c r="E720" i="18"/>
  <c r="F720" i="18"/>
  <c r="G720" i="18"/>
  <c r="I720" i="18"/>
  <c r="B721" i="18"/>
  <c r="C721" i="18"/>
  <c r="D721" i="18"/>
  <c r="E721" i="18"/>
  <c r="F721" i="18"/>
  <c r="G721" i="18"/>
  <c r="I721" i="18"/>
  <c r="B722" i="18"/>
  <c r="C722" i="18"/>
  <c r="D722" i="18"/>
  <c r="E722" i="18"/>
  <c r="F722" i="18"/>
  <c r="G722" i="18"/>
  <c r="I722" i="18"/>
  <c r="B723" i="18"/>
  <c r="C723" i="18"/>
  <c r="D723" i="18"/>
  <c r="E723" i="18"/>
  <c r="F723" i="18"/>
  <c r="G723" i="18"/>
  <c r="I723" i="18"/>
  <c r="B724" i="18"/>
  <c r="C724" i="18"/>
  <c r="D724" i="18"/>
  <c r="E724" i="18"/>
  <c r="F724" i="18"/>
  <c r="G724" i="18"/>
  <c r="I724" i="18"/>
  <c r="B725" i="18"/>
  <c r="C725" i="18"/>
  <c r="D725" i="18"/>
  <c r="E725" i="18"/>
  <c r="F725" i="18"/>
  <c r="G725" i="18"/>
  <c r="I725" i="18"/>
  <c r="B726" i="18"/>
  <c r="C726" i="18"/>
  <c r="D726" i="18"/>
  <c r="E726" i="18"/>
  <c r="F726" i="18"/>
  <c r="G726" i="18"/>
  <c r="I726" i="18"/>
  <c r="B727" i="18"/>
  <c r="C727" i="18"/>
  <c r="D727" i="18"/>
  <c r="E727" i="18"/>
  <c r="F727" i="18"/>
  <c r="G727" i="18"/>
  <c r="I727" i="18"/>
  <c r="B728" i="18"/>
  <c r="C728" i="18"/>
  <c r="D728" i="18"/>
  <c r="E728" i="18"/>
  <c r="F728" i="18"/>
  <c r="G728" i="18"/>
  <c r="I728" i="18"/>
  <c r="B729" i="18"/>
  <c r="C729" i="18"/>
  <c r="D729" i="18"/>
  <c r="E729" i="18"/>
  <c r="F729" i="18"/>
  <c r="G729" i="18"/>
  <c r="I729" i="18"/>
  <c r="B730" i="18"/>
  <c r="C730" i="18"/>
  <c r="D730" i="18"/>
  <c r="E730" i="18"/>
  <c r="F730" i="18"/>
  <c r="G730" i="18"/>
  <c r="I730" i="18"/>
  <c r="B731" i="18"/>
  <c r="C731" i="18"/>
  <c r="D731" i="18"/>
  <c r="E731" i="18"/>
  <c r="F731" i="18"/>
  <c r="G731" i="18"/>
  <c r="I731" i="18"/>
  <c r="B732" i="18"/>
  <c r="C732" i="18"/>
  <c r="D732" i="18"/>
  <c r="E732" i="18"/>
  <c r="F732" i="18"/>
  <c r="G732" i="18"/>
  <c r="I732" i="18"/>
  <c r="B733" i="18"/>
  <c r="C733" i="18"/>
  <c r="D733" i="18"/>
  <c r="E733" i="18"/>
  <c r="F733" i="18"/>
  <c r="G733" i="18"/>
  <c r="I733" i="18"/>
  <c r="B734" i="18"/>
  <c r="C734" i="18"/>
  <c r="D734" i="18"/>
  <c r="E734" i="18"/>
  <c r="F734" i="18"/>
  <c r="G734" i="18"/>
  <c r="I734" i="18"/>
  <c r="B735" i="18"/>
  <c r="C735" i="18"/>
  <c r="D735" i="18"/>
  <c r="E735" i="18"/>
  <c r="F735" i="18"/>
  <c r="G735" i="18"/>
  <c r="I735" i="18"/>
  <c r="B736" i="18"/>
  <c r="C736" i="18"/>
  <c r="D736" i="18"/>
  <c r="E736" i="18"/>
  <c r="F736" i="18"/>
  <c r="G736" i="18"/>
  <c r="I736" i="18"/>
  <c r="B737" i="18"/>
  <c r="C737" i="18"/>
  <c r="D737" i="18"/>
  <c r="E737" i="18"/>
  <c r="F737" i="18"/>
  <c r="G737" i="18"/>
  <c r="I737" i="18"/>
  <c r="B738" i="18"/>
  <c r="C738" i="18"/>
  <c r="D738" i="18"/>
  <c r="E738" i="18"/>
  <c r="F738" i="18"/>
  <c r="G738" i="18"/>
  <c r="I738" i="18"/>
  <c r="B739" i="18"/>
  <c r="C739" i="18"/>
  <c r="D739" i="18"/>
  <c r="E739" i="18"/>
  <c r="F739" i="18"/>
  <c r="G739" i="18"/>
  <c r="I739" i="18"/>
  <c r="B740" i="18"/>
  <c r="C740" i="18"/>
  <c r="D740" i="18"/>
  <c r="E740" i="18"/>
  <c r="F740" i="18"/>
  <c r="G740" i="18"/>
  <c r="I740" i="18"/>
  <c r="B741" i="18"/>
  <c r="C741" i="18"/>
  <c r="D741" i="18"/>
  <c r="E741" i="18"/>
  <c r="F741" i="18"/>
  <c r="G741" i="18"/>
  <c r="I741" i="18"/>
  <c r="B742" i="18"/>
  <c r="C742" i="18"/>
  <c r="D742" i="18"/>
  <c r="E742" i="18"/>
  <c r="F742" i="18"/>
  <c r="G742" i="18"/>
  <c r="I742" i="18"/>
  <c r="B743" i="18"/>
  <c r="C743" i="18"/>
  <c r="D743" i="18"/>
  <c r="E743" i="18"/>
  <c r="F743" i="18"/>
  <c r="G743" i="18"/>
  <c r="I743" i="18"/>
  <c r="B744" i="18"/>
  <c r="C744" i="18"/>
  <c r="D744" i="18"/>
  <c r="E744" i="18"/>
  <c r="F744" i="18"/>
  <c r="G744" i="18"/>
  <c r="I744" i="18"/>
  <c r="B745" i="18"/>
  <c r="C745" i="18"/>
  <c r="D745" i="18"/>
  <c r="E745" i="18"/>
  <c r="F745" i="18"/>
  <c r="G745" i="18"/>
  <c r="I745" i="18"/>
  <c r="B746" i="18"/>
  <c r="C746" i="18"/>
  <c r="D746" i="18"/>
  <c r="E746" i="18"/>
  <c r="F746" i="18"/>
  <c r="G746" i="18"/>
  <c r="I746" i="18"/>
  <c r="B747" i="18"/>
  <c r="C747" i="18"/>
  <c r="D747" i="18"/>
  <c r="E747" i="18"/>
  <c r="F747" i="18"/>
  <c r="G747" i="18"/>
  <c r="I747" i="18"/>
  <c r="B748" i="18"/>
  <c r="C748" i="18"/>
  <c r="D748" i="18"/>
  <c r="E748" i="18"/>
  <c r="F748" i="18"/>
  <c r="G748" i="18"/>
  <c r="I748" i="18"/>
  <c r="B749" i="18"/>
  <c r="C749" i="18"/>
  <c r="D749" i="18"/>
  <c r="E749" i="18"/>
  <c r="F749" i="18"/>
  <c r="G749" i="18"/>
  <c r="I749" i="18"/>
  <c r="B750" i="18"/>
  <c r="C750" i="18"/>
  <c r="D750" i="18"/>
  <c r="E750" i="18"/>
  <c r="F750" i="18"/>
  <c r="G750" i="18"/>
  <c r="I750" i="18"/>
  <c r="B751" i="18"/>
  <c r="C751" i="18"/>
  <c r="D751" i="18"/>
  <c r="E751" i="18"/>
  <c r="F751" i="18"/>
  <c r="G751" i="18"/>
  <c r="I751" i="18"/>
  <c r="B752" i="18"/>
  <c r="C752" i="18"/>
  <c r="D752" i="18"/>
  <c r="E752" i="18"/>
  <c r="F752" i="18"/>
  <c r="G752" i="18"/>
  <c r="I752" i="18"/>
  <c r="B753" i="18"/>
  <c r="C753" i="18"/>
  <c r="D753" i="18"/>
  <c r="E753" i="18"/>
  <c r="F753" i="18"/>
  <c r="G753" i="18"/>
  <c r="I753" i="18"/>
  <c r="B754" i="18"/>
  <c r="C754" i="18"/>
  <c r="D754" i="18"/>
  <c r="E754" i="18"/>
  <c r="F754" i="18"/>
  <c r="G754" i="18"/>
  <c r="I754" i="18"/>
  <c r="B755" i="18"/>
  <c r="C755" i="18"/>
  <c r="D755" i="18"/>
  <c r="E755" i="18"/>
  <c r="F755" i="18"/>
  <c r="G755" i="18"/>
  <c r="I755" i="18"/>
  <c r="B756" i="18"/>
  <c r="C756" i="18"/>
  <c r="D756" i="18"/>
  <c r="E756" i="18"/>
  <c r="F756" i="18"/>
  <c r="G756" i="18"/>
  <c r="I756" i="18"/>
  <c r="B757" i="18"/>
  <c r="C757" i="18"/>
  <c r="D757" i="18"/>
  <c r="E757" i="18"/>
  <c r="F757" i="18"/>
  <c r="G757" i="18"/>
  <c r="I757" i="18"/>
  <c r="B758" i="18"/>
  <c r="C758" i="18"/>
  <c r="D758" i="18"/>
  <c r="E758" i="18"/>
  <c r="F758" i="18"/>
  <c r="G758" i="18"/>
  <c r="I758" i="18"/>
  <c r="B759" i="18"/>
  <c r="C759" i="18"/>
  <c r="D759" i="18"/>
  <c r="E759" i="18"/>
  <c r="F759" i="18"/>
  <c r="G759" i="18"/>
  <c r="I759" i="18"/>
  <c r="B760" i="18"/>
  <c r="C760" i="18"/>
  <c r="D760" i="18"/>
  <c r="E760" i="18"/>
  <c r="F760" i="18"/>
  <c r="G760" i="18"/>
  <c r="I760" i="18"/>
  <c r="B761" i="18"/>
  <c r="C761" i="18"/>
  <c r="D761" i="18"/>
  <c r="E761" i="18"/>
  <c r="F761" i="18"/>
  <c r="G761" i="18"/>
  <c r="I761" i="18"/>
  <c r="B762" i="18"/>
  <c r="C762" i="18"/>
  <c r="D762" i="18"/>
  <c r="E762" i="18"/>
  <c r="F762" i="18"/>
  <c r="G762" i="18"/>
  <c r="I762" i="18"/>
  <c r="B763" i="18"/>
  <c r="C763" i="18"/>
  <c r="D763" i="18"/>
  <c r="E763" i="18"/>
  <c r="F763" i="18"/>
  <c r="G763" i="18"/>
  <c r="I763" i="18"/>
  <c r="B764" i="18"/>
  <c r="C764" i="18"/>
  <c r="D764" i="18"/>
  <c r="E764" i="18"/>
  <c r="F764" i="18"/>
  <c r="G764" i="18"/>
  <c r="I764" i="18"/>
  <c r="B765" i="18"/>
  <c r="C765" i="18"/>
  <c r="D765" i="18"/>
  <c r="E765" i="18"/>
  <c r="F765" i="18"/>
  <c r="G765" i="18"/>
  <c r="I765" i="18"/>
  <c r="B766" i="18"/>
  <c r="C766" i="18"/>
  <c r="D766" i="18"/>
  <c r="E766" i="18"/>
  <c r="F766" i="18"/>
  <c r="G766" i="18"/>
  <c r="I766" i="18"/>
  <c r="B767" i="18"/>
  <c r="C767" i="18"/>
  <c r="D767" i="18"/>
  <c r="E767" i="18"/>
  <c r="F767" i="18"/>
  <c r="G767" i="18"/>
  <c r="I767" i="18"/>
  <c r="B768" i="18"/>
  <c r="C768" i="18"/>
  <c r="D768" i="18"/>
  <c r="E768" i="18"/>
  <c r="F768" i="18"/>
  <c r="G768" i="18"/>
  <c r="I768" i="18"/>
  <c r="B769" i="18"/>
  <c r="C769" i="18"/>
  <c r="D769" i="18"/>
  <c r="E769" i="18"/>
  <c r="F769" i="18"/>
  <c r="G769" i="18"/>
  <c r="I769" i="18"/>
  <c r="B770" i="18"/>
  <c r="C770" i="18"/>
  <c r="D770" i="18"/>
  <c r="E770" i="18"/>
  <c r="F770" i="18"/>
  <c r="G770" i="18"/>
  <c r="I770" i="18"/>
  <c r="B771" i="18"/>
  <c r="C771" i="18"/>
  <c r="D771" i="18"/>
  <c r="E771" i="18"/>
  <c r="F771" i="18"/>
  <c r="G771" i="18"/>
  <c r="I771" i="18"/>
  <c r="B772" i="18"/>
  <c r="C772" i="18"/>
  <c r="D772" i="18"/>
  <c r="E772" i="18"/>
  <c r="F772" i="18"/>
  <c r="G772" i="18"/>
  <c r="I772" i="18"/>
  <c r="B773" i="18"/>
  <c r="C773" i="18"/>
  <c r="D773" i="18"/>
  <c r="E773" i="18"/>
  <c r="F773" i="18"/>
  <c r="G773" i="18"/>
  <c r="I773" i="18"/>
  <c r="B774" i="18"/>
  <c r="C774" i="18"/>
  <c r="D774" i="18"/>
  <c r="E774" i="18"/>
  <c r="F774" i="18"/>
  <c r="G774" i="18"/>
  <c r="I774" i="18"/>
  <c r="B775" i="18"/>
  <c r="C775" i="18"/>
  <c r="D775" i="18"/>
  <c r="E775" i="18"/>
  <c r="F775" i="18"/>
  <c r="G775" i="18"/>
  <c r="I775" i="18"/>
  <c r="B776" i="18"/>
  <c r="C776" i="18"/>
  <c r="D776" i="18"/>
  <c r="E776" i="18"/>
  <c r="F776" i="18"/>
  <c r="G776" i="18"/>
  <c r="I776" i="18"/>
  <c r="B777" i="18"/>
  <c r="C777" i="18"/>
  <c r="D777" i="18"/>
  <c r="E777" i="18"/>
  <c r="F777" i="18"/>
  <c r="G777" i="18"/>
  <c r="I777" i="18"/>
  <c r="B778" i="18"/>
  <c r="C778" i="18"/>
  <c r="D778" i="18"/>
  <c r="E778" i="18"/>
  <c r="F778" i="18"/>
  <c r="G778" i="18"/>
  <c r="I778" i="18"/>
  <c r="B779" i="18"/>
  <c r="C779" i="18"/>
  <c r="D779" i="18"/>
  <c r="E779" i="18"/>
  <c r="F779" i="18"/>
  <c r="G779" i="18"/>
  <c r="I779" i="18"/>
  <c r="B780" i="18"/>
  <c r="C780" i="18"/>
  <c r="D780" i="18"/>
  <c r="E780" i="18"/>
  <c r="F780" i="18"/>
  <c r="G780" i="18"/>
  <c r="I780" i="18"/>
  <c r="B781" i="18"/>
  <c r="C781" i="18"/>
  <c r="D781" i="18"/>
  <c r="E781" i="18"/>
  <c r="F781" i="18"/>
  <c r="G781" i="18"/>
  <c r="I781" i="18"/>
  <c r="B782" i="18"/>
  <c r="C782" i="18"/>
  <c r="D782" i="18"/>
  <c r="E782" i="18"/>
  <c r="F782" i="18"/>
  <c r="G782" i="18"/>
  <c r="I782" i="18"/>
  <c r="B783" i="18"/>
  <c r="C783" i="18"/>
  <c r="D783" i="18"/>
  <c r="E783" i="18"/>
  <c r="F783" i="18"/>
  <c r="G783" i="18"/>
  <c r="I783" i="18"/>
  <c r="B784" i="18"/>
  <c r="C784" i="18"/>
  <c r="D784" i="18"/>
  <c r="E784" i="18"/>
  <c r="F784" i="18"/>
  <c r="G784" i="18"/>
  <c r="I784" i="18"/>
  <c r="B785" i="18"/>
  <c r="C785" i="18"/>
  <c r="D785" i="18"/>
  <c r="E785" i="18"/>
  <c r="F785" i="18"/>
  <c r="G785" i="18"/>
  <c r="I785" i="18"/>
  <c r="B786" i="18"/>
  <c r="C786" i="18"/>
  <c r="D786" i="18"/>
  <c r="E786" i="18"/>
  <c r="F786" i="18"/>
  <c r="G786" i="18"/>
  <c r="I786" i="18"/>
  <c r="B787" i="18"/>
  <c r="C787" i="18"/>
  <c r="D787" i="18"/>
  <c r="E787" i="18"/>
  <c r="F787" i="18"/>
  <c r="G787" i="18"/>
  <c r="I787" i="18"/>
  <c r="B788" i="18"/>
  <c r="C788" i="18"/>
  <c r="D788" i="18"/>
  <c r="E788" i="18"/>
  <c r="F788" i="18"/>
  <c r="G788" i="18"/>
  <c r="I788" i="18"/>
  <c r="B789" i="18"/>
  <c r="C789" i="18"/>
  <c r="D789" i="18"/>
  <c r="E789" i="18"/>
  <c r="F789" i="18"/>
  <c r="G789" i="18"/>
  <c r="I789" i="18"/>
  <c r="B790" i="18"/>
  <c r="C790" i="18"/>
  <c r="D790" i="18"/>
  <c r="E790" i="18"/>
  <c r="F790" i="18"/>
  <c r="G790" i="18"/>
  <c r="I790" i="18"/>
  <c r="B791" i="18"/>
  <c r="C791" i="18"/>
  <c r="D791" i="18"/>
  <c r="E791" i="18"/>
  <c r="F791" i="18"/>
  <c r="G791" i="18"/>
  <c r="I791" i="18"/>
  <c r="B792" i="18"/>
  <c r="C792" i="18"/>
  <c r="D792" i="18"/>
  <c r="E792" i="18"/>
  <c r="F792" i="18"/>
  <c r="G792" i="18"/>
  <c r="I792" i="18"/>
  <c r="B793" i="18"/>
  <c r="C793" i="18"/>
  <c r="D793" i="18"/>
  <c r="E793" i="18"/>
  <c r="F793" i="18"/>
  <c r="G793" i="18"/>
  <c r="I793" i="18"/>
  <c r="B794" i="18"/>
  <c r="C794" i="18"/>
  <c r="D794" i="18"/>
  <c r="E794" i="18"/>
  <c r="F794" i="18"/>
  <c r="G794" i="18"/>
  <c r="I794" i="18"/>
  <c r="B795" i="18"/>
  <c r="C795" i="18"/>
  <c r="D795" i="18"/>
  <c r="E795" i="18"/>
  <c r="F795" i="18"/>
  <c r="G795" i="18"/>
  <c r="I795" i="18"/>
  <c r="B796" i="18"/>
  <c r="C796" i="18"/>
  <c r="D796" i="18"/>
  <c r="E796" i="18"/>
  <c r="F796" i="18"/>
  <c r="G796" i="18"/>
  <c r="I796" i="18"/>
  <c r="B797" i="18"/>
  <c r="C797" i="18"/>
  <c r="D797" i="18"/>
  <c r="E797" i="18"/>
  <c r="F797" i="18"/>
  <c r="G797" i="18"/>
  <c r="I797" i="18"/>
  <c r="B798" i="18"/>
  <c r="C798" i="18"/>
  <c r="D798" i="18"/>
  <c r="E798" i="18"/>
  <c r="F798" i="18"/>
  <c r="G798" i="18"/>
  <c r="I798" i="18"/>
  <c r="B799" i="18"/>
  <c r="C799" i="18"/>
  <c r="D799" i="18"/>
  <c r="E799" i="18"/>
  <c r="F799" i="18"/>
  <c r="G799" i="18"/>
  <c r="I799" i="18"/>
  <c r="B800" i="18"/>
  <c r="C800" i="18"/>
  <c r="D800" i="18"/>
  <c r="E800" i="18"/>
  <c r="F800" i="18"/>
  <c r="G800" i="18"/>
  <c r="I800" i="18"/>
  <c r="B801" i="18"/>
  <c r="C801" i="18"/>
  <c r="D801" i="18"/>
  <c r="E801" i="18"/>
  <c r="F801" i="18"/>
  <c r="G801" i="18"/>
  <c r="I801" i="18"/>
  <c r="B802" i="18"/>
  <c r="C802" i="18"/>
  <c r="D802" i="18"/>
  <c r="E802" i="18"/>
  <c r="F802" i="18"/>
  <c r="G802" i="18"/>
  <c r="I802" i="18"/>
  <c r="B803" i="18"/>
  <c r="C803" i="18"/>
  <c r="D803" i="18"/>
  <c r="E803" i="18"/>
  <c r="F803" i="18"/>
  <c r="G803" i="18"/>
  <c r="I803" i="18"/>
  <c r="B804" i="18"/>
  <c r="C804" i="18"/>
  <c r="D804" i="18"/>
  <c r="E804" i="18"/>
  <c r="F804" i="18"/>
  <c r="G804" i="18"/>
  <c r="I804" i="18"/>
  <c r="B805" i="18"/>
  <c r="C805" i="18"/>
  <c r="D805" i="18"/>
  <c r="E805" i="18"/>
  <c r="F805" i="18"/>
  <c r="G805" i="18"/>
  <c r="I805" i="18"/>
  <c r="B806" i="18"/>
  <c r="C806" i="18"/>
  <c r="D806" i="18"/>
  <c r="E806" i="18"/>
  <c r="F806" i="18"/>
  <c r="G806" i="18"/>
  <c r="I806" i="18"/>
  <c r="B807" i="18"/>
  <c r="C807" i="18"/>
  <c r="D807" i="18"/>
  <c r="E807" i="18"/>
  <c r="F807" i="18"/>
  <c r="G807" i="18"/>
  <c r="I807" i="18"/>
  <c r="B808" i="18"/>
  <c r="C808" i="18"/>
  <c r="D808" i="18"/>
  <c r="E808" i="18"/>
  <c r="F808" i="18"/>
  <c r="G808" i="18"/>
  <c r="I808" i="18"/>
  <c r="B809" i="18"/>
  <c r="C809" i="18"/>
  <c r="D809" i="18"/>
  <c r="E809" i="18"/>
  <c r="F809" i="18"/>
  <c r="G809" i="18"/>
  <c r="I809" i="18"/>
  <c r="B810" i="18"/>
  <c r="C810" i="18"/>
  <c r="D810" i="18"/>
  <c r="E810" i="18"/>
  <c r="F810" i="18"/>
  <c r="G810" i="18"/>
  <c r="I810" i="18"/>
  <c r="B811" i="18"/>
  <c r="C811" i="18"/>
  <c r="D811" i="18"/>
  <c r="E811" i="18"/>
  <c r="F811" i="18"/>
  <c r="G811" i="18"/>
  <c r="I811" i="18"/>
  <c r="B812" i="18"/>
  <c r="C812" i="18"/>
  <c r="D812" i="18"/>
  <c r="E812" i="18"/>
  <c r="F812" i="18"/>
  <c r="G812" i="18"/>
  <c r="I812" i="18"/>
  <c r="B813" i="18"/>
  <c r="C813" i="18"/>
  <c r="D813" i="18"/>
  <c r="E813" i="18"/>
  <c r="F813" i="18"/>
  <c r="G813" i="18"/>
  <c r="I813" i="18"/>
  <c r="B814" i="18"/>
  <c r="C814" i="18"/>
  <c r="D814" i="18"/>
  <c r="E814" i="18"/>
  <c r="F814" i="18"/>
  <c r="G814" i="18"/>
  <c r="I814" i="18"/>
  <c r="B815" i="18"/>
  <c r="C815" i="18"/>
  <c r="D815" i="18"/>
  <c r="E815" i="18"/>
  <c r="F815" i="18"/>
  <c r="G815" i="18"/>
  <c r="I815" i="18"/>
  <c r="B816" i="18"/>
  <c r="C816" i="18"/>
  <c r="D816" i="18"/>
  <c r="E816" i="18"/>
  <c r="F816" i="18"/>
  <c r="G816" i="18"/>
  <c r="I816" i="18"/>
  <c r="B817" i="18"/>
  <c r="C817" i="18"/>
  <c r="D817" i="18"/>
  <c r="E817" i="18"/>
  <c r="F817" i="18"/>
  <c r="G817" i="18"/>
  <c r="I817" i="18"/>
  <c r="B818" i="18"/>
  <c r="C818" i="18"/>
  <c r="D818" i="18"/>
  <c r="E818" i="18"/>
  <c r="F818" i="18"/>
  <c r="G818" i="18"/>
  <c r="I818" i="18"/>
  <c r="B819" i="18"/>
  <c r="C819" i="18"/>
  <c r="D819" i="18"/>
  <c r="E819" i="18"/>
  <c r="F819" i="18"/>
  <c r="G819" i="18"/>
  <c r="I819" i="18"/>
  <c r="B820" i="18"/>
  <c r="C820" i="18"/>
  <c r="D820" i="18"/>
  <c r="E820" i="18"/>
  <c r="F820" i="18"/>
  <c r="G820" i="18"/>
  <c r="I820" i="18"/>
  <c r="B821" i="18"/>
  <c r="C821" i="18"/>
  <c r="D821" i="18"/>
  <c r="E821" i="18"/>
  <c r="F821" i="18"/>
  <c r="G821" i="18"/>
  <c r="I821" i="18"/>
  <c r="B822" i="18"/>
  <c r="C822" i="18"/>
  <c r="D822" i="18"/>
  <c r="E822" i="18"/>
  <c r="F822" i="18"/>
  <c r="G822" i="18"/>
  <c r="I822" i="18"/>
  <c r="B823" i="18"/>
  <c r="C823" i="18"/>
  <c r="D823" i="18"/>
  <c r="E823" i="18"/>
  <c r="F823" i="18"/>
  <c r="G823" i="18"/>
  <c r="I823" i="18"/>
  <c r="B824" i="18"/>
  <c r="C824" i="18"/>
  <c r="D824" i="18"/>
  <c r="E824" i="18"/>
  <c r="F824" i="18"/>
  <c r="G824" i="18"/>
  <c r="I824" i="18"/>
  <c r="B825" i="18"/>
  <c r="C825" i="18"/>
  <c r="D825" i="18"/>
  <c r="E825" i="18"/>
  <c r="F825" i="18"/>
  <c r="G825" i="18"/>
  <c r="I825" i="18"/>
  <c r="B826" i="18"/>
  <c r="C826" i="18"/>
  <c r="D826" i="18"/>
  <c r="E826" i="18"/>
  <c r="F826" i="18"/>
  <c r="G826" i="18"/>
  <c r="I826" i="18"/>
  <c r="B827" i="18"/>
  <c r="C827" i="18"/>
  <c r="D827" i="18"/>
  <c r="E827" i="18"/>
  <c r="F827" i="18"/>
  <c r="G827" i="18"/>
  <c r="I827" i="18"/>
  <c r="B828" i="18"/>
  <c r="C828" i="18"/>
  <c r="D828" i="18"/>
  <c r="E828" i="18"/>
  <c r="F828" i="18"/>
  <c r="G828" i="18"/>
  <c r="I828" i="18"/>
  <c r="B829" i="18"/>
  <c r="C829" i="18"/>
  <c r="D829" i="18"/>
  <c r="E829" i="18"/>
  <c r="F829" i="18"/>
  <c r="G829" i="18"/>
  <c r="I829" i="18"/>
  <c r="B830" i="18"/>
  <c r="C830" i="18"/>
  <c r="D830" i="18"/>
  <c r="E830" i="18"/>
  <c r="F830" i="18"/>
  <c r="G830" i="18"/>
  <c r="I830" i="18"/>
  <c r="B831" i="18"/>
  <c r="C831" i="18"/>
  <c r="D831" i="18"/>
  <c r="E831" i="18"/>
  <c r="F831" i="18"/>
  <c r="G831" i="18"/>
  <c r="I831" i="18"/>
  <c r="B832" i="18"/>
  <c r="C832" i="18"/>
  <c r="D832" i="18"/>
  <c r="E832" i="18"/>
  <c r="F832" i="18"/>
  <c r="G832" i="18"/>
  <c r="I832" i="18"/>
  <c r="B833" i="18"/>
  <c r="C833" i="18"/>
  <c r="D833" i="18"/>
  <c r="E833" i="18"/>
  <c r="F833" i="18"/>
  <c r="G833" i="18"/>
  <c r="I833" i="18"/>
  <c r="B834" i="18"/>
  <c r="C834" i="18"/>
  <c r="D834" i="18"/>
  <c r="E834" i="18"/>
  <c r="F834" i="18"/>
  <c r="G834" i="18"/>
  <c r="I834" i="18"/>
  <c r="B835" i="18"/>
  <c r="C835" i="18"/>
  <c r="D835" i="18"/>
  <c r="E835" i="18"/>
  <c r="F835" i="18"/>
  <c r="G835" i="18"/>
  <c r="I835" i="18"/>
  <c r="B836" i="18"/>
  <c r="C836" i="18"/>
  <c r="D836" i="18"/>
  <c r="E836" i="18"/>
  <c r="F836" i="18"/>
  <c r="G836" i="18"/>
  <c r="I836" i="18"/>
  <c r="B837" i="18"/>
  <c r="C837" i="18"/>
  <c r="D837" i="18"/>
  <c r="E837" i="18"/>
  <c r="F837" i="18"/>
  <c r="G837" i="18"/>
  <c r="I837" i="18"/>
  <c r="B838" i="18"/>
  <c r="C838" i="18"/>
  <c r="D838" i="18"/>
  <c r="E838" i="18"/>
  <c r="F838" i="18"/>
  <c r="G838" i="18"/>
  <c r="I838" i="18"/>
  <c r="B839" i="18"/>
  <c r="C839" i="18"/>
  <c r="D839" i="18"/>
  <c r="E839" i="18"/>
  <c r="F839" i="18"/>
  <c r="G839" i="18"/>
  <c r="I839" i="18"/>
  <c r="B840" i="18"/>
  <c r="C840" i="18"/>
  <c r="D840" i="18"/>
  <c r="E840" i="18"/>
  <c r="F840" i="18"/>
  <c r="G840" i="18"/>
  <c r="I840" i="18"/>
  <c r="B841" i="18"/>
  <c r="C841" i="18"/>
  <c r="D841" i="18"/>
  <c r="E841" i="18"/>
  <c r="F841" i="18"/>
  <c r="G841" i="18"/>
  <c r="I841" i="18"/>
  <c r="B842" i="18"/>
  <c r="C842" i="18"/>
  <c r="D842" i="18"/>
  <c r="E842" i="18"/>
  <c r="F842" i="18"/>
  <c r="G842" i="18"/>
  <c r="I842" i="18"/>
  <c r="B843" i="18"/>
  <c r="C843" i="18"/>
  <c r="D843" i="18"/>
  <c r="E843" i="18"/>
  <c r="F843" i="18"/>
  <c r="G843" i="18"/>
  <c r="I843" i="18"/>
  <c r="B844" i="18"/>
  <c r="C844" i="18"/>
  <c r="D844" i="18"/>
  <c r="E844" i="18"/>
  <c r="F844" i="18"/>
  <c r="G844" i="18"/>
  <c r="I844" i="18"/>
  <c r="B845" i="18"/>
  <c r="C845" i="18"/>
  <c r="D845" i="18"/>
  <c r="E845" i="18"/>
  <c r="F845" i="18"/>
  <c r="G845" i="18"/>
  <c r="I845" i="18"/>
  <c r="B846" i="18"/>
  <c r="C846" i="18"/>
  <c r="D846" i="18"/>
  <c r="E846" i="18"/>
  <c r="F846" i="18"/>
  <c r="G846" i="18"/>
  <c r="I846" i="18"/>
  <c r="B847" i="18"/>
  <c r="C847" i="18"/>
  <c r="D847" i="18"/>
  <c r="E847" i="18"/>
  <c r="F847" i="18"/>
  <c r="G847" i="18"/>
  <c r="I847" i="18"/>
  <c r="B848" i="18"/>
  <c r="C848" i="18"/>
  <c r="D848" i="18"/>
  <c r="E848" i="18"/>
  <c r="F848" i="18"/>
  <c r="G848" i="18"/>
  <c r="I848" i="18"/>
  <c r="B849" i="18"/>
  <c r="C849" i="18"/>
  <c r="D849" i="18"/>
  <c r="E849" i="18"/>
  <c r="F849" i="18"/>
  <c r="G849" i="18"/>
  <c r="I849" i="18"/>
  <c r="B850" i="18"/>
  <c r="C850" i="18"/>
  <c r="D850" i="18"/>
  <c r="E850" i="18"/>
  <c r="F850" i="18"/>
  <c r="G850" i="18"/>
  <c r="I850" i="18"/>
  <c r="B851" i="18"/>
  <c r="C851" i="18"/>
  <c r="D851" i="18"/>
  <c r="E851" i="18"/>
  <c r="F851" i="18"/>
  <c r="G851" i="18"/>
  <c r="I851" i="18"/>
  <c r="B852" i="18"/>
  <c r="C852" i="18"/>
  <c r="D852" i="18"/>
  <c r="E852" i="18"/>
  <c r="F852" i="18"/>
  <c r="G852" i="18"/>
  <c r="I852" i="18"/>
  <c r="B853" i="18"/>
  <c r="C853" i="18"/>
  <c r="D853" i="18"/>
  <c r="E853" i="18"/>
  <c r="F853" i="18"/>
  <c r="G853" i="18"/>
  <c r="I853" i="18"/>
  <c r="B854" i="18"/>
  <c r="C854" i="18"/>
  <c r="D854" i="18"/>
  <c r="E854" i="18"/>
  <c r="F854" i="18"/>
  <c r="G854" i="18"/>
  <c r="I854" i="18"/>
  <c r="B855" i="18"/>
  <c r="C855" i="18"/>
  <c r="D855" i="18"/>
  <c r="E855" i="18"/>
  <c r="F855" i="18"/>
  <c r="G855" i="18"/>
  <c r="I855" i="18"/>
  <c r="B856" i="18"/>
  <c r="C856" i="18"/>
  <c r="D856" i="18"/>
  <c r="E856" i="18"/>
  <c r="F856" i="18"/>
  <c r="G856" i="18"/>
  <c r="I856" i="18"/>
  <c r="B857" i="18"/>
  <c r="C857" i="18"/>
  <c r="D857" i="18"/>
  <c r="E857" i="18"/>
  <c r="F857" i="18"/>
  <c r="G857" i="18"/>
  <c r="I857" i="18"/>
  <c r="B858" i="18"/>
  <c r="C858" i="18"/>
  <c r="D858" i="18"/>
  <c r="E858" i="18"/>
  <c r="F858" i="18"/>
  <c r="G858" i="18"/>
  <c r="I858" i="18"/>
  <c r="B859" i="18"/>
  <c r="C859" i="18"/>
  <c r="D859" i="18"/>
  <c r="E859" i="18"/>
  <c r="F859" i="18"/>
  <c r="G859" i="18"/>
  <c r="I859" i="18"/>
  <c r="B860" i="18"/>
  <c r="C860" i="18"/>
  <c r="D860" i="18"/>
  <c r="E860" i="18"/>
  <c r="F860" i="18"/>
  <c r="G860" i="18"/>
  <c r="I860" i="18"/>
  <c r="B861" i="18"/>
  <c r="C861" i="18"/>
  <c r="D861" i="18"/>
  <c r="E861" i="18"/>
  <c r="F861" i="18"/>
  <c r="G861" i="18"/>
  <c r="I861" i="18"/>
  <c r="B862" i="18"/>
  <c r="C862" i="18"/>
  <c r="D862" i="18"/>
  <c r="E862" i="18"/>
  <c r="F862" i="18"/>
  <c r="G862" i="18"/>
  <c r="I862" i="18"/>
  <c r="B863" i="18"/>
  <c r="C863" i="18"/>
  <c r="D863" i="18"/>
  <c r="E863" i="18"/>
  <c r="F863" i="18"/>
  <c r="G863" i="18"/>
  <c r="I863" i="18"/>
  <c r="B864" i="18"/>
  <c r="C864" i="18"/>
  <c r="D864" i="18"/>
  <c r="E864" i="18"/>
  <c r="F864" i="18"/>
  <c r="G864" i="18"/>
  <c r="I864" i="18"/>
  <c r="B865" i="18"/>
  <c r="C865" i="18"/>
  <c r="D865" i="18"/>
  <c r="E865" i="18"/>
  <c r="F865" i="18"/>
  <c r="G865" i="18"/>
  <c r="I865" i="18"/>
  <c r="B866" i="18"/>
  <c r="C866" i="18"/>
  <c r="D866" i="18"/>
  <c r="E866" i="18"/>
  <c r="F866" i="18"/>
  <c r="G866" i="18"/>
  <c r="I866" i="18"/>
  <c r="B867" i="18"/>
  <c r="C867" i="18"/>
  <c r="D867" i="18"/>
  <c r="E867" i="18"/>
  <c r="F867" i="18"/>
  <c r="G867" i="18"/>
  <c r="I867" i="18"/>
  <c r="B868" i="18"/>
  <c r="C868" i="18"/>
  <c r="D868" i="18"/>
  <c r="E868" i="18"/>
  <c r="F868" i="18"/>
  <c r="G868" i="18"/>
  <c r="I868" i="18"/>
  <c r="B869" i="18"/>
  <c r="C869" i="18"/>
  <c r="D869" i="18"/>
  <c r="E869" i="18"/>
  <c r="F869" i="18"/>
  <c r="G869" i="18"/>
  <c r="I869" i="18"/>
  <c r="B870" i="18"/>
  <c r="C870" i="18"/>
  <c r="D870" i="18"/>
  <c r="E870" i="18"/>
  <c r="F870" i="18"/>
  <c r="G870" i="18"/>
  <c r="I870" i="18"/>
  <c r="B871" i="18"/>
  <c r="C871" i="18"/>
  <c r="D871" i="18"/>
  <c r="E871" i="18"/>
  <c r="F871" i="18"/>
  <c r="G871" i="18"/>
  <c r="I871" i="18"/>
  <c r="B872" i="18"/>
  <c r="C872" i="18"/>
  <c r="D872" i="18"/>
  <c r="E872" i="18"/>
  <c r="F872" i="18"/>
  <c r="G872" i="18"/>
  <c r="I872" i="18"/>
  <c r="B873" i="18"/>
  <c r="C873" i="18"/>
  <c r="D873" i="18"/>
  <c r="E873" i="18"/>
  <c r="F873" i="18"/>
  <c r="G873" i="18"/>
  <c r="I873" i="18"/>
  <c r="B874" i="18"/>
  <c r="C874" i="18"/>
  <c r="D874" i="18"/>
  <c r="E874" i="18"/>
  <c r="F874" i="18"/>
  <c r="G874" i="18"/>
  <c r="I874" i="18"/>
  <c r="B875" i="18"/>
  <c r="C875" i="18"/>
  <c r="D875" i="18"/>
  <c r="E875" i="18"/>
  <c r="F875" i="18"/>
  <c r="G875" i="18"/>
  <c r="I875" i="18"/>
  <c r="B876" i="18"/>
  <c r="C876" i="18"/>
  <c r="D876" i="18"/>
  <c r="E876" i="18"/>
  <c r="F876" i="18"/>
  <c r="G876" i="18"/>
  <c r="I876" i="18"/>
  <c r="B877" i="18"/>
  <c r="C877" i="18"/>
  <c r="D877" i="18"/>
  <c r="E877" i="18"/>
  <c r="F877" i="18"/>
  <c r="G877" i="18"/>
  <c r="I877" i="18"/>
  <c r="B878" i="18"/>
  <c r="C878" i="18"/>
  <c r="D878" i="18"/>
  <c r="E878" i="18"/>
  <c r="F878" i="18"/>
  <c r="G878" i="18"/>
  <c r="I878" i="18"/>
  <c r="B879" i="18"/>
  <c r="C879" i="18"/>
  <c r="D879" i="18"/>
  <c r="E879" i="18"/>
  <c r="F879" i="18"/>
  <c r="G879" i="18"/>
  <c r="I879" i="18"/>
  <c r="B880" i="18"/>
  <c r="C880" i="18"/>
  <c r="D880" i="18"/>
  <c r="E880" i="18"/>
  <c r="F880" i="18"/>
  <c r="G880" i="18"/>
  <c r="I880" i="18"/>
  <c r="B881" i="18"/>
  <c r="C881" i="18"/>
  <c r="D881" i="18"/>
  <c r="E881" i="18"/>
  <c r="F881" i="18"/>
  <c r="G881" i="18"/>
  <c r="I881" i="18"/>
  <c r="B882" i="18"/>
  <c r="C882" i="18"/>
  <c r="D882" i="18"/>
  <c r="E882" i="18"/>
  <c r="F882" i="18"/>
  <c r="G882" i="18"/>
  <c r="I882" i="18"/>
  <c r="B883" i="18"/>
  <c r="C883" i="18"/>
  <c r="D883" i="18"/>
  <c r="E883" i="18"/>
  <c r="F883" i="18"/>
  <c r="G883" i="18"/>
  <c r="I883" i="18"/>
  <c r="B884" i="18"/>
  <c r="C884" i="18"/>
  <c r="D884" i="18"/>
  <c r="E884" i="18"/>
  <c r="F884" i="18"/>
  <c r="G884" i="18"/>
  <c r="I884" i="18"/>
  <c r="B885" i="18"/>
  <c r="C885" i="18"/>
  <c r="D885" i="18"/>
  <c r="E885" i="18"/>
  <c r="F885" i="18"/>
  <c r="G885" i="18"/>
  <c r="I885" i="18"/>
  <c r="B886" i="18"/>
  <c r="C886" i="18"/>
  <c r="D886" i="18"/>
  <c r="E886" i="18"/>
  <c r="F886" i="18"/>
  <c r="G886" i="18"/>
  <c r="I886" i="18"/>
  <c r="B887" i="18"/>
  <c r="C887" i="18"/>
  <c r="D887" i="18"/>
  <c r="E887" i="18"/>
  <c r="F887" i="18"/>
  <c r="G887" i="18"/>
  <c r="I887" i="18"/>
  <c r="B888" i="18"/>
  <c r="C888" i="18"/>
  <c r="D888" i="18"/>
  <c r="E888" i="18"/>
  <c r="F888" i="18"/>
  <c r="G888" i="18"/>
  <c r="I888" i="18"/>
  <c r="B889" i="18"/>
  <c r="C889" i="18"/>
  <c r="D889" i="18"/>
  <c r="E889" i="18"/>
  <c r="F889" i="18"/>
  <c r="G889" i="18"/>
  <c r="I889" i="18"/>
  <c r="B890" i="18"/>
  <c r="C890" i="18"/>
  <c r="D890" i="18"/>
  <c r="E890" i="18"/>
  <c r="F890" i="18"/>
  <c r="G890" i="18"/>
  <c r="I890" i="18"/>
  <c r="B891" i="18"/>
  <c r="C891" i="18"/>
  <c r="D891" i="18"/>
  <c r="E891" i="18"/>
  <c r="F891" i="18"/>
  <c r="G891" i="18"/>
  <c r="I891" i="18"/>
  <c r="B892" i="18"/>
  <c r="C892" i="18"/>
  <c r="D892" i="18"/>
  <c r="E892" i="18"/>
  <c r="F892" i="18"/>
  <c r="G892" i="18"/>
  <c r="I892" i="18"/>
  <c r="B893" i="18"/>
  <c r="C893" i="18"/>
  <c r="D893" i="18"/>
  <c r="E893" i="18"/>
  <c r="F893" i="18"/>
  <c r="G893" i="18"/>
  <c r="I893" i="18"/>
  <c r="B894" i="18"/>
  <c r="C894" i="18"/>
  <c r="D894" i="18"/>
  <c r="E894" i="18"/>
  <c r="F894" i="18"/>
  <c r="G894" i="18"/>
  <c r="I894" i="18"/>
  <c r="B895" i="18"/>
  <c r="C895" i="18"/>
  <c r="D895" i="18"/>
  <c r="E895" i="18"/>
  <c r="F895" i="18"/>
  <c r="G895" i="18"/>
  <c r="I895" i="18"/>
  <c r="B896" i="18"/>
  <c r="C896" i="18"/>
  <c r="D896" i="18"/>
  <c r="E896" i="18"/>
  <c r="F896" i="18"/>
  <c r="G896" i="18"/>
  <c r="I896" i="18"/>
  <c r="B897" i="18"/>
  <c r="C897" i="18"/>
  <c r="D897" i="18"/>
  <c r="E897" i="18"/>
  <c r="F897" i="18"/>
  <c r="G897" i="18"/>
  <c r="I897" i="18"/>
  <c r="B898" i="18"/>
  <c r="C898" i="18"/>
  <c r="D898" i="18"/>
  <c r="E898" i="18"/>
  <c r="F898" i="18"/>
  <c r="G898" i="18"/>
  <c r="I898" i="18"/>
  <c r="C601" i="18"/>
  <c r="D601" i="18"/>
  <c r="E601" i="18"/>
  <c r="F601" i="18"/>
  <c r="G601" i="18"/>
  <c r="I601" i="18"/>
  <c r="I600" i="18"/>
  <c r="G600" i="18"/>
  <c r="F600" i="18"/>
  <c r="E600" i="18"/>
  <c r="D600" i="18"/>
  <c r="C600" i="18"/>
  <c r="N3" i="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L3" i="9"/>
  <c r="L4" i="9"/>
  <c r="L5" i="9"/>
  <c r="L6" i="9"/>
  <c r="L7" i="9"/>
  <c r="L8" i="9"/>
  <c r="L9" i="9"/>
  <c r="L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N3"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2" i="2"/>
  <c r="D300" i="18"/>
  <c r="D4"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D104" i="18"/>
  <c r="D105" i="18"/>
  <c r="D106" i="18"/>
  <c r="D107" i="18"/>
  <c r="D108" i="18"/>
  <c r="D109" i="18"/>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D139" i="18"/>
  <c r="D140" i="18"/>
  <c r="D141" i="18"/>
  <c r="D142" i="18"/>
  <c r="D143" i="18"/>
  <c r="D144" i="18"/>
  <c r="D145" i="18"/>
  <c r="D146" i="18"/>
  <c r="D147" i="18"/>
  <c r="D148" i="18"/>
  <c r="D149" i="18"/>
  <c r="D150" i="18"/>
  <c r="D151" i="18"/>
  <c r="D152" i="18"/>
  <c r="D153" i="18"/>
  <c r="D154" i="18"/>
  <c r="D155" i="18"/>
  <c r="D156" i="18"/>
  <c r="D157" i="18"/>
  <c r="D158" i="18"/>
  <c r="D159" i="18"/>
  <c r="D160" i="18"/>
  <c r="D161" i="18"/>
  <c r="D162" i="18"/>
  <c r="D163" i="18"/>
  <c r="D164" i="18"/>
  <c r="D165" i="18"/>
  <c r="D166" i="18"/>
  <c r="D167" i="18"/>
  <c r="D168" i="18"/>
  <c r="D169" i="18"/>
  <c r="D170" i="18"/>
  <c r="D171" i="18"/>
  <c r="D172" i="18"/>
  <c r="D173" i="18"/>
  <c r="D174" i="18"/>
  <c r="D175" i="18"/>
  <c r="D176" i="18"/>
  <c r="D177" i="18"/>
  <c r="D178" i="18"/>
  <c r="D179" i="18"/>
  <c r="D180" i="18"/>
  <c r="D181" i="18"/>
  <c r="D182" i="18"/>
  <c r="D183" i="18"/>
  <c r="D184" i="18"/>
  <c r="D185" i="18"/>
  <c r="D186" i="18"/>
  <c r="D187" i="18"/>
  <c r="D188" i="18"/>
  <c r="D189" i="18"/>
  <c r="D190" i="18"/>
  <c r="D191" i="18"/>
  <c r="D192" i="18"/>
  <c r="D193" i="18"/>
  <c r="D194" i="18"/>
  <c r="D195" i="18"/>
  <c r="D196" i="18"/>
  <c r="D197" i="18"/>
  <c r="D198" i="18"/>
  <c r="D199" i="18"/>
  <c r="D200" i="18"/>
  <c r="D201" i="18"/>
  <c r="D202" i="18"/>
  <c r="D203" i="18"/>
  <c r="D204" i="18"/>
  <c r="D205" i="18"/>
  <c r="D206" i="18"/>
  <c r="D207" i="18"/>
  <c r="D208" i="18"/>
  <c r="D209" i="18"/>
  <c r="D210" i="18"/>
  <c r="D211" i="18"/>
  <c r="D212" i="18"/>
  <c r="D213" i="18"/>
  <c r="D214" i="18"/>
  <c r="D215" i="18"/>
  <c r="D216" i="18"/>
  <c r="D217" i="18"/>
  <c r="D218" i="18"/>
  <c r="D219" i="18"/>
  <c r="D220" i="18"/>
  <c r="D221" i="18"/>
  <c r="D222" i="18"/>
  <c r="D223" i="18"/>
  <c r="D224" i="18"/>
  <c r="D225" i="18"/>
  <c r="D226" i="18"/>
  <c r="D227" i="18"/>
  <c r="D228" i="18"/>
  <c r="D229" i="18"/>
  <c r="D230" i="18"/>
  <c r="D231" i="18"/>
  <c r="D232" i="18"/>
  <c r="D233" i="18"/>
  <c r="D234" i="18"/>
  <c r="D235" i="18"/>
  <c r="D236" i="18"/>
  <c r="D237" i="18"/>
  <c r="D238" i="18"/>
  <c r="D239" i="18"/>
  <c r="D240" i="18"/>
  <c r="D241" i="18"/>
  <c r="D242" i="18"/>
  <c r="D243" i="18"/>
  <c r="D244" i="18"/>
  <c r="D245" i="18"/>
  <c r="D246" i="18"/>
  <c r="D247" i="18"/>
  <c r="D248" i="18"/>
  <c r="D249" i="18"/>
  <c r="D250" i="18"/>
  <c r="D251" i="18"/>
  <c r="D252" i="18"/>
  <c r="D253" i="18"/>
  <c r="D254" i="18"/>
  <c r="D255" i="18"/>
  <c r="D256" i="18"/>
  <c r="D257" i="18"/>
  <c r="D258" i="18"/>
  <c r="D259" i="18"/>
  <c r="D260" i="18"/>
  <c r="D261" i="18"/>
  <c r="D262" i="18"/>
  <c r="D263" i="18"/>
  <c r="D264" i="18"/>
  <c r="D265" i="18"/>
  <c r="D266" i="18"/>
  <c r="D267" i="18"/>
  <c r="D268" i="18"/>
  <c r="D269" i="18"/>
  <c r="D270" i="18"/>
  <c r="D271" i="18"/>
  <c r="D272" i="18"/>
  <c r="D273" i="18"/>
  <c r="D274" i="18"/>
  <c r="D275" i="18"/>
  <c r="D276" i="18"/>
  <c r="D277" i="18"/>
  <c r="D278" i="18"/>
  <c r="D279" i="18"/>
  <c r="D280" i="18"/>
  <c r="D281" i="18"/>
  <c r="D282" i="18"/>
  <c r="D283" i="18"/>
  <c r="D284" i="18"/>
  <c r="D285" i="18"/>
  <c r="D286" i="18"/>
  <c r="D287" i="18"/>
  <c r="D288" i="18"/>
  <c r="D289" i="18"/>
  <c r="D290" i="18"/>
  <c r="D291" i="18"/>
  <c r="D292" i="18"/>
  <c r="D293" i="18"/>
  <c r="D294" i="18"/>
  <c r="D295" i="18"/>
  <c r="D296" i="18"/>
  <c r="D297" i="18"/>
  <c r="D298" i="18"/>
  <c r="D299" i="18"/>
  <c r="D3" i="18"/>
  <c r="D2" i="18"/>
  <c r="C43" i="18" l="1"/>
  <c r="K43" i="18" s="1"/>
  <c r="C44" i="18"/>
  <c r="K44" i="18" s="1"/>
  <c r="C45" i="18"/>
  <c r="K45" i="18" s="1"/>
  <c r="C46" i="18"/>
  <c r="K46" i="18" s="1"/>
  <c r="C47" i="18"/>
  <c r="K47" i="18" s="1"/>
  <c r="C48" i="18"/>
  <c r="K48" i="18" s="1"/>
  <c r="C49" i="18"/>
  <c r="K49" i="18" s="1"/>
  <c r="A301" i="18"/>
  <c r="A302" i="18"/>
  <c r="A303" i="18"/>
  <c r="A304" i="18"/>
  <c r="A305" i="18"/>
  <c r="A306" i="18"/>
  <c r="A307" i="18"/>
  <c r="A308" i="18"/>
  <c r="A309" i="18"/>
  <c r="A310" i="18"/>
  <c r="A311" i="18"/>
  <c r="A312" i="18"/>
  <c r="A313" i="18"/>
  <c r="A314" i="18"/>
  <c r="A315" i="18"/>
  <c r="A316" i="18"/>
  <c r="A317" i="18"/>
  <c r="A318" i="18"/>
  <c r="A319" i="18"/>
  <c r="A320" i="18"/>
  <c r="A321" i="18"/>
  <c r="A322" i="18"/>
  <c r="A323" i="18"/>
  <c r="A324" i="18"/>
  <c r="A325" i="18"/>
  <c r="A326" i="18"/>
  <c r="A327" i="18"/>
  <c r="A328" i="18"/>
  <c r="A329" i="18"/>
  <c r="A330" i="18"/>
  <c r="A331" i="18"/>
  <c r="A332" i="18"/>
  <c r="A333" i="18"/>
  <c r="A334" i="18"/>
  <c r="A335" i="18"/>
  <c r="A336" i="18"/>
  <c r="A337" i="18"/>
  <c r="A338" i="18"/>
  <c r="A339" i="18"/>
  <c r="A340" i="18"/>
  <c r="A341" i="18"/>
  <c r="A342" i="18"/>
  <c r="A343" i="18"/>
  <c r="A344" i="18"/>
  <c r="A345" i="18"/>
  <c r="A346" i="18"/>
  <c r="A347" i="18"/>
  <c r="A348" i="18"/>
  <c r="A349" i="18"/>
  <c r="A350" i="18"/>
  <c r="A351" i="18"/>
  <c r="A352" i="18"/>
  <c r="A353" i="18"/>
  <c r="A354" i="18"/>
  <c r="A355" i="18"/>
  <c r="A356" i="18"/>
  <c r="A357" i="18"/>
  <c r="A358" i="18"/>
  <c r="A359" i="18"/>
  <c r="A360" i="18"/>
  <c r="A361" i="18"/>
  <c r="A362" i="18"/>
  <c r="A363" i="18"/>
  <c r="A364" i="18"/>
  <c r="A365" i="18"/>
  <c r="A366" i="18"/>
  <c r="A367" i="18"/>
  <c r="A368" i="18"/>
  <c r="A369" i="18"/>
  <c r="A370" i="18"/>
  <c r="A371" i="18"/>
  <c r="A372" i="18"/>
  <c r="A373" i="18"/>
  <c r="A374" i="18"/>
  <c r="A375" i="18"/>
  <c r="A376" i="18"/>
  <c r="A377" i="18"/>
  <c r="A378" i="18"/>
  <c r="A379" i="18"/>
  <c r="A380" i="18"/>
  <c r="A381" i="18"/>
  <c r="A382" i="18"/>
  <c r="A383" i="18"/>
  <c r="A384" i="18"/>
  <c r="A385" i="18"/>
  <c r="A386" i="18"/>
  <c r="A387" i="18"/>
  <c r="A388" i="18"/>
  <c r="A389" i="18"/>
  <c r="A390" i="18"/>
  <c r="A391" i="18"/>
  <c r="A392" i="18"/>
  <c r="A393" i="18"/>
  <c r="A394" i="18"/>
  <c r="A395" i="18"/>
  <c r="A396" i="18"/>
  <c r="A397" i="18"/>
  <c r="A398" i="18"/>
  <c r="A399" i="18"/>
  <c r="A400" i="18"/>
  <c r="A401" i="18"/>
  <c r="A402" i="18"/>
  <c r="A403" i="18"/>
  <c r="A404" i="18"/>
  <c r="A405" i="18"/>
  <c r="A406" i="18"/>
  <c r="A407" i="18"/>
  <c r="A408" i="18"/>
  <c r="A409" i="18"/>
  <c r="A410" i="18"/>
  <c r="A411" i="18"/>
  <c r="A412" i="18"/>
  <c r="A413" i="18"/>
  <c r="A414" i="18"/>
  <c r="A415" i="18"/>
  <c r="A416" i="18"/>
  <c r="A417" i="18"/>
  <c r="A418" i="18"/>
  <c r="A419" i="18"/>
  <c r="A420" i="18"/>
  <c r="A421" i="18"/>
  <c r="A422" i="18"/>
  <c r="A423" i="18"/>
  <c r="A424" i="18"/>
  <c r="A425" i="18"/>
  <c r="A426" i="18"/>
  <c r="A427" i="18"/>
  <c r="A428" i="18"/>
  <c r="A429" i="18"/>
  <c r="A430" i="18"/>
  <c r="A431" i="18"/>
  <c r="A432" i="18"/>
  <c r="A433" i="18"/>
  <c r="A434" i="18"/>
  <c r="A435" i="18"/>
  <c r="A436" i="18"/>
  <c r="A437" i="18"/>
  <c r="A438" i="18"/>
  <c r="A439" i="18"/>
  <c r="A440" i="18"/>
  <c r="A441" i="18"/>
  <c r="A442" i="18"/>
  <c r="A443" i="18"/>
  <c r="A444" i="18"/>
  <c r="A445" i="18"/>
  <c r="A446" i="18"/>
  <c r="A447" i="18"/>
  <c r="A448" i="18"/>
  <c r="A449" i="18"/>
  <c r="A450" i="18"/>
  <c r="A451" i="18"/>
  <c r="A452" i="18"/>
  <c r="A453" i="18"/>
  <c r="A454" i="18"/>
  <c r="A455" i="18"/>
  <c r="A456" i="18"/>
  <c r="A457" i="18"/>
  <c r="A458" i="18"/>
  <c r="A459" i="18"/>
  <c r="A460" i="18"/>
  <c r="A461" i="18"/>
  <c r="A462" i="18"/>
  <c r="A463" i="18"/>
  <c r="A464" i="18"/>
  <c r="A465" i="18"/>
  <c r="A466" i="18"/>
  <c r="A467" i="18"/>
  <c r="A468" i="18"/>
  <c r="A469" i="18"/>
  <c r="A470" i="18"/>
  <c r="A471" i="18"/>
  <c r="A472" i="18"/>
  <c r="A473" i="18"/>
  <c r="A474" i="18"/>
  <c r="A475" i="18"/>
  <c r="A476" i="18"/>
  <c r="A477" i="18"/>
  <c r="A478" i="18"/>
  <c r="A479" i="18"/>
  <c r="A480" i="18"/>
  <c r="A481" i="18"/>
  <c r="A482" i="18"/>
  <c r="A483" i="18"/>
  <c r="A484" i="18"/>
  <c r="A485" i="18"/>
  <c r="A486" i="18"/>
  <c r="A487" i="18"/>
  <c r="A488" i="18"/>
  <c r="A489" i="18"/>
  <c r="A490" i="18"/>
  <c r="A491" i="18"/>
  <c r="A492" i="18"/>
  <c r="A493" i="18"/>
  <c r="A494" i="18"/>
  <c r="A495" i="18"/>
  <c r="A496" i="18"/>
  <c r="A497" i="18"/>
  <c r="A498" i="18"/>
  <c r="A499" i="18"/>
  <c r="A500" i="18"/>
  <c r="A501" i="18"/>
  <c r="A502" i="18"/>
  <c r="A503" i="18"/>
  <c r="A504" i="18"/>
  <c r="A505" i="18"/>
  <c r="A506" i="18"/>
  <c r="A507" i="18"/>
  <c r="A508" i="18"/>
  <c r="A509" i="18"/>
  <c r="A510" i="18"/>
  <c r="A511" i="18"/>
  <c r="A512" i="18"/>
  <c r="A513" i="18"/>
  <c r="A514" i="18"/>
  <c r="A515" i="18"/>
  <c r="A516" i="18"/>
  <c r="A517" i="18"/>
  <c r="A518" i="18"/>
  <c r="A519" i="18"/>
  <c r="A520" i="18"/>
  <c r="A521" i="18"/>
  <c r="A522" i="18"/>
  <c r="A523" i="18"/>
  <c r="A524" i="18"/>
  <c r="A525" i="18"/>
  <c r="A526" i="18"/>
  <c r="A527" i="18"/>
  <c r="A528" i="18"/>
  <c r="A529" i="18"/>
  <c r="A530" i="18"/>
  <c r="A531" i="18"/>
  <c r="A532" i="18"/>
  <c r="A533" i="18"/>
  <c r="A534" i="18"/>
  <c r="A535" i="18"/>
  <c r="A536" i="18"/>
  <c r="A537" i="18"/>
  <c r="A538" i="18"/>
  <c r="A539" i="18"/>
  <c r="A540" i="18"/>
  <c r="A541" i="18"/>
  <c r="A542" i="18"/>
  <c r="A543" i="18"/>
  <c r="A544" i="18"/>
  <c r="A545" i="18"/>
  <c r="A546" i="18"/>
  <c r="A547" i="18"/>
  <c r="A548" i="18"/>
  <c r="A549" i="18"/>
  <c r="A550" i="18"/>
  <c r="A551" i="18"/>
  <c r="A552" i="18"/>
  <c r="A553" i="18"/>
  <c r="A554" i="18"/>
  <c r="A555" i="18"/>
  <c r="A556" i="18"/>
  <c r="A557" i="18"/>
  <c r="A558" i="18"/>
  <c r="A559" i="18"/>
  <c r="A560" i="18"/>
  <c r="A561" i="18"/>
  <c r="A562" i="18"/>
  <c r="A563" i="18"/>
  <c r="A564" i="18"/>
  <c r="A565" i="18"/>
  <c r="A566" i="18"/>
  <c r="A567" i="18"/>
  <c r="A568" i="18"/>
  <c r="A569" i="18"/>
  <c r="A570" i="18"/>
  <c r="A571" i="18"/>
  <c r="A572" i="18"/>
  <c r="A573" i="18"/>
  <c r="A574" i="18"/>
  <c r="A575" i="18"/>
  <c r="A576" i="18"/>
  <c r="A577" i="18"/>
  <c r="A578" i="18"/>
  <c r="A579" i="18"/>
  <c r="A580" i="18"/>
  <c r="A581" i="18"/>
  <c r="A582" i="18"/>
  <c r="A583" i="18"/>
  <c r="A584" i="18"/>
  <c r="A585" i="18"/>
  <c r="A586" i="18"/>
  <c r="A587" i="18"/>
  <c r="A588" i="18"/>
  <c r="A589" i="18"/>
  <c r="A590" i="18"/>
  <c r="A591" i="18"/>
  <c r="A592" i="18"/>
  <c r="A593" i="18"/>
  <c r="A594" i="18"/>
  <c r="A595" i="18"/>
  <c r="A596" i="18"/>
  <c r="A597" i="18"/>
  <c r="A598" i="18"/>
  <c r="A599" i="18"/>
  <c r="I599" i="18"/>
  <c r="G599" i="18"/>
  <c r="F599" i="18"/>
  <c r="C599" i="18"/>
  <c r="K599" i="18" s="1"/>
  <c r="I598" i="18"/>
  <c r="G598" i="18"/>
  <c r="F598" i="18"/>
  <c r="C598" i="18"/>
  <c r="K598" i="18" s="1"/>
  <c r="I597" i="18"/>
  <c r="G597" i="18"/>
  <c r="F597" i="18"/>
  <c r="C597" i="18"/>
  <c r="K597" i="18" s="1"/>
  <c r="I596" i="18"/>
  <c r="G596" i="18"/>
  <c r="F596" i="18"/>
  <c r="C596" i="18"/>
  <c r="K596" i="18" s="1"/>
  <c r="I595" i="18"/>
  <c r="G595" i="18"/>
  <c r="F595" i="18"/>
  <c r="C595" i="18"/>
  <c r="K595" i="18" s="1"/>
  <c r="I594" i="18"/>
  <c r="G594" i="18"/>
  <c r="F594" i="18"/>
  <c r="C594" i="18"/>
  <c r="K594" i="18" s="1"/>
  <c r="I593" i="18"/>
  <c r="G593" i="18"/>
  <c r="F593" i="18"/>
  <c r="C593" i="18"/>
  <c r="K593" i="18" s="1"/>
  <c r="I592" i="18"/>
  <c r="G592" i="18"/>
  <c r="F592" i="18"/>
  <c r="C592" i="18"/>
  <c r="K592" i="18" s="1"/>
  <c r="I591" i="18"/>
  <c r="G591" i="18"/>
  <c r="F591" i="18"/>
  <c r="C591" i="18"/>
  <c r="K591" i="18" s="1"/>
  <c r="I590" i="18"/>
  <c r="G590" i="18"/>
  <c r="F590" i="18"/>
  <c r="C590" i="18"/>
  <c r="K590" i="18" s="1"/>
  <c r="I589" i="18"/>
  <c r="G589" i="18"/>
  <c r="F589" i="18"/>
  <c r="C589" i="18"/>
  <c r="K589" i="18" s="1"/>
  <c r="I588" i="18"/>
  <c r="G588" i="18"/>
  <c r="F588" i="18"/>
  <c r="C588" i="18"/>
  <c r="K588" i="18" s="1"/>
  <c r="I587" i="18"/>
  <c r="G587" i="18"/>
  <c r="F587" i="18"/>
  <c r="C587" i="18"/>
  <c r="K587" i="18" s="1"/>
  <c r="I586" i="18"/>
  <c r="G586" i="18"/>
  <c r="F586" i="18"/>
  <c r="C586" i="18"/>
  <c r="K586" i="18" s="1"/>
  <c r="I585" i="18"/>
  <c r="G585" i="18"/>
  <c r="F585" i="18"/>
  <c r="C585" i="18"/>
  <c r="K585" i="18" s="1"/>
  <c r="I584" i="18"/>
  <c r="G584" i="18"/>
  <c r="F584" i="18"/>
  <c r="C584" i="18"/>
  <c r="K584" i="18" s="1"/>
  <c r="I583" i="18"/>
  <c r="G583" i="18"/>
  <c r="F583" i="18"/>
  <c r="C583" i="18"/>
  <c r="K583" i="18" s="1"/>
  <c r="I582" i="18"/>
  <c r="G582" i="18"/>
  <c r="F582" i="18"/>
  <c r="C582" i="18"/>
  <c r="K582" i="18" s="1"/>
  <c r="I581" i="18"/>
  <c r="G581" i="18"/>
  <c r="F581" i="18"/>
  <c r="C581" i="18"/>
  <c r="K581" i="18" s="1"/>
  <c r="I580" i="18"/>
  <c r="G580" i="18"/>
  <c r="F580" i="18"/>
  <c r="C580" i="18"/>
  <c r="K580" i="18" s="1"/>
  <c r="I579" i="18"/>
  <c r="G579" i="18"/>
  <c r="F579" i="18"/>
  <c r="C579" i="18"/>
  <c r="K579" i="18" s="1"/>
  <c r="I578" i="18"/>
  <c r="G578" i="18"/>
  <c r="F578" i="18"/>
  <c r="C578" i="18"/>
  <c r="K578" i="18" s="1"/>
  <c r="I577" i="18"/>
  <c r="G577" i="18"/>
  <c r="F577" i="18"/>
  <c r="C577" i="18"/>
  <c r="K577" i="18" s="1"/>
  <c r="I576" i="18"/>
  <c r="G576" i="18"/>
  <c r="F576" i="18"/>
  <c r="C576" i="18"/>
  <c r="K576" i="18" s="1"/>
  <c r="I575" i="18"/>
  <c r="G575" i="18"/>
  <c r="F575" i="18"/>
  <c r="C575" i="18"/>
  <c r="K575" i="18" s="1"/>
  <c r="I574" i="18"/>
  <c r="G574" i="18"/>
  <c r="F574" i="18"/>
  <c r="C574" i="18"/>
  <c r="K574" i="18" s="1"/>
  <c r="I573" i="18"/>
  <c r="G573" i="18"/>
  <c r="F573" i="18"/>
  <c r="C573" i="18"/>
  <c r="K573" i="18" s="1"/>
  <c r="I572" i="18"/>
  <c r="G572" i="18"/>
  <c r="F572" i="18"/>
  <c r="C572" i="18"/>
  <c r="K572" i="18" s="1"/>
  <c r="I571" i="18"/>
  <c r="G571" i="18"/>
  <c r="F571" i="18"/>
  <c r="C571" i="18"/>
  <c r="K571" i="18" s="1"/>
  <c r="I570" i="18"/>
  <c r="G570" i="18"/>
  <c r="F570" i="18"/>
  <c r="C570" i="18"/>
  <c r="K570" i="18" s="1"/>
  <c r="I569" i="18"/>
  <c r="G569" i="18"/>
  <c r="F569" i="18"/>
  <c r="C569" i="18"/>
  <c r="K569" i="18" s="1"/>
  <c r="I568" i="18"/>
  <c r="G568" i="18"/>
  <c r="F568" i="18"/>
  <c r="C568" i="18"/>
  <c r="K568" i="18" s="1"/>
  <c r="I567" i="18"/>
  <c r="G567" i="18"/>
  <c r="F567" i="18"/>
  <c r="C567" i="18"/>
  <c r="K567" i="18" s="1"/>
  <c r="I566" i="18"/>
  <c r="G566" i="18"/>
  <c r="F566" i="18"/>
  <c r="C566" i="18"/>
  <c r="K566" i="18" s="1"/>
  <c r="I565" i="18"/>
  <c r="G565" i="18"/>
  <c r="F565" i="18"/>
  <c r="C565" i="18"/>
  <c r="K565" i="18" s="1"/>
  <c r="I564" i="18"/>
  <c r="G564" i="18"/>
  <c r="F564" i="18"/>
  <c r="C564" i="18"/>
  <c r="K564" i="18" s="1"/>
  <c r="I563" i="18"/>
  <c r="G563" i="18"/>
  <c r="F563" i="18"/>
  <c r="C563" i="18"/>
  <c r="K563" i="18" s="1"/>
  <c r="I562" i="18"/>
  <c r="G562" i="18"/>
  <c r="F562" i="18"/>
  <c r="C562" i="18"/>
  <c r="K562" i="18" s="1"/>
  <c r="I561" i="18"/>
  <c r="G561" i="18"/>
  <c r="F561" i="18"/>
  <c r="C561" i="18"/>
  <c r="K561" i="18" s="1"/>
  <c r="I560" i="18"/>
  <c r="G560" i="18"/>
  <c r="F560" i="18"/>
  <c r="C560" i="18"/>
  <c r="K560" i="18" s="1"/>
  <c r="I559" i="18"/>
  <c r="G559" i="18"/>
  <c r="F559" i="18"/>
  <c r="C559" i="18"/>
  <c r="K559" i="18" s="1"/>
  <c r="I558" i="18"/>
  <c r="G558" i="18"/>
  <c r="F558" i="18"/>
  <c r="C558" i="18"/>
  <c r="K558" i="18" s="1"/>
  <c r="I557" i="18"/>
  <c r="G557" i="18"/>
  <c r="F557" i="18"/>
  <c r="C557" i="18"/>
  <c r="K557" i="18" s="1"/>
  <c r="I556" i="18"/>
  <c r="G556" i="18"/>
  <c r="F556" i="18"/>
  <c r="C556" i="18"/>
  <c r="K556" i="18" s="1"/>
  <c r="I555" i="18"/>
  <c r="G555" i="18"/>
  <c r="F555" i="18"/>
  <c r="C555" i="18"/>
  <c r="K555" i="18" s="1"/>
  <c r="I554" i="18"/>
  <c r="G554" i="18"/>
  <c r="F554" i="18"/>
  <c r="C554" i="18"/>
  <c r="K554" i="18" s="1"/>
  <c r="I553" i="18"/>
  <c r="G553" i="18"/>
  <c r="F553" i="18"/>
  <c r="C553" i="18"/>
  <c r="K553" i="18" s="1"/>
  <c r="I552" i="18"/>
  <c r="G552" i="18"/>
  <c r="F552" i="18"/>
  <c r="C552" i="18"/>
  <c r="K552" i="18" s="1"/>
  <c r="I551" i="18"/>
  <c r="G551" i="18"/>
  <c r="F551" i="18"/>
  <c r="C551" i="18"/>
  <c r="K551" i="18" s="1"/>
  <c r="I550" i="18"/>
  <c r="G550" i="18"/>
  <c r="F550" i="18"/>
  <c r="C550" i="18"/>
  <c r="K550" i="18" s="1"/>
  <c r="I549" i="18"/>
  <c r="G549" i="18"/>
  <c r="F549" i="18"/>
  <c r="C549" i="18"/>
  <c r="K549" i="18" s="1"/>
  <c r="I548" i="18"/>
  <c r="G548" i="18"/>
  <c r="F548" i="18"/>
  <c r="C548" i="18"/>
  <c r="K548" i="18" s="1"/>
  <c r="I547" i="18"/>
  <c r="G547" i="18"/>
  <c r="F547" i="18"/>
  <c r="C547" i="18"/>
  <c r="K547" i="18" s="1"/>
  <c r="I546" i="18"/>
  <c r="G546" i="18"/>
  <c r="F546" i="18"/>
  <c r="C546" i="18"/>
  <c r="K546" i="18" s="1"/>
  <c r="I545" i="18"/>
  <c r="G545" i="18"/>
  <c r="F545" i="18"/>
  <c r="C545" i="18"/>
  <c r="K545" i="18" s="1"/>
  <c r="I544" i="18"/>
  <c r="G544" i="18"/>
  <c r="F544" i="18"/>
  <c r="C544" i="18"/>
  <c r="K544" i="18" s="1"/>
  <c r="I543" i="18"/>
  <c r="G543" i="18"/>
  <c r="F543" i="18"/>
  <c r="C543" i="18"/>
  <c r="K543" i="18" s="1"/>
  <c r="I542" i="18"/>
  <c r="G542" i="18"/>
  <c r="F542" i="18"/>
  <c r="C542" i="18"/>
  <c r="K542" i="18" s="1"/>
  <c r="I541" i="18"/>
  <c r="G541" i="18"/>
  <c r="F541" i="18"/>
  <c r="C541" i="18"/>
  <c r="K541" i="18" s="1"/>
  <c r="I540" i="18"/>
  <c r="G540" i="18"/>
  <c r="F540" i="18"/>
  <c r="C540" i="18"/>
  <c r="K540" i="18" s="1"/>
  <c r="I539" i="18"/>
  <c r="G539" i="18"/>
  <c r="F539" i="18"/>
  <c r="C539" i="18"/>
  <c r="K539" i="18" s="1"/>
  <c r="I538" i="18"/>
  <c r="G538" i="18"/>
  <c r="F538" i="18"/>
  <c r="C538" i="18"/>
  <c r="K538" i="18" s="1"/>
  <c r="I537" i="18"/>
  <c r="G537" i="18"/>
  <c r="F537" i="18"/>
  <c r="C537" i="18"/>
  <c r="K537" i="18" s="1"/>
  <c r="I536" i="18"/>
  <c r="G536" i="18"/>
  <c r="F536" i="18"/>
  <c r="C536" i="18"/>
  <c r="K536" i="18" s="1"/>
  <c r="I535" i="18"/>
  <c r="G535" i="18"/>
  <c r="F535" i="18"/>
  <c r="C535" i="18"/>
  <c r="K535" i="18" s="1"/>
  <c r="I534" i="18"/>
  <c r="G534" i="18"/>
  <c r="F534" i="18"/>
  <c r="C534" i="18"/>
  <c r="K534" i="18" s="1"/>
  <c r="I533" i="18"/>
  <c r="G533" i="18"/>
  <c r="F533" i="18"/>
  <c r="C533" i="18"/>
  <c r="K533" i="18" s="1"/>
  <c r="I532" i="18"/>
  <c r="G532" i="18"/>
  <c r="F532" i="18"/>
  <c r="C532" i="18"/>
  <c r="K532" i="18" s="1"/>
  <c r="I531" i="18"/>
  <c r="G531" i="18"/>
  <c r="F531" i="18"/>
  <c r="C531" i="18"/>
  <c r="K531" i="18" s="1"/>
  <c r="I530" i="18"/>
  <c r="G530" i="18"/>
  <c r="F530" i="18"/>
  <c r="C530" i="18"/>
  <c r="K530" i="18" s="1"/>
  <c r="I529" i="18"/>
  <c r="G529" i="18"/>
  <c r="F529" i="18"/>
  <c r="C529" i="18"/>
  <c r="K529" i="18" s="1"/>
  <c r="I528" i="18"/>
  <c r="G528" i="18"/>
  <c r="F528" i="18"/>
  <c r="C528" i="18"/>
  <c r="K528" i="18" s="1"/>
  <c r="I527" i="18"/>
  <c r="G527" i="18"/>
  <c r="F527" i="18"/>
  <c r="C527" i="18"/>
  <c r="K527" i="18" s="1"/>
  <c r="I526" i="18"/>
  <c r="G526" i="18"/>
  <c r="F526" i="18"/>
  <c r="C526" i="18"/>
  <c r="K526" i="18" s="1"/>
  <c r="I525" i="18"/>
  <c r="G525" i="18"/>
  <c r="F525" i="18"/>
  <c r="C525" i="18"/>
  <c r="K525" i="18" s="1"/>
  <c r="I524" i="18"/>
  <c r="G524" i="18"/>
  <c r="F524" i="18"/>
  <c r="C524" i="18"/>
  <c r="K524" i="18" s="1"/>
  <c r="I523" i="18"/>
  <c r="G523" i="18"/>
  <c r="F523" i="18"/>
  <c r="C523" i="18"/>
  <c r="K523" i="18" s="1"/>
  <c r="I522" i="18"/>
  <c r="G522" i="18"/>
  <c r="F522" i="18"/>
  <c r="C522" i="18"/>
  <c r="K522" i="18" s="1"/>
  <c r="I521" i="18"/>
  <c r="G521" i="18"/>
  <c r="F521" i="18"/>
  <c r="C521" i="18"/>
  <c r="K521" i="18" s="1"/>
  <c r="I520" i="18"/>
  <c r="G520" i="18"/>
  <c r="F520" i="18"/>
  <c r="C520" i="18"/>
  <c r="K520" i="18" s="1"/>
  <c r="I519" i="18"/>
  <c r="G519" i="18"/>
  <c r="F519" i="18"/>
  <c r="C519" i="18"/>
  <c r="K519" i="18" s="1"/>
  <c r="I518" i="18"/>
  <c r="G518" i="18"/>
  <c r="F518" i="18"/>
  <c r="C518" i="18"/>
  <c r="K518" i="18" s="1"/>
  <c r="I517" i="18"/>
  <c r="G517" i="18"/>
  <c r="F517" i="18"/>
  <c r="C517" i="18"/>
  <c r="K517" i="18" s="1"/>
  <c r="I516" i="18"/>
  <c r="G516" i="18"/>
  <c r="F516" i="18"/>
  <c r="C516" i="18"/>
  <c r="K516" i="18" s="1"/>
  <c r="I515" i="18"/>
  <c r="G515" i="18"/>
  <c r="F515" i="18"/>
  <c r="C515" i="18"/>
  <c r="K515" i="18" s="1"/>
  <c r="I514" i="18"/>
  <c r="G514" i="18"/>
  <c r="F514" i="18"/>
  <c r="C514" i="18"/>
  <c r="K514" i="18" s="1"/>
  <c r="I513" i="18"/>
  <c r="G513" i="18"/>
  <c r="F513" i="18"/>
  <c r="C513" i="18"/>
  <c r="K513" i="18" s="1"/>
  <c r="I512" i="18"/>
  <c r="G512" i="18"/>
  <c r="F512" i="18"/>
  <c r="C512" i="18"/>
  <c r="K512" i="18" s="1"/>
  <c r="I511" i="18"/>
  <c r="G511" i="18"/>
  <c r="F511" i="18"/>
  <c r="C511" i="18"/>
  <c r="K511" i="18" s="1"/>
  <c r="I510" i="18"/>
  <c r="G510" i="18"/>
  <c r="F510" i="18"/>
  <c r="C510" i="18"/>
  <c r="K510" i="18" s="1"/>
  <c r="I509" i="18"/>
  <c r="G509" i="18"/>
  <c r="F509" i="18"/>
  <c r="C509" i="18"/>
  <c r="K509" i="18" s="1"/>
  <c r="I508" i="18"/>
  <c r="G508" i="18"/>
  <c r="F508" i="18"/>
  <c r="C508" i="18"/>
  <c r="K508" i="18" s="1"/>
  <c r="I507" i="18"/>
  <c r="G507" i="18"/>
  <c r="F507" i="18"/>
  <c r="C507" i="18"/>
  <c r="K507" i="18" s="1"/>
  <c r="I506" i="18"/>
  <c r="G506" i="18"/>
  <c r="F506" i="18"/>
  <c r="C506" i="18"/>
  <c r="K506" i="18" s="1"/>
  <c r="I505" i="18"/>
  <c r="G505" i="18"/>
  <c r="F505" i="18"/>
  <c r="C505" i="18"/>
  <c r="K505" i="18" s="1"/>
  <c r="I504" i="18"/>
  <c r="G504" i="18"/>
  <c r="F504" i="18"/>
  <c r="C504" i="18"/>
  <c r="K504" i="18" s="1"/>
  <c r="I503" i="18"/>
  <c r="G503" i="18"/>
  <c r="F503" i="18"/>
  <c r="C503" i="18"/>
  <c r="K503" i="18" s="1"/>
  <c r="I502" i="18"/>
  <c r="G502" i="18"/>
  <c r="F502" i="18"/>
  <c r="C502" i="18"/>
  <c r="K502" i="18" s="1"/>
  <c r="I501" i="18"/>
  <c r="G501" i="18"/>
  <c r="F501" i="18"/>
  <c r="C501" i="18"/>
  <c r="K501" i="18" s="1"/>
  <c r="I500" i="18"/>
  <c r="G500" i="18"/>
  <c r="F500" i="18"/>
  <c r="C500" i="18"/>
  <c r="K500" i="18" s="1"/>
  <c r="I499" i="18"/>
  <c r="G499" i="18"/>
  <c r="F499" i="18"/>
  <c r="C499" i="18"/>
  <c r="K499" i="18" s="1"/>
  <c r="I498" i="18"/>
  <c r="G498" i="18"/>
  <c r="F498" i="18"/>
  <c r="C498" i="18"/>
  <c r="K498" i="18" s="1"/>
  <c r="I497" i="18"/>
  <c r="G497" i="18"/>
  <c r="F497" i="18"/>
  <c r="C497" i="18"/>
  <c r="K497" i="18" s="1"/>
  <c r="I496" i="18"/>
  <c r="G496" i="18"/>
  <c r="F496" i="18"/>
  <c r="C496" i="18"/>
  <c r="K496" i="18" s="1"/>
  <c r="I495" i="18"/>
  <c r="G495" i="18"/>
  <c r="F495" i="18"/>
  <c r="C495" i="18"/>
  <c r="K495" i="18" s="1"/>
  <c r="I494" i="18"/>
  <c r="G494" i="18"/>
  <c r="F494" i="18"/>
  <c r="C494" i="18"/>
  <c r="K494" i="18" s="1"/>
  <c r="I493" i="18"/>
  <c r="G493" i="18"/>
  <c r="F493" i="18"/>
  <c r="C493" i="18"/>
  <c r="K493" i="18" s="1"/>
  <c r="I492" i="18"/>
  <c r="G492" i="18"/>
  <c r="F492" i="18"/>
  <c r="C492" i="18"/>
  <c r="K492" i="18" s="1"/>
  <c r="I491" i="18"/>
  <c r="G491" i="18"/>
  <c r="F491" i="18"/>
  <c r="C491" i="18"/>
  <c r="K491" i="18" s="1"/>
  <c r="I490" i="18"/>
  <c r="G490" i="18"/>
  <c r="F490" i="18"/>
  <c r="C490" i="18"/>
  <c r="K490" i="18" s="1"/>
  <c r="I489" i="18"/>
  <c r="G489" i="18"/>
  <c r="F489" i="18"/>
  <c r="C489" i="18"/>
  <c r="K489" i="18" s="1"/>
  <c r="I488" i="18"/>
  <c r="G488" i="18"/>
  <c r="F488" i="18"/>
  <c r="C488" i="18"/>
  <c r="K488" i="18" s="1"/>
  <c r="I487" i="18"/>
  <c r="G487" i="18"/>
  <c r="F487" i="18"/>
  <c r="C487" i="18"/>
  <c r="K487" i="18" s="1"/>
  <c r="I486" i="18"/>
  <c r="G486" i="18"/>
  <c r="F486" i="18"/>
  <c r="C486" i="18"/>
  <c r="K486" i="18" s="1"/>
  <c r="I485" i="18"/>
  <c r="G485" i="18"/>
  <c r="F485" i="18"/>
  <c r="C485" i="18"/>
  <c r="K485" i="18" s="1"/>
  <c r="I484" i="18"/>
  <c r="G484" i="18"/>
  <c r="F484" i="18"/>
  <c r="C484" i="18"/>
  <c r="K484" i="18" s="1"/>
  <c r="I483" i="18"/>
  <c r="G483" i="18"/>
  <c r="F483" i="18"/>
  <c r="C483" i="18"/>
  <c r="K483" i="18" s="1"/>
  <c r="I482" i="18"/>
  <c r="G482" i="18"/>
  <c r="F482" i="18"/>
  <c r="C482" i="18"/>
  <c r="K482" i="18" s="1"/>
  <c r="I481" i="18"/>
  <c r="G481" i="18"/>
  <c r="F481" i="18"/>
  <c r="C481" i="18"/>
  <c r="K481" i="18" s="1"/>
  <c r="I480" i="18"/>
  <c r="G480" i="18"/>
  <c r="F480" i="18"/>
  <c r="C480" i="18"/>
  <c r="K480" i="18" s="1"/>
  <c r="I479" i="18"/>
  <c r="G479" i="18"/>
  <c r="F479" i="18"/>
  <c r="C479" i="18"/>
  <c r="K479" i="18" s="1"/>
  <c r="I478" i="18"/>
  <c r="G478" i="18"/>
  <c r="F478" i="18"/>
  <c r="C478" i="18"/>
  <c r="K478" i="18" s="1"/>
  <c r="I477" i="18"/>
  <c r="G477" i="18"/>
  <c r="F477" i="18"/>
  <c r="C477" i="18"/>
  <c r="K477" i="18" s="1"/>
  <c r="I476" i="18"/>
  <c r="G476" i="18"/>
  <c r="F476" i="18"/>
  <c r="C476" i="18"/>
  <c r="K476" i="18" s="1"/>
  <c r="I475" i="18"/>
  <c r="G475" i="18"/>
  <c r="F475" i="18"/>
  <c r="C475" i="18"/>
  <c r="K475" i="18" s="1"/>
  <c r="I474" i="18"/>
  <c r="G474" i="18"/>
  <c r="F474" i="18"/>
  <c r="C474" i="18"/>
  <c r="K474" i="18" s="1"/>
  <c r="I473" i="18"/>
  <c r="G473" i="18"/>
  <c r="F473" i="18"/>
  <c r="C473" i="18"/>
  <c r="K473" i="18" s="1"/>
  <c r="I472" i="18"/>
  <c r="G472" i="18"/>
  <c r="F472" i="18"/>
  <c r="C472" i="18"/>
  <c r="K472" i="18" s="1"/>
  <c r="I471" i="18"/>
  <c r="G471" i="18"/>
  <c r="F471" i="18"/>
  <c r="C471" i="18"/>
  <c r="K471" i="18" s="1"/>
  <c r="I470" i="18"/>
  <c r="G470" i="18"/>
  <c r="F470" i="18"/>
  <c r="C470" i="18"/>
  <c r="K470" i="18" s="1"/>
  <c r="I469" i="18"/>
  <c r="G469" i="18"/>
  <c r="F469" i="18"/>
  <c r="C469" i="18"/>
  <c r="K469" i="18" s="1"/>
  <c r="I468" i="18"/>
  <c r="G468" i="18"/>
  <c r="F468" i="18"/>
  <c r="C468" i="18"/>
  <c r="K468" i="18" s="1"/>
  <c r="I467" i="18"/>
  <c r="G467" i="18"/>
  <c r="F467" i="18"/>
  <c r="C467" i="18"/>
  <c r="K467" i="18" s="1"/>
  <c r="I466" i="18"/>
  <c r="G466" i="18"/>
  <c r="F466" i="18"/>
  <c r="C466" i="18"/>
  <c r="K466" i="18" s="1"/>
  <c r="I465" i="18"/>
  <c r="G465" i="18"/>
  <c r="F465" i="18"/>
  <c r="C465" i="18"/>
  <c r="K465" i="18" s="1"/>
  <c r="I464" i="18"/>
  <c r="G464" i="18"/>
  <c r="F464" i="18"/>
  <c r="C464" i="18"/>
  <c r="K464" i="18" s="1"/>
  <c r="I463" i="18"/>
  <c r="G463" i="18"/>
  <c r="F463" i="18"/>
  <c r="C463" i="18"/>
  <c r="K463" i="18" s="1"/>
  <c r="I462" i="18"/>
  <c r="G462" i="18"/>
  <c r="F462" i="18"/>
  <c r="C462" i="18"/>
  <c r="K462" i="18" s="1"/>
  <c r="I461" i="18"/>
  <c r="G461" i="18"/>
  <c r="F461" i="18"/>
  <c r="C461" i="18"/>
  <c r="K461" i="18" s="1"/>
  <c r="I460" i="18"/>
  <c r="G460" i="18"/>
  <c r="F460" i="18"/>
  <c r="C460" i="18"/>
  <c r="K460" i="18" s="1"/>
  <c r="I459" i="18"/>
  <c r="G459" i="18"/>
  <c r="F459" i="18"/>
  <c r="C459" i="18"/>
  <c r="K459" i="18" s="1"/>
  <c r="I458" i="18"/>
  <c r="G458" i="18"/>
  <c r="F458" i="18"/>
  <c r="C458" i="18"/>
  <c r="K458" i="18" s="1"/>
  <c r="I457" i="18"/>
  <c r="G457" i="18"/>
  <c r="F457" i="18"/>
  <c r="C457" i="18"/>
  <c r="K457" i="18" s="1"/>
  <c r="I456" i="18"/>
  <c r="G456" i="18"/>
  <c r="F456" i="18"/>
  <c r="C456" i="18"/>
  <c r="K456" i="18" s="1"/>
  <c r="I455" i="18"/>
  <c r="G455" i="18"/>
  <c r="F455" i="18"/>
  <c r="C455" i="18"/>
  <c r="K455" i="18" s="1"/>
  <c r="I454" i="18"/>
  <c r="G454" i="18"/>
  <c r="F454" i="18"/>
  <c r="C454" i="18"/>
  <c r="K454" i="18" s="1"/>
  <c r="I453" i="18"/>
  <c r="G453" i="18"/>
  <c r="F453" i="18"/>
  <c r="C453" i="18"/>
  <c r="K453" i="18" s="1"/>
  <c r="I452" i="18"/>
  <c r="G452" i="18"/>
  <c r="F452" i="18"/>
  <c r="C452" i="18"/>
  <c r="K452" i="18" s="1"/>
  <c r="I451" i="18"/>
  <c r="G451" i="18"/>
  <c r="F451" i="18"/>
  <c r="C451" i="18"/>
  <c r="K451" i="18" s="1"/>
  <c r="I450" i="18"/>
  <c r="G450" i="18"/>
  <c r="F450" i="18"/>
  <c r="C450" i="18"/>
  <c r="K450" i="18" s="1"/>
  <c r="I449" i="18"/>
  <c r="G449" i="18"/>
  <c r="F449" i="18"/>
  <c r="C449" i="18"/>
  <c r="K449" i="18" s="1"/>
  <c r="I448" i="18"/>
  <c r="G448" i="18"/>
  <c r="F448" i="18"/>
  <c r="C448" i="18"/>
  <c r="K448" i="18" s="1"/>
  <c r="I447" i="18"/>
  <c r="G447" i="18"/>
  <c r="F447" i="18"/>
  <c r="C447" i="18"/>
  <c r="K447" i="18" s="1"/>
  <c r="I446" i="18"/>
  <c r="G446" i="18"/>
  <c r="F446" i="18"/>
  <c r="C446" i="18"/>
  <c r="K446" i="18" s="1"/>
  <c r="I445" i="18"/>
  <c r="G445" i="18"/>
  <c r="F445" i="18"/>
  <c r="C445" i="18"/>
  <c r="K445" i="18" s="1"/>
  <c r="I444" i="18"/>
  <c r="G444" i="18"/>
  <c r="F444" i="18"/>
  <c r="C444" i="18"/>
  <c r="K444" i="18" s="1"/>
  <c r="I443" i="18"/>
  <c r="G443" i="18"/>
  <c r="F443" i="18"/>
  <c r="C443" i="18"/>
  <c r="K443" i="18" s="1"/>
  <c r="I442" i="18"/>
  <c r="G442" i="18"/>
  <c r="F442" i="18"/>
  <c r="C442" i="18"/>
  <c r="K442" i="18" s="1"/>
  <c r="I441" i="18"/>
  <c r="G441" i="18"/>
  <c r="F441" i="18"/>
  <c r="C441" i="18"/>
  <c r="K441" i="18" s="1"/>
  <c r="I440" i="18"/>
  <c r="G440" i="18"/>
  <c r="F440" i="18"/>
  <c r="C440" i="18"/>
  <c r="K440" i="18" s="1"/>
  <c r="I439" i="18"/>
  <c r="G439" i="18"/>
  <c r="F439" i="18"/>
  <c r="C439" i="18"/>
  <c r="K439" i="18" s="1"/>
  <c r="I438" i="18"/>
  <c r="G438" i="18"/>
  <c r="F438" i="18"/>
  <c r="C438" i="18"/>
  <c r="K438" i="18" s="1"/>
  <c r="I437" i="18"/>
  <c r="G437" i="18"/>
  <c r="F437" i="18"/>
  <c r="C437" i="18"/>
  <c r="K437" i="18" s="1"/>
  <c r="I436" i="18"/>
  <c r="G436" i="18"/>
  <c r="F436" i="18"/>
  <c r="C436" i="18"/>
  <c r="K436" i="18" s="1"/>
  <c r="I435" i="18"/>
  <c r="G435" i="18"/>
  <c r="F435" i="18"/>
  <c r="C435" i="18"/>
  <c r="K435" i="18" s="1"/>
  <c r="I434" i="18"/>
  <c r="G434" i="18"/>
  <c r="F434" i="18"/>
  <c r="C434" i="18"/>
  <c r="K434" i="18" s="1"/>
  <c r="I433" i="18"/>
  <c r="G433" i="18"/>
  <c r="F433" i="18"/>
  <c r="C433" i="18"/>
  <c r="K433" i="18" s="1"/>
  <c r="I432" i="18"/>
  <c r="G432" i="18"/>
  <c r="F432" i="18"/>
  <c r="C432" i="18"/>
  <c r="K432" i="18" s="1"/>
  <c r="I431" i="18"/>
  <c r="G431" i="18"/>
  <c r="F431" i="18"/>
  <c r="C431" i="18"/>
  <c r="K431" i="18" s="1"/>
  <c r="I430" i="18"/>
  <c r="G430" i="18"/>
  <c r="F430" i="18"/>
  <c r="C430" i="18"/>
  <c r="K430" i="18" s="1"/>
  <c r="I429" i="18"/>
  <c r="G429" i="18"/>
  <c r="F429" i="18"/>
  <c r="C429" i="18"/>
  <c r="K429" i="18" s="1"/>
  <c r="I428" i="18"/>
  <c r="G428" i="18"/>
  <c r="F428" i="18"/>
  <c r="C428" i="18"/>
  <c r="K428" i="18" s="1"/>
  <c r="I427" i="18"/>
  <c r="G427" i="18"/>
  <c r="F427" i="18"/>
  <c r="C427" i="18"/>
  <c r="K427" i="18" s="1"/>
  <c r="I426" i="18"/>
  <c r="G426" i="18"/>
  <c r="F426" i="18"/>
  <c r="C426" i="18"/>
  <c r="K426" i="18" s="1"/>
  <c r="I425" i="18"/>
  <c r="G425" i="18"/>
  <c r="F425" i="18"/>
  <c r="C425" i="18"/>
  <c r="K425" i="18" s="1"/>
  <c r="I424" i="18"/>
  <c r="G424" i="18"/>
  <c r="F424" i="18"/>
  <c r="C424" i="18"/>
  <c r="K424" i="18" s="1"/>
  <c r="I423" i="18"/>
  <c r="G423" i="18"/>
  <c r="F423" i="18"/>
  <c r="C423" i="18"/>
  <c r="K423" i="18" s="1"/>
  <c r="I422" i="18"/>
  <c r="G422" i="18"/>
  <c r="F422" i="18"/>
  <c r="C422" i="18"/>
  <c r="K422" i="18" s="1"/>
  <c r="I421" i="18"/>
  <c r="G421" i="18"/>
  <c r="F421" i="18"/>
  <c r="C421" i="18"/>
  <c r="K421" i="18" s="1"/>
  <c r="I420" i="18"/>
  <c r="G420" i="18"/>
  <c r="F420" i="18"/>
  <c r="C420" i="18"/>
  <c r="K420" i="18" s="1"/>
  <c r="I419" i="18"/>
  <c r="G419" i="18"/>
  <c r="F419" i="18"/>
  <c r="C419" i="18"/>
  <c r="K419" i="18" s="1"/>
  <c r="I418" i="18"/>
  <c r="G418" i="18"/>
  <c r="F418" i="18"/>
  <c r="C418" i="18"/>
  <c r="K418" i="18" s="1"/>
  <c r="I417" i="18"/>
  <c r="G417" i="18"/>
  <c r="F417" i="18"/>
  <c r="C417" i="18"/>
  <c r="K417" i="18" s="1"/>
  <c r="I416" i="18"/>
  <c r="G416" i="18"/>
  <c r="F416" i="18"/>
  <c r="C416" i="18"/>
  <c r="K416" i="18" s="1"/>
  <c r="I415" i="18"/>
  <c r="G415" i="18"/>
  <c r="F415" i="18"/>
  <c r="C415" i="18"/>
  <c r="K415" i="18" s="1"/>
  <c r="I414" i="18"/>
  <c r="G414" i="18"/>
  <c r="F414" i="18"/>
  <c r="C414" i="18"/>
  <c r="K414" i="18" s="1"/>
  <c r="I413" i="18"/>
  <c r="G413" i="18"/>
  <c r="F413" i="18"/>
  <c r="C413" i="18"/>
  <c r="K413" i="18" s="1"/>
  <c r="I412" i="18"/>
  <c r="G412" i="18"/>
  <c r="F412" i="18"/>
  <c r="C412" i="18"/>
  <c r="K412" i="18" s="1"/>
  <c r="I411" i="18"/>
  <c r="G411" i="18"/>
  <c r="F411" i="18"/>
  <c r="C411" i="18"/>
  <c r="K411" i="18" s="1"/>
  <c r="I410" i="18"/>
  <c r="G410" i="18"/>
  <c r="F410" i="18"/>
  <c r="C410" i="18"/>
  <c r="K410" i="18" s="1"/>
  <c r="I409" i="18"/>
  <c r="G409" i="18"/>
  <c r="F409" i="18"/>
  <c r="C409" i="18"/>
  <c r="K409" i="18" s="1"/>
  <c r="I408" i="18"/>
  <c r="G408" i="18"/>
  <c r="F408" i="18"/>
  <c r="C408" i="18"/>
  <c r="K408" i="18" s="1"/>
  <c r="I407" i="18"/>
  <c r="G407" i="18"/>
  <c r="F407" i="18"/>
  <c r="C407" i="18"/>
  <c r="K407" i="18" s="1"/>
  <c r="I406" i="18"/>
  <c r="G406" i="18"/>
  <c r="F406" i="18"/>
  <c r="C406" i="18"/>
  <c r="K406" i="18" s="1"/>
  <c r="I405" i="18"/>
  <c r="G405" i="18"/>
  <c r="F405" i="18"/>
  <c r="C405" i="18"/>
  <c r="K405" i="18" s="1"/>
  <c r="I404" i="18"/>
  <c r="G404" i="18"/>
  <c r="F404" i="18"/>
  <c r="C404" i="18"/>
  <c r="K404" i="18" s="1"/>
  <c r="I403" i="18"/>
  <c r="G403" i="18"/>
  <c r="F403" i="18"/>
  <c r="C403" i="18"/>
  <c r="K403" i="18" s="1"/>
  <c r="I402" i="18"/>
  <c r="G402" i="18"/>
  <c r="F402" i="18"/>
  <c r="C402" i="18"/>
  <c r="K402" i="18" s="1"/>
  <c r="I401" i="18"/>
  <c r="G401" i="18"/>
  <c r="F401" i="18"/>
  <c r="C401" i="18"/>
  <c r="K401" i="18" s="1"/>
  <c r="I400" i="18"/>
  <c r="G400" i="18"/>
  <c r="F400" i="18"/>
  <c r="C400" i="18"/>
  <c r="K400" i="18" s="1"/>
  <c r="I399" i="18"/>
  <c r="G399" i="18"/>
  <c r="F399" i="18"/>
  <c r="C399" i="18"/>
  <c r="K399" i="18" s="1"/>
  <c r="I398" i="18"/>
  <c r="G398" i="18"/>
  <c r="F398" i="18"/>
  <c r="C398" i="18"/>
  <c r="K398" i="18" s="1"/>
  <c r="I397" i="18"/>
  <c r="G397" i="18"/>
  <c r="F397" i="18"/>
  <c r="C397" i="18"/>
  <c r="K397" i="18" s="1"/>
  <c r="I396" i="18"/>
  <c r="G396" i="18"/>
  <c r="F396" i="18"/>
  <c r="C396" i="18"/>
  <c r="K396" i="18" s="1"/>
  <c r="I395" i="18"/>
  <c r="G395" i="18"/>
  <c r="F395" i="18"/>
  <c r="C395" i="18"/>
  <c r="K395" i="18" s="1"/>
  <c r="I394" i="18"/>
  <c r="G394" i="18"/>
  <c r="F394" i="18"/>
  <c r="C394" i="18"/>
  <c r="K394" i="18" s="1"/>
  <c r="I393" i="18"/>
  <c r="G393" i="18"/>
  <c r="F393" i="18"/>
  <c r="C393" i="18"/>
  <c r="K393" i="18" s="1"/>
  <c r="I392" i="18"/>
  <c r="G392" i="18"/>
  <c r="F392" i="18"/>
  <c r="C392" i="18"/>
  <c r="K392" i="18" s="1"/>
  <c r="I391" i="18"/>
  <c r="G391" i="18"/>
  <c r="F391" i="18"/>
  <c r="C391" i="18"/>
  <c r="K391" i="18" s="1"/>
  <c r="I390" i="18"/>
  <c r="G390" i="18"/>
  <c r="F390" i="18"/>
  <c r="C390" i="18"/>
  <c r="K390" i="18" s="1"/>
  <c r="I389" i="18"/>
  <c r="G389" i="18"/>
  <c r="F389" i="18"/>
  <c r="C389" i="18"/>
  <c r="K389" i="18" s="1"/>
  <c r="I388" i="18"/>
  <c r="G388" i="18"/>
  <c r="F388" i="18"/>
  <c r="C388" i="18"/>
  <c r="K388" i="18" s="1"/>
  <c r="I387" i="18"/>
  <c r="G387" i="18"/>
  <c r="F387" i="18"/>
  <c r="C387" i="18"/>
  <c r="K387" i="18" s="1"/>
  <c r="I386" i="18"/>
  <c r="G386" i="18"/>
  <c r="F386" i="18"/>
  <c r="C386" i="18"/>
  <c r="K386" i="18" s="1"/>
  <c r="I385" i="18"/>
  <c r="G385" i="18"/>
  <c r="F385" i="18"/>
  <c r="C385" i="18"/>
  <c r="K385" i="18" s="1"/>
  <c r="I384" i="18"/>
  <c r="G384" i="18"/>
  <c r="F384" i="18"/>
  <c r="C384" i="18"/>
  <c r="K384" i="18" s="1"/>
  <c r="I383" i="18"/>
  <c r="G383" i="18"/>
  <c r="F383" i="18"/>
  <c r="C383" i="18"/>
  <c r="K383" i="18" s="1"/>
  <c r="I382" i="18"/>
  <c r="G382" i="18"/>
  <c r="F382" i="18"/>
  <c r="C382" i="18"/>
  <c r="K382" i="18" s="1"/>
  <c r="I381" i="18"/>
  <c r="G381" i="18"/>
  <c r="F381" i="18"/>
  <c r="C381" i="18"/>
  <c r="K381" i="18" s="1"/>
  <c r="I380" i="18"/>
  <c r="G380" i="18"/>
  <c r="F380" i="18"/>
  <c r="C380" i="18"/>
  <c r="K380" i="18" s="1"/>
  <c r="I379" i="18"/>
  <c r="G379" i="18"/>
  <c r="F379" i="18"/>
  <c r="C379" i="18"/>
  <c r="K379" i="18" s="1"/>
  <c r="I378" i="18"/>
  <c r="G378" i="18"/>
  <c r="F378" i="18"/>
  <c r="C378" i="18"/>
  <c r="K378" i="18" s="1"/>
  <c r="I377" i="18"/>
  <c r="G377" i="18"/>
  <c r="F377" i="18"/>
  <c r="C377" i="18"/>
  <c r="K377" i="18" s="1"/>
  <c r="I376" i="18"/>
  <c r="G376" i="18"/>
  <c r="F376" i="18"/>
  <c r="C376" i="18"/>
  <c r="K376" i="18" s="1"/>
  <c r="I375" i="18"/>
  <c r="G375" i="18"/>
  <c r="F375" i="18"/>
  <c r="C375" i="18"/>
  <c r="K375" i="18" s="1"/>
  <c r="I374" i="18"/>
  <c r="G374" i="18"/>
  <c r="F374" i="18"/>
  <c r="C374" i="18"/>
  <c r="K374" i="18" s="1"/>
  <c r="I373" i="18"/>
  <c r="G373" i="18"/>
  <c r="F373" i="18"/>
  <c r="C373" i="18"/>
  <c r="K373" i="18" s="1"/>
  <c r="I372" i="18"/>
  <c r="G372" i="18"/>
  <c r="F372" i="18"/>
  <c r="C372" i="18"/>
  <c r="K372" i="18" s="1"/>
  <c r="I371" i="18"/>
  <c r="G371" i="18"/>
  <c r="F371" i="18"/>
  <c r="C371" i="18"/>
  <c r="K371" i="18" s="1"/>
  <c r="I370" i="18"/>
  <c r="G370" i="18"/>
  <c r="F370" i="18"/>
  <c r="C370" i="18"/>
  <c r="K370" i="18" s="1"/>
  <c r="I369" i="18"/>
  <c r="G369" i="18"/>
  <c r="F369" i="18"/>
  <c r="C369" i="18"/>
  <c r="K369" i="18" s="1"/>
  <c r="I368" i="18"/>
  <c r="G368" i="18"/>
  <c r="F368" i="18"/>
  <c r="C368" i="18"/>
  <c r="K368" i="18" s="1"/>
  <c r="I367" i="18"/>
  <c r="G367" i="18"/>
  <c r="F367" i="18"/>
  <c r="C367" i="18"/>
  <c r="K367" i="18" s="1"/>
  <c r="I366" i="18"/>
  <c r="G366" i="18"/>
  <c r="F366" i="18"/>
  <c r="C366" i="18"/>
  <c r="K366" i="18" s="1"/>
  <c r="I365" i="18"/>
  <c r="G365" i="18"/>
  <c r="F365" i="18"/>
  <c r="C365" i="18"/>
  <c r="K365" i="18" s="1"/>
  <c r="I364" i="18"/>
  <c r="G364" i="18"/>
  <c r="F364" i="18"/>
  <c r="C364" i="18"/>
  <c r="K364" i="18" s="1"/>
  <c r="I363" i="18"/>
  <c r="G363" i="18"/>
  <c r="F363" i="18"/>
  <c r="C363" i="18"/>
  <c r="K363" i="18" s="1"/>
  <c r="I362" i="18"/>
  <c r="G362" i="18"/>
  <c r="F362" i="18"/>
  <c r="C362" i="18"/>
  <c r="K362" i="18" s="1"/>
  <c r="I361" i="18"/>
  <c r="G361" i="18"/>
  <c r="F361" i="18"/>
  <c r="C361" i="18"/>
  <c r="K361" i="18" s="1"/>
  <c r="I360" i="18"/>
  <c r="G360" i="18"/>
  <c r="F360" i="18"/>
  <c r="C360" i="18"/>
  <c r="K360" i="18" s="1"/>
  <c r="I359" i="18"/>
  <c r="G359" i="18"/>
  <c r="F359" i="18"/>
  <c r="C359" i="18"/>
  <c r="K359" i="18" s="1"/>
  <c r="I358" i="18"/>
  <c r="G358" i="18"/>
  <c r="F358" i="18"/>
  <c r="C358" i="18"/>
  <c r="K358" i="18" s="1"/>
  <c r="I357" i="18"/>
  <c r="G357" i="18"/>
  <c r="F357" i="18"/>
  <c r="C357" i="18"/>
  <c r="K357" i="18" s="1"/>
  <c r="I356" i="18"/>
  <c r="G356" i="18"/>
  <c r="F356" i="18"/>
  <c r="C356" i="18"/>
  <c r="K356" i="18" s="1"/>
  <c r="I355" i="18"/>
  <c r="G355" i="18"/>
  <c r="F355" i="18"/>
  <c r="C355" i="18"/>
  <c r="K355" i="18" s="1"/>
  <c r="I354" i="18"/>
  <c r="G354" i="18"/>
  <c r="F354" i="18"/>
  <c r="C354" i="18"/>
  <c r="K354" i="18" s="1"/>
  <c r="I353" i="18"/>
  <c r="G353" i="18"/>
  <c r="F353" i="18"/>
  <c r="C353" i="18"/>
  <c r="K353" i="18" s="1"/>
  <c r="I352" i="18"/>
  <c r="G352" i="18"/>
  <c r="F352" i="18"/>
  <c r="C352" i="18"/>
  <c r="K352" i="18" s="1"/>
  <c r="I351" i="18"/>
  <c r="G351" i="18"/>
  <c r="F351" i="18"/>
  <c r="C351" i="18"/>
  <c r="K351" i="18" s="1"/>
  <c r="I350" i="18"/>
  <c r="G350" i="18"/>
  <c r="F350" i="18"/>
  <c r="C350" i="18"/>
  <c r="K350" i="18" s="1"/>
  <c r="I349" i="18"/>
  <c r="G349" i="18"/>
  <c r="F349" i="18"/>
  <c r="C349" i="18"/>
  <c r="K349" i="18" s="1"/>
  <c r="I348" i="18"/>
  <c r="G348" i="18"/>
  <c r="F348" i="18"/>
  <c r="C348" i="18"/>
  <c r="K348" i="18" s="1"/>
  <c r="I347" i="18"/>
  <c r="G347" i="18"/>
  <c r="F347" i="18"/>
  <c r="C347" i="18"/>
  <c r="K347" i="18" s="1"/>
  <c r="I346" i="18"/>
  <c r="G346" i="18"/>
  <c r="F346" i="18"/>
  <c r="C346" i="18"/>
  <c r="K346" i="18" s="1"/>
  <c r="I345" i="18"/>
  <c r="G345" i="18"/>
  <c r="F345" i="18"/>
  <c r="C345" i="18"/>
  <c r="K345" i="18" s="1"/>
  <c r="I344" i="18"/>
  <c r="G344" i="18"/>
  <c r="F344" i="18"/>
  <c r="C344" i="18"/>
  <c r="K344" i="18" s="1"/>
  <c r="I343" i="18"/>
  <c r="G343" i="18"/>
  <c r="F343" i="18"/>
  <c r="C343" i="18"/>
  <c r="K343" i="18" s="1"/>
  <c r="I342" i="18"/>
  <c r="G342" i="18"/>
  <c r="F342" i="18"/>
  <c r="C342" i="18"/>
  <c r="K342" i="18" s="1"/>
  <c r="I341" i="18"/>
  <c r="G341" i="18"/>
  <c r="F341" i="18"/>
  <c r="C341" i="18"/>
  <c r="K341" i="18" s="1"/>
  <c r="I340" i="18"/>
  <c r="G340" i="18"/>
  <c r="F340" i="18"/>
  <c r="C340" i="18"/>
  <c r="K340" i="18" s="1"/>
  <c r="I339" i="18"/>
  <c r="G339" i="18"/>
  <c r="F339" i="18"/>
  <c r="C339" i="18"/>
  <c r="K339" i="18" s="1"/>
  <c r="I338" i="18"/>
  <c r="G338" i="18"/>
  <c r="F338" i="18"/>
  <c r="C338" i="18"/>
  <c r="K338" i="18" s="1"/>
  <c r="I337" i="18"/>
  <c r="G337" i="18"/>
  <c r="F337" i="18"/>
  <c r="C337" i="18"/>
  <c r="K337" i="18" s="1"/>
  <c r="I336" i="18"/>
  <c r="G336" i="18"/>
  <c r="F336" i="18"/>
  <c r="C336" i="18"/>
  <c r="K336" i="18" s="1"/>
  <c r="I335" i="18"/>
  <c r="G335" i="18"/>
  <c r="F335" i="18"/>
  <c r="C335" i="18"/>
  <c r="K335" i="18" s="1"/>
  <c r="I334" i="18"/>
  <c r="G334" i="18"/>
  <c r="F334" i="18"/>
  <c r="C334" i="18"/>
  <c r="K334" i="18" s="1"/>
  <c r="I333" i="18"/>
  <c r="G333" i="18"/>
  <c r="F333" i="18"/>
  <c r="C333" i="18"/>
  <c r="K333" i="18" s="1"/>
  <c r="I332" i="18"/>
  <c r="G332" i="18"/>
  <c r="F332" i="18"/>
  <c r="C332" i="18"/>
  <c r="K332" i="18" s="1"/>
  <c r="I331" i="18"/>
  <c r="G331" i="18"/>
  <c r="F331" i="18"/>
  <c r="C331" i="18"/>
  <c r="K331" i="18" s="1"/>
  <c r="I330" i="18"/>
  <c r="G330" i="18"/>
  <c r="F330" i="18"/>
  <c r="C330" i="18"/>
  <c r="K330" i="18" s="1"/>
  <c r="I329" i="18"/>
  <c r="G329" i="18"/>
  <c r="F329" i="18"/>
  <c r="C329" i="18"/>
  <c r="K329" i="18" s="1"/>
  <c r="I328" i="18"/>
  <c r="G328" i="18"/>
  <c r="F328" i="18"/>
  <c r="C328" i="18"/>
  <c r="K328" i="18" s="1"/>
  <c r="I327" i="18"/>
  <c r="G327" i="18"/>
  <c r="F327" i="18"/>
  <c r="C327" i="18"/>
  <c r="K327" i="18" s="1"/>
  <c r="I326" i="18"/>
  <c r="G326" i="18"/>
  <c r="F326" i="18"/>
  <c r="C326" i="18"/>
  <c r="K326" i="18" s="1"/>
  <c r="I325" i="18"/>
  <c r="G325" i="18"/>
  <c r="F325" i="18"/>
  <c r="C325" i="18"/>
  <c r="K325" i="18" s="1"/>
  <c r="I324" i="18"/>
  <c r="G324" i="18"/>
  <c r="F324" i="18"/>
  <c r="C324" i="18"/>
  <c r="K324" i="18" s="1"/>
  <c r="I323" i="18"/>
  <c r="G323" i="18"/>
  <c r="F323" i="18"/>
  <c r="C323" i="18"/>
  <c r="K323" i="18" s="1"/>
  <c r="I322" i="18"/>
  <c r="G322" i="18"/>
  <c r="F322" i="18"/>
  <c r="C322" i="18"/>
  <c r="K322" i="18" s="1"/>
  <c r="I321" i="18"/>
  <c r="G321" i="18"/>
  <c r="F321" i="18"/>
  <c r="C321" i="18"/>
  <c r="K321" i="18" s="1"/>
  <c r="I320" i="18"/>
  <c r="G320" i="18"/>
  <c r="F320" i="18"/>
  <c r="C320" i="18"/>
  <c r="K320" i="18" s="1"/>
  <c r="I319" i="18"/>
  <c r="G319" i="18"/>
  <c r="F319" i="18"/>
  <c r="C319" i="18"/>
  <c r="K319" i="18" s="1"/>
  <c r="I318" i="18"/>
  <c r="G318" i="18"/>
  <c r="F318" i="18"/>
  <c r="C318" i="18"/>
  <c r="K318" i="18" s="1"/>
  <c r="I317" i="18"/>
  <c r="G317" i="18"/>
  <c r="F317" i="18"/>
  <c r="C317" i="18"/>
  <c r="K317" i="18" s="1"/>
  <c r="I316" i="18"/>
  <c r="G316" i="18"/>
  <c r="F316" i="18"/>
  <c r="C316" i="18"/>
  <c r="K316" i="18" s="1"/>
  <c r="I315" i="18"/>
  <c r="G315" i="18"/>
  <c r="F315" i="18"/>
  <c r="C315" i="18"/>
  <c r="K315" i="18" s="1"/>
  <c r="I314" i="18"/>
  <c r="G314" i="18"/>
  <c r="F314" i="18"/>
  <c r="C314" i="18"/>
  <c r="K314" i="18" s="1"/>
  <c r="I313" i="18"/>
  <c r="G313" i="18"/>
  <c r="F313" i="18"/>
  <c r="C313" i="18"/>
  <c r="K313" i="18" s="1"/>
  <c r="I312" i="18"/>
  <c r="G312" i="18"/>
  <c r="F312" i="18"/>
  <c r="C312" i="18"/>
  <c r="K312" i="18" s="1"/>
  <c r="I311" i="18"/>
  <c r="G311" i="18"/>
  <c r="F311" i="18"/>
  <c r="C311" i="18"/>
  <c r="K311" i="18" s="1"/>
  <c r="I310" i="18"/>
  <c r="G310" i="18"/>
  <c r="F310" i="18"/>
  <c r="C310" i="18"/>
  <c r="K310" i="18" s="1"/>
  <c r="I309" i="18"/>
  <c r="G309" i="18"/>
  <c r="F309" i="18"/>
  <c r="C309" i="18"/>
  <c r="K309" i="18" s="1"/>
  <c r="I308" i="18"/>
  <c r="G308" i="18"/>
  <c r="F308" i="18"/>
  <c r="C308" i="18"/>
  <c r="K308" i="18" s="1"/>
  <c r="I307" i="18"/>
  <c r="G307" i="18"/>
  <c r="F307" i="18"/>
  <c r="C307" i="18"/>
  <c r="K307" i="18" s="1"/>
  <c r="I306" i="18"/>
  <c r="G306" i="18"/>
  <c r="F306" i="18"/>
  <c r="C306" i="18"/>
  <c r="K306" i="18" s="1"/>
  <c r="I305" i="18"/>
  <c r="G305" i="18"/>
  <c r="F305" i="18"/>
  <c r="C305" i="18"/>
  <c r="K305" i="18" s="1"/>
  <c r="I304" i="18"/>
  <c r="G304" i="18"/>
  <c r="F304" i="18"/>
  <c r="C304" i="18"/>
  <c r="K304" i="18" s="1"/>
  <c r="I303" i="18"/>
  <c r="G303" i="18"/>
  <c r="F303" i="18"/>
  <c r="C303" i="18"/>
  <c r="K303" i="18" s="1"/>
  <c r="I302" i="18"/>
  <c r="G302" i="18"/>
  <c r="F302" i="18"/>
  <c r="C302" i="18"/>
  <c r="K302" i="18" s="1"/>
  <c r="I301" i="18"/>
  <c r="G301" i="18"/>
  <c r="F301" i="18"/>
  <c r="C301" i="18"/>
  <c r="K301" i="18" s="1"/>
  <c r="I300" i="18"/>
  <c r="G300" i="18"/>
  <c r="F300" i="18"/>
  <c r="E300" i="18"/>
  <c r="C300" i="18"/>
  <c r="K300" i="18" s="1"/>
  <c r="I299" i="18"/>
  <c r="G299" i="18"/>
  <c r="F299" i="18"/>
  <c r="E299" i="18"/>
  <c r="C299" i="18"/>
  <c r="K299" i="18" s="1"/>
  <c r="I298" i="18"/>
  <c r="G298" i="18"/>
  <c r="F298" i="18"/>
  <c r="E298" i="18"/>
  <c r="C298" i="18"/>
  <c r="K298" i="18" s="1"/>
  <c r="I297" i="18"/>
  <c r="G297" i="18"/>
  <c r="F297" i="18"/>
  <c r="E297" i="18"/>
  <c r="C297" i="18"/>
  <c r="K297" i="18" s="1"/>
  <c r="I296" i="18"/>
  <c r="G296" i="18"/>
  <c r="F296" i="18"/>
  <c r="E296" i="18"/>
  <c r="C296" i="18"/>
  <c r="K296" i="18" s="1"/>
  <c r="I295" i="18"/>
  <c r="G295" i="18"/>
  <c r="F295" i="18"/>
  <c r="E295" i="18"/>
  <c r="C295" i="18"/>
  <c r="K295" i="18" s="1"/>
  <c r="I294" i="18"/>
  <c r="G294" i="18"/>
  <c r="F294" i="18"/>
  <c r="E294" i="18"/>
  <c r="C294" i="18"/>
  <c r="K294" i="18" s="1"/>
  <c r="I293" i="18"/>
  <c r="G293" i="18"/>
  <c r="F293" i="18"/>
  <c r="E293" i="18"/>
  <c r="C293" i="18"/>
  <c r="K293" i="18" s="1"/>
  <c r="I292" i="18"/>
  <c r="G292" i="18"/>
  <c r="F292" i="18"/>
  <c r="E292" i="18"/>
  <c r="C292" i="18"/>
  <c r="K292" i="18" s="1"/>
  <c r="I291" i="18"/>
  <c r="G291" i="18"/>
  <c r="F291" i="18"/>
  <c r="E291" i="18"/>
  <c r="C291" i="18"/>
  <c r="K291" i="18" s="1"/>
  <c r="I290" i="18"/>
  <c r="G290" i="18"/>
  <c r="F290" i="18"/>
  <c r="E290" i="18"/>
  <c r="C290" i="18"/>
  <c r="K290" i="18" s="1"/>
  <c r="I289" i="18"/>
  <c r="G289" i="18"/>
  <c r="F289" i="18"/>
  <c r="E289" i="18"/>
  <c r="C289" i="18"/>
  <c r="K289" i="18" s="1"/>
  <c r="I288" i="18"/>
  <c r="G288" i="18"/>
  <c r="F288" i="18"/>
  <c r="E288" i="18"/>
  <c r="C288" i="18"/>
  <c r="K288" i="18" s="1"/>
  <c r="I287" i="18"/>
  <c r="G287" i="18"/>
  <c r="F287" i="18"/>
  <c r="E287" i="18"/>
  <c r="C287" i="18"/>
  <c r="K287" i="18" s="1"/>
  <c r="I286" i="18"/>
  <c r="G286" i="18"/>
  <c r="F286" i="18"/>
  <c r="E286" i="18"/>
  <c r="C286" i="18"/>
  <c r="K286" i="18" s="1"/>
  <c r="I285" i="18"/>
  <c r="G285" i="18"/>
  <c r="F285" i="18"/>
  <c r="E285" i="18"/>
  <c r="C285" i="18"/>
  <c r="K285" i="18" s="1"/>
  <c r="I284" i="18"/>
  <c r="G284" i="18"/>
  <c r="F284" i="18"/>
  <c r="E284" i="18"/>
  <c r="C284" i="18"/>
  <c r="K284" i="18" s="1"/>
  <c r="I283" i="18"/>
  <c r="G283" i="18"/>
  <c r="F283" i="18"/>
  <c r="E283" i="18"/>
  <c r="C283" i="18"/>
  <c r="K283" i="18" s="1"/>
  <c r="I282" i="18"/>
  <c r="G282" i="18"/>
  <c r="F282" i="18"/>
  <c r="E282" i="18"/>
  <c r="C282" i="18"/>
  <c r="K282" i="18" s="1"/>
  <c r="I281" i="18"/>
  <c r="G281" i="18"/>
  <c r="F281" i="18"/>
  <c r="E281" i="18"/>
  <c r="C281" i="18"/>
  <c r="K281" i="18" s="1"/>
  <c r="I280" i="18"/>
  <c r="G280" i="18"/>
  <c r="F280" i="18"/>
  <c r="E280" i="18"/>
  <c r="C280" i="18"/>
  <c r="K280" i="18" s="1"/>
  <c r="I279" i="18"/>
  <c r="G279" i="18"/>
  <c r="F279" i="18"/>
  <c r="E279" i="18"/>
  <c r="C279" i="18"/>
  <c r="K279" i="18" s="1"/>
  <c r="I278" i="18"/>
  <c r="G278" i="18"/>
  <c r="F278" i="18"/>
  <c r="E278" i="18"/>
  <c r="C278" i="18"/>
  <c r="K278" i="18" s="1"/>
  <c r="I277" i="18"/>
  <c r="G277" i="18"/>
  <c r="F277" i="18"/>
  <c r="E277" i="18"/>
  <c r="C277" i="18"/>
  <c r="K277" i="18" s="1"/>
  <c r="I276" i="18"/>
  <c r="G276" i="18"/>
  <c r="F276" i="18"/>
  <c r="E276" i="18"/>
  <c r="C276" i="18"/>
  <c r="K276" i="18" s="1"/>
  <c r="I275" i="18"/>
  <c r="G275" i="18"/>
  <c r="F275" i="18"/>
  <c r="E275" i="18"/>
  <c r="C275" i="18"/>
  <c r="K275" i="18" s="1"/>
  <c r="I274" i="18"/>
  <c r="G274" i="18"/>
  <c r="F274" i="18"/>
  <c r="E274" i="18"/>
  <c r="C274" i="18"/>
  <c r="K274" i="18" s="1"/>
  <c r="I273" i="18"/>
  <c r="G273" i="18"/>
  <c r="F273" i="18"/>
  <c r="E273" i="18"/>
  <c r="C273" i="18"/>
  <c r="K273" i="18" s="1"/>
  <c r="I272" i="18"/>
  <c r="G272" i="18"/>
  <c r="F272" i="18"/>
  <c r="E272" i="18"/>
  <c r="C272" i="18"/>
  <c r="K272" i="18" s="1"/>
  <c r="I271" i="18"/>
  <c r="G271" i="18"/>
  <c r="F271" i="18"/>
  <c r="E271" i="18"/>
  <c r="C271" i="18"/>
  <c r="K271" i="18" s="1"/>
  <c r="I270" i="18"/>
  <c r="G270" i="18"/>
  <c r="F270" i="18"/>
  <c r="E270" i="18"/>
  <c r="C270" i="18"/>
  <c r="K270" i="18" s="1"/>
  <c r="I269" i="18"/>
  <c r="G269" i="18"/>
  <c r="F269" i="18"/>
  <c r="E269" i="18"/>
  <c r="C269" i="18"/>
  <c r="K269" i="18" s="1"/>
  <c r="I268" i="18"/>
  <c r="G268" i="18"/>
  <c r="F268" i="18"/>
  <c r="E268" i="18"/>
  <c r="C268" i="18"/>
  <c r="K268" i="18" s="1"/>
  <c r="I267" i="18"/>
  <c r="G267" i="18"/>
  <c r="F267" i="18"/>
  <c r="E267" i="18"/>
  <c r="C267" i="18"/>
  <c r="K267" i="18" s="1"/>
  <c r="I266" i="18"/>
  <c r="G266" i="18"/>
  <c r="F266" i="18"/>
  <c r="E266" i="18"/>
  <c r="C266" i="18"/>
  <c r="K266" i="18" s="1"/>
  <c r="I265" i="18"/>
  <c r="G265" i="18"/>
  <c r="F265" i="18"/>
  <c r="E265" i="18"/>
  <c r="C265" i="18"/>
  <c r="K265" i="18" s="1"/>
  <c r="I264" i="18"/>
  <c r="G264" i="18"/>
  <c r="F264" i="18"/>
  <c r="E264" i="18"/>
  <c r="C264" i="18"/>
  <c r="K264" i="18" s="1"/>
  <c r="I263" i="18"/>
  <c r="G263" i="18"/>
  <c r="F263" i="18"/>
  <c r="E263" i="18"/>
  <c r="C263" i="18"/>
  <c r="K263" i="18" s="1"/>
  <c r="I262" i="18"/>
  <c r="G262" i="18"/>
  <c r="F262" i="18"/>
  <c r="E262" i="18"/>
  <c r="C262" i="18"/>
  <c r="K262" i="18" s="1"/>
  <c r="I261" i="18"/>
  <c r="G261" i="18"/>
  <c r="F261" i="18"/>
  <c r="E261" i="18"/>
  <c r="C261" i="18"/>
  <c r="K261" i="18" s="1"/>
  <c r="I260" i="18"/>
  <c r="G260" i="18"/>
  <c r="F260" i="18"/>
  <c r="E260" i="18"/>
  <c r="C260" i="18"/>
  <c r="K260" i="18" s="1"/>
  <c r="I259" i="18"/>
  <c r="G259" i="18"/>
  <c r="F259" i="18"/>
  <c r="E259" i="18"/>
  <c r="C259" i="18"/>
  <c r="K259" i="18" s="1"/>
  <c r="I258" i="18"/>
  <c r="G258" i="18"/>
  <c r="F258" i="18"/>
  <c r="E258" i="18"/>
  <c r="C258" i="18"/>
  <c r="K258" i="18" s="1"/>
  <c r="I257" i="18"/>
  <c r="G257" i="18"/>
  <c r="F257" i="18"/>
  <c r="E257" i="18"/>
  <c r="C257" i="18"/>
  <c r="K257" i="18" s="1"/>
  <c r="I256" i="18"/>
  <c r="G256" i="18"/>
  <c r="F256" i="18"/>
  <c r="E256" i="18"/>
  <c r="C256" i="18"/>
  <c r="K256" i="18" s="1"/>
  <c r="I255" i="18"/>
  <c r="G255" i="18"/>
  <c r="F255" i="18"/>
  <c r="E255" i="18"/>
  <c r="C255" i="18"/>
  <c r="K255" i="18" s="1"/>
  <c r="I254" i="18"/>
  <c r="G254" i="18"/>
  <c r="F254" i="18"/>
  <c r="E254" i="18"/>
  <c r="C254" i="18"/>
  <c r="K254" i="18" s="1"/>
  <c r="I253" i="18"/>
  <c r="G253" i="18"/>
  <c r="F253" i="18"/>
  <c r="E253" i="18"/>
  <c r="C253" i="18"/>
  <c r="K253" i="18" s="1"/>
  <c r="I252" i="18"/>
  <c r="G252" i="18"/>
  <c r="F252" i="18"/>
  <c r="E252" i="18"/>
  <c r="C252" i="18"/>
  <c r="K252" i="18" s="1"/>
  <c r="I251" i="18"/>
  <c r="G251" i="18"/>
  <c r="F251" i="18"/>
  <c r="E251" i="18"/>
  <c r="C251" i="18"/>
  <c r="K251" i="18" s="1"/>
  <c r="I250" i="18"/>
  <c r="G250" i="18"/>
  <c r="F250" i="18"/>
  <c r="E250" i="18"/>
  <c r="C250" i="18"/>
  <c r="K250" i="18" s="1"/>
  <c r="I249" i="18"/>
  <c r="G249" i="18"/>
  <c r="F249" i="18"/>
  <c r="E249" i="18"/>
  <c r="C249" i="18"/>
  <c r="K249" i="18" s="1"/>
  <c r="I248" i="18"/>
  <c r="G248" i="18"/>
  <c r="F248" i="18"/>
  <c r="E248" i="18"/>
  <c r="C248" i="18"/>
  <c r="K248" i="18" s="1"/>
  <c r="I247" i="18"/>
  <c r="G247" i="18"/>
  <c r="F247" i="18"/>
  <c r="E247" i="18"/>
  <c r="C247" i="18"/>
  <c r="K247" i="18" s="1"/>
  <c r="I246" i="18"/>
  <c r="G246" i="18"/>
  <c r="F246" i="18"/>
  <c r="E246" i="18"/>
  <c r="C246" i="18"/>
  <c r="K246" i="18" s="1"/>
  <c r="I245" i="18"/>
  <c r="G245" i="18"/>
  <c r="F245" i="18"/>
  <c r="E245" i="18"/>
  <c r="C245" i="18"/>
  <c r="K245" i="18" s="1"/>
  <c r="I244" i="18"/>
  <c r="G244" i="18"/>
  <c r="F244" i="18"/>
  <c r="E244" i="18"/>
  <c r="C244" i="18"/>
  <c r="K244" i="18" s="1"/>
  <c r="I243" i="18"/>
  <c r="G243" i="18"/>
  <c r="F243" i="18"/>
  <c r="E243" i="18"/>
  <c r="C243" i="18"/>
  <c r="K243" i="18" s="1"/>
  <c r="I242" i="18"/>
  <c r="G242" i="18"/>
  <c r="F242" i="18"/>
  <c r="E242" i="18"/>
  <c r="C242" i="18"/>
  <c r="K242" i="18" s="1"/>
  <c r="I241" i="18"/>
  <c r="G241" i="18"/>
  <c r="F241" i="18"/>
  <c r="E241" i="18"/>
  <c r="C241" i="18"/>
  <c r="K241" i="18" s="1"/>
  <c r="I240" i="18"/>
  <c r="G240" i="18"/>
  <c r="F240" i="18"/>
  <c r="E240" i="18"/>
  <c r="C240" i="18"/>
  <c r="K240" i="18" s="1"/>
  <c r="I239" i="18"/>
  <c r="G239" i="18"/>
  <c r="F239" i="18"/>
  <c r="E239" i="18"/>
  <c r="C239" i="18"/>
  <c r="K239" i="18" s="1"/>
  <c r="I238" i="18"/>
  <c r="G238" i="18"/>
  <c r="F238" i="18"/>
  <c r="E238" i="18"/>
  <c r="C238" i="18"/>
  <c r="K238" i="18" s="1"/>
  <c r="I237" i="18"/>
  <c r="G237" i="18"/>
  <c r="F237" i="18"/>
  <c r="E237" i="18"/>
  <c r="C237" i="18"/>
  <c r="K237" i="18" s="1"/>
  <c r="I236" i="18"/>
  <c r="G236" i="18"/>
  <c r="F236" i="18"/>
  <c r="E236" i="18"/>
  <c r="C236" i="18"/>
  <c r="K236" i="18" s="1"/>
  <c r="I235" i="18"/>
  <c r="G235" i="18"/>
  <c r="F235" i="18"/>
  <c r="E235" i="18"/>
  <c r="C235" i="18"/>
  <c r="K235" i="18" s="1"/>
  <c r="I234" i="18"/>
  <c r="G234" i="18"/>
  <c r="F234" i="18"/>
  <c r="E234" i="18"/>
  <c r="C234" i="18"/>
  <c r="K234" i="18" s="1"/>
  <c r="I233" i="18"/>
  <c r="G233" i="18"/>
  <c r="F233" i="18"/>
  <c r="E233" i="18"/>
  <c r="C233" i="18"/>
  <c r="K233" i="18" s="1"/>
  <c r="I232" i="18"/>
  <c r="G232" i="18"/>
  <c r="F232" i="18"/>
  <c r="E232" i="18"/>
  <c r="C232" i="18"/>
  <c r="K232" i="18" s="1"/>
  <c r="I231" i="18"/>
  <c r="G231" i="18"/>
  <c r="F231" i="18"/>
  <c r="E231" i="18"/>
  <c r="C231" i="18"/>
  <c r="K231" i="18" s="1"/>
  <c r="I230" i="18"/>
  <c r="G230" i="18"/>
  <c r="F230" i="18"/>
  <c r="E230" i="18"/>
  <c r="C230" i="18"/>
  <c r="K230" i="18" s="1"/>
  <c r="I229" i="18"/>
  <c r="G229" i="18"/>
  <c r="F229" i="18"/>
  <c r="E229" i="18"/>
  <c r="C229" i="18"/>
  <c r="K229" i="18" s="1"/>
  <c r="I228" i="18"/>
  <c r="G228" i="18"/>
  <c r="F228" i="18"/>
  <c r="E228" i="18"/>
  <c r="C228" i="18"/>
  <c r="K228" i="18" s="1"/>
  <c r="I227" i="18"/>
  <c r="G227" i="18"/>
  <c r="F227" i="18"/>
  <c r="E227" i="18"/>
  <c r="C227" i="18"/>
  <c r="K227" i="18" s="1"/>
  <c r="I226" i="18"/>
  <c r="G226" i="18"/>
  <c r="F226" i="18"/>
  <c r="E226" i="18"/>
  <c r="C226" i="18"/>
  <c r="K226" i="18" s="1"/>
  <c r="I225" i="18"/>
  <c r="G225" i="18"/>
  <c r="F225" i="18"/>
  <c r="E225" i="18"/>
  <c r="C225" i="18"/>
  <c r="K225" i="18" s="1"/>
  <c r="I224" i="18"/>
  <c r="G224" i="18"/>
  <c r="F224" i="18"/>
  <c r="E224" i="18"/>
  <c r="C224" i="18"/>
  <c r="K224" i="18" s="1"/>
  <c r="I223" i="18"/>
  <c r="G223" i="18"/>
  <c r="F223" i="18"/>
  <c r="E223" i="18"/>
  <c r="C223" i="18"/>
  <c r="K223" i="18" s="1"/>
  <c r="I222" i="18"/>
  <c r="G222" i="18"/>
  <c r="F222" i="18"/>
  <c r="E222" i="18"/>
  <c r="C222" i="18"/>
  <c r="K222" i="18" s="1"/>
  <c r="I221" i="18"/>
  <c r="G221" i="18"/>
  <c r="F221" i="18"/>
  <c r="E221" i="18"/>
  <c r="C221" i="18"/>
  <c r="K221" i="18" s="1"/>
  <c r="I220" i="18"/>
  <c r="G220" i="18"/>
  <c r="F220" i="18"/>
  <c r="E220" i="18"/>
  <c r="C220" i="18"/>
  <c r="K220" i="18" s="1"/>
  <c r="I219" i="18"/>
  <c r="G219" i="18"/>
  <c r="F219" i="18"/>
  <c r="E219" i="18"/>
  <c r="C219" i="18"/>
  <c r="K219" i="18" s="1"/>
  <c r="I218" i="18"/>
  <c r="G218" i="18"/>
  <c r="F218" i="18"/>
  <c r="E218" i="18"/>
  <c r="C218" i="18"/>
  <c r="K218" i="18" s="1"/>
  <c r="I217" i="18"/>
  <c r="G217" i="18"/>
  <c r="F217" i="18"/>
  <c r="E217" i="18"/>
  <c r="C217" i="18"/>
  <c r="K217" i="18" s="1"/>
  <c r="I216" i="18"/>
  <c r="G216" i="18"/>
  <c r="F216" i="18"/>
  <c r="E216" i="18"/>
  <c r="C216" i="18"/>
  <c r="K216" i="18" s="1"/>
  <c r="I215" i="18"/>
  <c r="G215" i="18"/>
  <c r="F215" i="18"/>
  <c r="E215" i="18"/>
  <c r="C215" i="18"/>
  <c r="K215" i="18" s="1"/>
  <c r="I214" i="18"/>
  <c r="G214" i="18"/>
  <c r="F214" i="18"/>
  <c r="E214" i="18"/>
  <c r="C214" i="18"/>
  <c r="K214" i="18" s="1"/>
  <c r="I213" i="18"/>
  <c r="G213" i="18"/>
  <c r="F213" i="18"/>
  <c r="E213" i="18"/>
  <c r="C213" i="18"/>
  <c r="K213" i="18" s="1"/>
  <c r="I212" i="18"/>
  <c r="G212" i="18"/>
  <c r="F212" i="18"/>
  <c r="E212" i="18"/>
  <c r="C212" i="18"/>
  <c r="K212" i="18" s="1"/>
  <c r="I211" i="18"/>
  <c r="G211" i="18"/>
  <c r="F211" i="18"/>
  <c r="E211" i="18"/>
  <c r="C211" i="18"/>
  <c r="K211" i="18" s="1"/>
  <c r="I210" i="18"/>
  <c r="G210" i="18"/>
  <c r="F210" i="18"/>
  <c r="E210" i="18"/>
  <c r="C210" i="18"/>
  <c r="K210" i="18" s="1"/>
  <c r="I209" i="18"/>
  <c r="G209" i="18"/>
  <c r="F209" i="18"/>
  <c r="E209" i="18"/>
  <c r="C209" i="18"/>
  <c r="K209" i="18" s="1"/>
  <c r="I208" i="18"/>
  <c r="G208" i="18"/>
  <c r="F208" i="18"/>
  <c r="E208" i="18"/>
  <c r="C208" i="18"/>
  <c r="K208" i="18" s="1"/>
  <c r="I207" i="18"/>
  <c r="G207" i="18"/>
  <c r="F207" i="18"/>
  <c r="E207" i="18"/>
  <c r="C207" i="18"/>
  <c r="K207" i="18" s="1"/>
  <c r="I206" i="18"/>
  <c r="G206" i="18"/>
  <c r="F206" i="18"/>
  <c r="E206" i="18"/>
  <c r="C206" i="18"/>
  <c r="K206" i="18" s="1"/>
  <c r="I205" i="18"/>
  <c r="G205" i="18"/>
  <c r="F205" i="18"/>
  <c r="E205" i="18"/>
  <c r="C205" i="18"/>
  <c r="K205" i="18" s="1"/>
  <c r="I204" i="18"/>
  <c r="G204" i="18"/>
  <c r="F204" i="18"/>
  <c r="E204" i="18"/>
  <c r="C204" i="18"/>
  <c r="K204" i="18" s="1"/>
  <c r="I203" i="18"/>
  <c r="G203" i="18"/>
  <c r="F203" i="18"/>
  <c r="E203" i="18"/>
  <c r="C203" i="18"/>
  <c r="K203" i="18" s="1"/>
  <c r="I202" i="18"/>
  <c r="G202" i="18"/>
  <c r="F202" i="18"/>
  <c r="E202" i="18"/>
  <c r="C202" i="18"/>
  <c r="K202" i="18" s="1"/>
  <c r="I201" i="18"/>
  <c r="G201" i="18"/>
  <c r="F201" i="18"/>
  <c r="E201" i="18"/>
  <c r="C201" i="18"/>
  <c r="K201" i="18" s="1"/>
  <c r="I200" i="18"/>
  <c r="G200" i="18"/>
  <c r="F200" i="18"/>
  <c r="E200" i="18"/>
  <c r="C200" i="18"/>
  <c r="K200" i="18" s="1"/>
  <c r="I199" i="18"/>
  <c r="G199" i="18"/>
  <c r="F199" i="18"/>
  <c r="E199" i="18"/>
  <c r="C199" i="18"/>
  <c r="K199" i="18" s="1"/>
  <c r="I198" i="18"/>
  <c r="G198" i="18"/>
  <c r="F198" i="18"/>
  <c r="E198" i="18"/>
  <c r="C198" i="18"/>
  <c r="K198" i="18" s="1"/>
  <c r="I197" i="18"/>
  <c r="G197" i="18"/>
  <c r="F197" i="18"/>
  <c r="E197" i="18"/>
  <c r="C197" i="18"/>
  <c r="K197" i="18" s="1"/>
  <c r="I196" i="18"/>
  <c r="G196" i="18"/>
  <c r="F196" i="18"/>
  <c r="E196" i="18"/>
  <c r="C196" i="18"/>
  <c r="K196" i="18" s="1"/>
  <c r="I195" i="18"/>
  <c r="G195" i="18"/>
  <c r="F195" i="18"/>
  <c r="E195" i="18"/>
  <c r="C195" i="18"/>
  <c r="K195" i="18" s="1"/>
  <c r="I194" i="18"/>
  <c r="G194" i="18"/>
  <c r="F194" i="18"/>
  <c r="E194" i="18"/>
  <c r="C194" i="18"/>
  <c r="K194" i="18" s="1"/>
  <c r="I193" i="18"/>
  <c r="G193" i="18"/>
  <c r="F193" i="18"/>
  <c r="E193" i="18"/>
  <c r="C193" i="18"/>
  <c r="K193" i="18" s="1"/>
  <c r="I192" i="18"/>
  <c r="G192" i="18"/>
  <c r="F192" i="18"/>
  <c r="E192" i="18"/>
  <c r="C192" i="18"/>
  <c r="K192" i="18" s="1"/>
  <c r="I191" i="18"/>
  <c r="G191" i="18"/>
  <c r="F191" i="18"/>
  <c r="E191" i="18"/>
  <c r="C191" i="18"/>
  <c r="K191" i="18" s="1"/>
  <c r="I190" i="18"/>
  <c r="G190" i="18"/>
  <c r="F190" i="18"/>
  <c r="E190" i="18"/>
  <c r="C190" i="18"/>
  <c r="K190" i="18" s="1"/>
  <c r="I189" i="18"/>
  <c r="G189" i="18"/>
  <c r="F189" i="18"/>
  <c r="E189" i="18"/>
  <c r="C189" i="18"/>
  <c r="K189" i="18" s="1"/>
  <c r="I188" i="18"/>
  <c r="G188" i="18"/>
  <c r="F188" i="18"/>
  <c r="E188" i="18"/>
  <c r="C188" i="18"/>
  <c r="K188" i="18" s="1"/>
  <c r="I187" i="18"/>
  <c r="G187" i="18"/>
  <c r="F187" i="18"/>
  <c r="E187" i="18"/>
  <c r="C187" i="18"/>
  <c r="K187" i="18" s="1"/>
  <c r="I186" i="18"/>
  <c r="G186" i="18"/>
  <c r="F186" i="18"/>
  <c r="E186" i="18"/>
  <c r="C186" i="18"/>
  <c r="K186" i="18" s="1"/>
  <c r="I185" i="18"/>
  <c r="G185" i="18"/>
  <c r="F185" i="18"/>
  <c r="E185" i="18"/>
  <c r="C185" i="18"/>
  <c r="K185" i="18" s="1"/>
  <c r="I184" i="18"/>
  <c r="G184" i="18"/>
  <c r="F184" i="18"/>
  <c r="E184" i="18"/>
  <c r="C184" i="18"/>
  <c r="K184" i="18" s="1"/>
  <c r="I183" i="18"/>
  <c r="G183" i="18"/>
  <c r="F183" i="18"/>
  <c r="E183" i="18"/>
  <c r="C183" i="18"/>
  <c r="K183" i="18" s="1"/>
  <c r="I182" i="18"/>
  <c r="G182" i="18"/>
  <c r="F182" i="18"/>
  <c r="E182" i="18"/>
  <c r="C182" i="18"/>
  <c r="K182" i="18" s="1"/>
  <c r="I181" i="18"/>
  <c r="G181" i="18"/>
  <c r="F181" i="18"/>
  <c r="E181" i="18"/>
  <c r="C181" i="18"/>
  <c r="K181" i="18" s="1"/>
  <c r="I180" i="18"/>
  <c r="G180" i="18"/>
  <c r="F180" i="18"/>
  <c r="E180" i="18"/>
  <c r="C180" i="18"/>
  <c r="K180" i="18" s="1"/>
  <c r="I179" i="18"/>
  <c r="G179" i="18"/>
  <c r="F179" i="18"/>
  <c r="E179" i="18"/>
  <c r="C179" i="18"/>
  <c r="K179" i="18" s="1"/>
  <c r="I178" i="18"/>
  <c r="G178" i="18"/>
  <c r="F178" i="18"/>
  <c r="E178" i="18"/>
  <c r="C178" i="18"/>
  <c r="K178" i="18" s="1"/>
  <c r="I177" i="18"/>
  <c r="G177" i="18"/>
  <c r="F177" i="18"/>
  <c r="E177" i="18"/>
  <c r="C177" i="18"/>
  <c r="K177" i="18" s="1"/>
  <c r="I176" i="18"/>
  <c r="G176" i="18"/>
  <c r="F176" i="18"/>
  <c r="E176" i="18"/>
  <c r="C176" i="18"/>
  <c r="K176" i="18" s="1"/>
  <c r="I175" i="18"/>
  <c r="G175" i="18"/>
  <c r="F175" i="18"/>
  <c r="E175" i="18"/>
  <c r="C175" i="18"/>
  <c r="K175" i="18" s="1"/>
  <c r="I174" i="18"/>
  <c r="G174" i="18"/>
  <c r="F174" i="18"/>
  <c r="E174" i="18"/>
  <c r="C174" i="18"/>
  <c r="K174" i="18" s="1"/>
  <c r="I173" i="18"/>
  <c r="G173" i="18"/>
  <c r="F173" i="18"/>
  <c r="E173" i="18"/>
  <c r="C173" i="18"/>
  <c r="K173" i="18" s="1"/>
  <c r="I172" i="18"/>
  <c r="G172" i="18"/>
  <c r="F172" i="18"/>
  <c r="E172" i="18"/>
  <c r="C172" i="18"/>
  <c r="K172" i="18" s="1"/>
  <c r="I171" i="18"/>
  <c r="G171" i="18"/>
  <c r="F171" i="18"/>
  <c r="E171" i="18"/>
  <c r="C171" i="18"/>
  <c r="K171" i="18" s="1"/>
  <c r="I170" i="18"/>
  <c r="G170" i="18"/>
  <c r="F170" i="18"/>
  <c r="E170" i="18"/>
  <c r="C170" i="18"/>
  <c r="K170" i="18" s="1"/>
  <c r="I169" i="18"/>
  <c r="G169" i="18"/>
  <c r="F169" i="18"/>
  <c r="E169" i="18"/>
  <c r="C169" i="18"/>
  <c r="K169" i="18" s="1"/>
  <c r="I168" i="18"/>
  <c r="G168" i="18"/>
  <c r="F168" i="18"/>
  <c r="E168" i="18"/>
  <c r="C168" i="18"/>
  <c r="K168" i="18" s="1"/>
  <c r="I167" i="18"/>
  <c r="G167" i="18"/>
  <c r="F167" i="18"/>
  <c r="E167" i="18"/>
  <c r="C167" i="18"/>
  <c r="K167" i="18" s="1"/>
  <c r="I166" i="18"/>
  <c r="G166" i="18"/>
  <c r="F166" i="18"/>
  <c r="E166" i="18"/>
  <c r="C166" i="18"/>
  <c r="K166" i="18" s="1"/>
  <c r="I165" i="18"/>
  <c r="G165" i="18"/>
  <c r="F165" i="18"/>
  <c r="E165" i="18"/>
  <c r="C165" i="18"/>
  <c r="K165" i="18" s="1"/>
  <c r="I164" i="18"/>
  <c r="G164" i="18"/>
  <c r="F164" i="18"/>
  <c r="E164" i="18"/>
  <c r="C164" i="18"/>
  <c r="K164" i="18" s="1"/>
  <c r="I163" i="18"/>
  <c r="G163" i="18"/>
  <c r="F163" i="18"/>
  <c r="E163" i="18"/>
  <c r="C163" i="18"/>
  <c r="K163" i="18" s="1"/>
  <c r="I162" i="18"/>
  <c r="G162" i="18"/>
  <c r="F162" i="18"/>
  <c r="E162" i="18"/>
  <c r="C162" i="18"/>
  <c r="K162" i="18" s="1"/>
  <c r="I161" i="18"/>
  <c r="G161" i="18"/>
  <c r="F161" i="18"/>
  <c r="E161" i="18"/>
  <c r="C161" i="18"/>
  <c r="K161" i="18" s="1"/>
  <c r="I160" i="18"/>
  <c r="G160" i="18"/>
  <c r="F160" i="18"/>
  <c r="E160" i="18"/>
  <c r="C160" i="18"/>
  <c r="K160" i="18" s="1"/>
  <c r="I159" i="18"/>
  <c r="G159" i="18"/>
  <c r="F159" i="18"/>
  <c r="E159" i="18"/>
  <c r="C159" i="18"/>
  <c r="K159" i="18" s="1"/>
  <c r="I158" i="18"/>
  <c r="G158" i="18"/>
  <c r="F158" i="18"/>
  <c r="E158" i="18"/>
  <c r="C158" i="18"/>
  <c r="K158" i="18" s="1"/>
  <c r="I157" i="18"/>
  <c r="G157" i="18"/>
  <c r="F157" i="18"/>
  <c r="E157" i="18"/>
  <c r="C157" i="18"/>
  <c r="K157" i="18" s="1"/>
  <c r="I156" i="18"/>
  <c r="G156" i="18"/>
  <c r="F156" i="18"/>
  <c r="E156" i="18"/>
  <c r="C156" i="18"/>
  <c r="K156" i="18" s="1"/>
  <c r="I155" i="18"/>
  <c r="G155" i="18"/>
  <c r="F155" i="18"/>
  <c r="E155" i="18"/>
  <c r="C155" i="18"/>
  <c r="K155" i="18" s="1"/>
  <c r="I154" i="18"/>
  <c r="G154" i="18"/>
  <c r="F154" i="18"/>
  <c r="E154" i="18"/>
  <c r="C154" i="18"/>
  <c r="K154" i="18" s="1"/>
  <c r="I153" i="18"/>
  <c r="G153" i="18"/>
  <c r="F153" i="18"/>
  <c r="E153" i="18"/>
  <c r="C153" i="18"/>
  <c r="K153" i="18" s="1"/>
  <c r="I152" i="18"/>
  <c r="G152" i="18"/>
  <c r="F152" i="18"/>
  <c r="E152" i="18"/>
  <c r="C152" i="18"/>
  <c r="K152" i="18" s="1"/>
  <c r="I151" i="18"/>
  <c r="G151" i="18"/>
  <c r="F151" i="18"/>
  <c r="E151" i="18"/>
  <c r="C151" i="18"/>
  <c r="K151" i="18" s="1"/>
  <c r="I150" i="18"/>
  <c r="G150" i="18"/>
  <c r="F150" i="18"/>
  <c r="E150" i="18"/>
  <c r="C150" i="18"/>
  <c r="K150" i="18" s="1"/>
  <c r="I149" i="18"/>
  <c r="G149" i="18"/>
  <c r="F149" i="18"/>
  <c r="E149" i="18"/>
  <c r="C149" i="18"/>
  <c r="K149" i="18" s="1"/>
  <c r="I148" i="18"/>
  <c r="G148" i="18"/>
  <c r="F148" i="18"/>
  <c r="E148" i="18"/>
  <c r="C148" i="18"/>
  <c r="K148" i="18" s="1"/>
  <c r="I147" i="18"/>
  <c r="G147" i="18"/>
  <c r="F147" i="18"/>
  <c r="E147" i="18"/>
  <c r="C147" i="18"/>
  <c r="K147" i="18" s="1"/>
  <c r="I146" i="18"/>
  <c r="G146" i="18"/>
  <c r="F146" i="18"/>
  <c r="E146" i="18"/>
  <c r="C146" i="18"/>
  <c r="K146" i="18" s="1"/>
  <c r="I145" i="18"/>
  <c r="G145" i="18"/>
  <c r="F145" i="18"/>
  <c r="E145" i="18"/>
  <c r="C145" i="18"/>
  <c r="K145" i="18" s="1"/>
  <c r="I144" i="18"/>
  <c r="G144" i="18"/>
  <c r="F144" i="18"/>
  <c r="E144" i="18"/>
  <c r="C144" i="18"/>
  <c r="K144" i="18" s="1"/>
  <c r="I143" i="18"/>
  <c r="G143" i="18"/>
  <c r="F143" i="18"/>
  <c r="E143" i="18"/>
  <c r="C143" i="18"/>
  <c r="K143" i="18" s="1"/>
  <c r="I142" i="18"/>
  <c r="G142" i="18"/>
  <c r="F142" i="18"/>
  <c r="E142" i="18"/>
  <c r="C142" i="18"/>
  <c r="K142" i="18" s="1"/>
  <c r="I141" i="18"/>
  <c r="G141" i="18"/>
  <c r="F141" i="18"/>
  <c r="E141" i="18"/>
  <c r="C141" i="18"/>
  <c r="K141" i="18" s="1"/>
  <c r="I140" i="18"/>
  <c r="G140" i="18"/>
  <c r="F140" i="18"/>
  <c r="E140" i="18"/>
  <c r="C140" i="18"/>
  <c r="K140" i="18" s="1"/>
  <c r="I139" i="18"/>
  <c r="G139" i="18"/>
  <c r="F139" i="18"/>
  <c r="E139" i="18"/>
  <c r="C139" i="18"/>
  <c r="K139" i="18" s="1"/>
  <c r="I138" i="18"/>
  <c r="G138" i="18"/>
  <c r="F138" i="18"/>
  <c r="E138" i="18"/>
  <c r="C138" i="18"/>
  <c r="K138" i="18" s="1"/>
  <c r="I137" i="18"/>
  <c r="G137" i="18"/>
  <c r="F137" i="18"/>
  <c r="E137" i="18"/>
  <c r="C137" i="18"/>
  <c r="K137" i="18" s="1"/>
  <c r="I136" i="18"/>
  <c r="G136" i="18"/>
  <c r="F136" i="18"/>
  <c r="E136" i="18"/>
  <c r="C136" i="18"/>
  <c r="K136" i="18" s="1"/>
  <c r="I135" i="18"/>
  <c r="G135" i="18"/>
  <c r="F135" i="18"/>
  <c r="E135" i="18"/>
  <c r="C135" i="18"/>
  <c r="K135" i="18" s="1"/>
  <c r="I134" i="18"/>
  <c r="G134" i="18"/>
  <c r="F134" i="18"/>
  <c r="E134" i="18"/>
  <c r="C134" i="18"/>
  <c r="K134" i="18" s="1"/>
  <c r="I133" i="18"/>
  <c r="G133" i="18"/>
  <c r="F133" i="18"/>
  <c r="E133" i="18"/>
  <c r="C133" i="18"/>
  <c r="K133" i="18" s="1"/>
  <c r="I132" i="18"/>
  <c r="G132" i="18"/>
  <c r="F132" i="18"/>
  <c r="E132" i="18"/>
  <c r="C132" i="18"/>
  <c r="K132" i="18" s="1"/>
  <c r="I131" i="18"/>
  <c r="G131" i="18"/>
  <c r="F131" i="18"/>
  <c r="E131" i="18"/>
  <c r="C131" i="18"/>
  <c r="K131" i="18" s="1"/>
  <c r="I130" i="18"/>
  <c r="G130" i="18"/>
  <c r="F130" i="18"/>
  <c r="E130" i="18"/>
  <c r="C130" i="18"/>
  <c r="K130" i="18" s="1"/>
  <c r="I129" i="18"/>
  <c r="G129" i="18"/>
  <c r="F129" i="18"/>
  <c r="E129" i="18"/>
  <c r="C129" i="18"/>
  <c r="K129" i="18" s="1"/>
  <c r="I128" i="18"/>
  <c r="G128" i="18"/>
  <c r="F128" i="18"/>
  <c r="E128" i="18"/>
  <c r="C128" i="18"/>
  <c r="K128" i="18" s="1"/>
  <c r="I127" i="18"/>
  <c r="G127" i="18"/>
  <c r="F127" i="18"/>
  <c r="E127" i="18"/>
  <c r="C127" i="18"/>
  <c r="K127" i="18" s="1"/>
  <c r="I126" i="18"/>
  <c r="G126" i="18"/>
  <c r="F126" i="18"/>
  <c r="E126" i="18"/>
  <c r="C126" i="18"/>
  <c r="K126" i="18" s="1"/>
  <c r="I125" i="18"/>
  <c r="G125" i="18"/>
  <c r="F125" i="18"/>
  <c r="E125" i="18"/>
  <c r="C125" i="18"/>
  <c r="K125" i="18" s="1"/>
  <c r="I124" i="18"/>
  <c r="G124" i="18"/>
  <c r="F124" i="18"/>
  <c r="E124" i="18"/>
  <c r="C124" i="18"/>
  <c r="K124" i="18" s="1"/>
  <c r="I123" i="18"/>
  <c r="G123" i="18"/>
  <c r="F123" i="18"/>
  <c r="E123" i="18"/>
  <c r="C123" i="18"/>
  <c r="K123" i="18" s="1"/>
  <c r="I122" i="18"/>
  <c r="G122" i="18"/>
  <c r="F122" i="18"/>
  <c r="E122" i="18"/>
  <c r="C122" i="18"/>
  <c r="K122" i="18" s="1"/>
  <c r="I121" i="18"/>
  <c r="G121" i="18"/>
  <c r="F121" i="18"/>
  <c r="E121" i="18"/>
  <c r="C121" i="18"/>
  <c r="K121" i="18" s="1"/>
  <c r="I120" i="18"/>
  <c r="G120" i="18"/>
  <c r="F120" i="18"/>
  <c r="E120" i="18"/>
  <c r="C120" i="18"/>
  <c r="K120" i="18" s="1"/>
  <c r="I119" i="18"/>
  <c r="G119" i="18"/>
  <c r="F119" i="18"/>
  <c r="E119" i="18"/>
  <c r="C119" i="18"/>
  <c r="K119" i="18" s="1"/>
  <c r="I118" i="18"/>
  <c r="G118" i="18"/>
  <c r="F118" i="18"/>
  <c r="E118" i="18"/>
  <c r="C118" i="18"/>
  <c r="K118" i="18" s="1"/>
  <c r="I117" i="18"/>
  <c r="G117" i="18"/>
  <c r="F117" i="18"/>
  <c r="E117" i="18"/>
  <c r="C117" i="18"/>
  <c r="K117" i="18" s="1"/>
  <c r="I116" i="18"/>
  <c r="G116" i="18"/>
  <c r="F116" i="18"/>
  <c r="E116" i="18"/>
  <c r="C116" i="18"/>
  <c r="K116" i="18" s="1"/>
  <c r="I115" i="18"/>
  <c r="G115" i="18"/>
  <c r="F115" i="18"/>
  <c r="E115" i="18"/>
  <c r="C115" i="18"/>
  <c r="K115" i="18" s="1"/>
  <c r="I114" i="18"/>
  <c r="G114" i="18"/>
  <c r="F114" i="18"/>
  <c r="E114" i="18"/>
  <c r="C114" i="18"/>
  <c r="K114" i="18" s="1"/>
  <c r="I113" i="18"/>
  <c r="G113" i="18"/>
  <c r="F113" i="18"/>
  <c r="E113" i="18"/>
  <c r="C113" i="18"/>
  <c r="K113" i="18" s="1"/>
  <c r="I112" i="18"/>
  <c r="G112" i="18"/>
  <c r="F112" i="18"/>
  <c r="E112" i="18"/>
  <c r="C112" i="18"/>
  <c r="K112" i="18" s="1"/>
  <c r="I111" i="18"/>
  <c r="G111" i="18"/>
  <c r="F111" i="18"/>
  <c r="E111" i="18"/>
  <c r="C111" i="18"/>
  <c r="K111" i="18" s="1"/>
  <c r="I110" i="18"/>
  <c r="G110" i="18"/>
  <c r="F110" i="18"/>
  <c r="E110" i="18"/>
  <c r="C110" i="18"/>
  <c r="K110" i="18" s="1"/>
  <c r="I109" i="18"/>
  <c r="G109" i="18"/>
  <c r="F109" i="18"/>
  <c r="E109" i="18"/>
  <c r="C109" i="18"/>
  <c r="K109" i="18" s="1"/>
  <c r="I108" i="18"/>
  <c r="G108" i="18"/>
  <c r="F108" i="18"/>
  <c r="E108" i="18"/>
  <c r="C108" i="18"/>
  <c r="K108" i="18" s="1"/>
  <c r="I107" i="18"/>
  <c r="G107" i="18"/>
  <c r="F107" i="18"/>
  <c r="E107" i="18"/>
  <c r="C107" i="18"/>
  <c r="K107" i="18" s="1"/>
  <c r="I106" i="18"/>
  <c r="G106" i="18"/>
  <c r="F106" i="18"/>
  <c r="E106" i="18"/>
  <c r="C106" i="18"/>
  <c r="K106" i="18" s="1"/>
  <c r="I105" i="18"/>
  <c r="G105" i="18"/>
  <c r="F105" i="18"/>
  <c r="E105" i="18"/>
  <c r="C105" i="18"/>
  <c r="K105" i="18" s="1"/>
  <c r="I104" i="18"/>
  <c r="G104" i="18"/>
  <c r="F104" i="18"/>
  <c r="E104" i="18"/>
  <c r="C104" i="18"/>
  <c r="K104" i="18" s="1"/>
  <c r="I103" i="18"/>
  <c r="G103" i="18"/>
  <c r="F103" i="18"/>
  <c r="E103" i="18"/>
  <c r="C103" i="18"/>
  <c r="K103" i="18" s="1"/>
  <c r="I102" i="18"/>
  <c r="G102" i="18"/>
  <c r="F102" i="18"/>
  <c r="E102" i="18"/>
  <c r="C102" i="18"/>
  <c r="K102" i="18" s="1"/>
  <c r="I101" i="18"/>
  <c r="G101" i="18"/>
  <c r="F101" i="18"/>
  <c r="E101" i="18"/>
  <c r="C101" i="18"/>
  <c r="K101" i="18" s="1"/>
  <c r="I100" i="18"/>
  <c r="G100" i="18"/>
  <c r="F100" i="18"/>
  <c r="E100" i="18"/>
  <c r="C100" i="18"/>
  <c r="K100" i="18" s="1"/>
  <c r="I99" i="18"/>
  <c r="G99" i="18"/>
  <c r="F99" i="18"/>
  <c r="E99" i="18"/>
  <c r="C99" i="18"/>
  <c r="K99" i="18" s="1"/>
  <c r="I98" i="18"/>
  <c r="G98" i="18"/>
  <c r="F98" i="18"/>
  <c r="E98" i="18"/>
  <c r="C98" i="18"/>
  <c r="K98" i="18" s="1"/>
  <c r="I97" i="18"/>
  <c r="G97" i="18"/>
  <c r="F97" i="18"/>
  <c r="E97" i="18"/>
  <c r="C97" i="18"/>
  <c r="K97" i="18" s="1"/>
  <c r="I96" i="18"/>
  <c r="G96" i="18"/>
  <c r="F96" i="18"/>
  <c r="E96" i="18"/>
  <c r="C96" i="18"/>
  <c r="K96" i="18" s="1"/>
  <c r="I95" i="18"/>
  <c r="G95" i="18"/>
  <c r="F95" i="18"/>
  <c r="E95" i="18"/>
  <c r="C95" i="18"/>
  <c r="K95" i="18" s="1"/>
  <c r="I94" i="18"/>
  <c r="G94" i="18"/>
  <c r="F94" i="18"/>
  <c r="E94" i="18"/>
  <c r="C94" i="18"/>
  <c r="K94" i="18" s="1"/>
  <c r="I93" i="18"/>
  <c r="G93" i="18"/>
  <c r="F93" i="18"/>
  <c r="E93" i="18"/>
  <c r="C93" i="18"/>
  <c r="K93" i="18" s="1"/>
  <c r="I92" i="18"/>
  <c r="G92" i="18"/>
  <c r="F92" i="18"/>
  <c r="E92" i="18"/>
  <c r="C92" i="18"/>
  <c r="K92" i="18" s="1"/>
  <c r="I91" i="18"/>
  <c r="G91" i="18"/>
  <c r="F91" i="18"/>
  <c r="E91" i="18"/>
  <c r="C91" i="18"/>
  <c r="K91" i="18" s="1"/>
  <c r="I90" i="18"/>
  <c r="G90" i="18"/>
  <c r="F90" i="18"/>
  <c r="E90" i="18"/>
  <c r="C90" i="18"/>
  <c r="K90" i="18" s="1"/>
  <c r="I89" i="18"/>
  <c r="G89" i="18"/>
  <c r="F89" i="18"/>
  <c r="E89" i="18"/>
  <c r="C89" i="18"/>
  <c r="K89" i="18" s="1"/>
  <c r="I88" i="18"/>
  <c r="G88" i="18"/>
  <c r="F88" i="18"/>
  <c r="E88" i="18"/>
  <c r="C88" i="18"/>
  <c r="K88" i="18" s="1"/>
  <c r="I87" i="18"/>
  <c r="G87" i="18"/>
  <c r="F87" i="18"/>
  <c r="E87" i="18"/>
  <c r="C87" i="18"/>
  <c r="K87" i="18" s="1"/>
  <c r="I86" i="18"/>
  <c r="G86" i="18"/>
  <c r="F86" i="18"/>
  <c r="E86" i="18"/>
  <c r="C86" i="18"/>
  <c r="K86" i="18" s="1"/>
  <c r="I85" i="18"/>
  <c r="G85" i="18"/>
  <c r="F85" i="18"/>
  <c r="E85" i="18"/>
  <c r="C85" i="18"/>
  <c r="K85" i="18" s="1"/>
  <c r="I84" i="18"/>
  <c r="G84" i="18"/>
  <c r="F84" i="18"/>
  <c r="E84" i="18"/>
  <c r="C84" i="18"/>
  <c r="K84" i="18" s="1"/>
  <c r="I83" i="18"/>
  <c r="G83" i="18"/>
  <c r="F83" i="18"/>
  <c r="E83" i="18"/>
  <c r="C83" i="18"/>
  <c r="K83" i="18" s="1"/>
  <c r="I82" i="18"/>
  <c r="G82" i="18"/>
  <c r="F82" i="18"/>
  <c r="E82" i="18"/>
  <c r="C82" i="18"/>
  <c r="K82" i="18" s="1"/>
  <c r="I81" i="18"/>
  <c r="G81" i="18"/>
  <c r="F81" i="18"/>
  <c r="E81" i="18"/>
  <c r="C81" i="18"/>
  <c r="K81" i="18" s="1"/>
  <c r="I80" i="18"/>
  <c r="G80" i="18"/>
  <c r="F80" i="18"/>
  <c r="E80" i="18"/>
  <c r="C80" i="18"/>
  <c r="K80" i="18" s="1"/>
  <c r="I79" i="18"/>
  <c r="G79" i="18"/>
  <c r="F79" i="18"/>
  <c r="E79" i="18"/>
  <c r="C79" i="18"/>
  <c r="K79" i="18" s="1"/>
  <c r="I78" i="18"/>
  <c r="G78" i="18"/>
  <c r="F78" i="18"/>
  <c r="E78" i="18"/>
  <c r="C78" i="18"/>
  <c r="K78" i="18" s="1"/>
  <c r="I77" i="18"/>
  <c r="G77" i="18"/>
  <c r="F77" i="18"/>
  <c r="E77" i="18"/>
  <c r="C77" i="18"/>
  <c r="K77" i="18" s="1"/>
  <c r="I76" i="18"/>
  <c r="G76" i="18"/>
  <c r="F76" i="18"/>
  <c r="E76" i="18"/>
  <c r="C76" i="18"/>
  <c r="K76" i="18" s="1"/>
  <c r="I75" i="18"/>
  <c r="G75" i="18"/>
  <c r="F75" i="18"/>
  <c r="E75" i="18"/>
  <c r="C75" i="18"/>
  <c r="K75" i="18" s="1"/>
  <c r="I74" i="18"/>
  <c r="G74" i="18"/>
  <c r="F74" i="18"/>
  <c r="E74" i="18"/>
  <c r="C74" i="18"/>
  <c r="K74" i="18" s="1"/>
  <c r="I73" i="18"/>
  <c r="G73" i="18"/>
  <c r="F73" i="18"/>
  <c r="E73" i="18"/>
  <c r="C73" i="18"/>
  <c r="K73" i="18" s="1"/>
  <c r="I72" i="18"/>
  <c r="G72" i="18"/>
  <c r="F72" i="18"/>
  <c r="E72" i="18"/>
  <c r="C72" i="18"/>
  <c r="K72" i="18" s="1"/>
  <c r="I71" i="18"/>
  <c r="G71" i="18"/>
  <c r="F71" i="18"/>
  <c r="E71" i="18"/>
  <c r="C71" i="18"/>
  <c r="K71" i="18" s="1"/>
  <c r="I70" i="18"/>
  <c r="G70" i="18"/>
  <c r="F70" i="18"/>
  <c r="E70" i="18"/>
  <c r="C70" i="18"/>
  <c r="K70" i="18" s="1"/>
  <c r="I69" i="18"/>
  <c r="G69" i="18"/>
  <c r="F69" i="18"/>
  <c r="E69" i="18"/>
  <c r="C69" i="18"/>
  <c r="K69" i="18" s="1"/>
  <c r="I68" i="18"/>
  <c r="G68" i="18"/>
  <c r="F68" i="18"/>
  <c r="E68" i="18"/>
  <c r="C68" i="18"/>
  <c r="K68" i="18" s="1"/>
  <c r="I67" i="18"/>
  <c r="G67" i="18"/>
  <c r="F67" i="18"/>
  <c r="E67" i="18"/>
  <c r="C67" i="18"/>
  <c r="K67" i="18" s="1"/>
  <c r="I66" i="18"/>
  <c r="G66" i="18"/>
  <c r="F66" i="18"/>
  <c r="E66" i="18"/>
  <c r="C66" i="18"/>
  <c r="K66" i="18" s="1"/>
  <c r="I65" i="18"/>
  <c r="G65" i="18"/>
  <c r="F65" i="18"/>
  <c r="E65" i="18"/>
  <c r="C65" i="18"/>
  <c r="K65" i="18" s="1"/>
  <c r="I64" i="18"/>
  <c r="G64" i="18"/>
  <c r="F64" i="18"/>
  <c r="E64" i="18"/>
  <c r="C64" i="18"/>
  <c r="K64" i="18" s="1"/>
  <c r="I63" i="18"/>
  <c r="G63" i="18"/>
  <c r="F63" i="18"/>
  <c r="E63" i="18"/>
  <c r="C63" i="18"/>
  <c r="K63" i="18" s="1"/>
  <c r="I62" i="18"/>
  <c r="G62" i="18"/>
  <c r="F62" i="18"/>
  <c r="E62" i="18"/>
  <c r="C62" i="18"/>
  <c r="K62" i="18" s="1"/>
  <c r="I61" i="18"/>
  <c r="G61" i="18"/>
  <c r="F61" i="18"/>
  <c r="E61" i="18"/>
  <c r="C61" i="18"/>
  <c r="K61" i="18" s="1"/>
  <c r="I60" i="18"/>
  <c r="G60" i="18"/>
  <c r="F60" i="18"/>
  <c r="E60" i="18"/>
  <c r="C60" i="18"/>
  <c r="K60" i="18" s="1"/>
  <c r="I59" i="18"/>
  <c r="G59" i="18"/>
  <c r="F59" i="18"/>
  <c r="E59" i="18"/>
  <c r="C59" i="18"/>
  <c r="K59" i="18" s="1"/>
  <c r="I58" i="18"/>
  <c r="G58" i="18"/>
  <c r="F58" i="18"/>
  <c r="E58" i="18"/>
  <c r="C58" i="18"/>
  <c r="K58" i="18" s="1"/>
  <c r="I57" i="18"/>
  <c r="G57" i="18"/>
  <c r="F57" i="18"/>
  <c r="E57" i="18"/>
  <c r="C57" i="18"/>
  <c r="K57" i="18" s="1"/>
  <c r="I56" i="18"/>
  <c r="G56" i="18"/>
  <c r="F56" i="18"/>
  <c r="E56" i="18"/>
  <c r="C56" i="18"/>
  <c r="K56" i="18" s="1"/>
  <c r="I55" i="18"/>
  <c r="G55" i="18"/>
  <c r="F55" i="18"/>
  <c r="E55" i="18"/>
  <c r="C55" i="18"/>
  <c r="K55" i="18" s="1"/>
  <c r="I54" i="18"/>
  <c r="G54" i="18"/>
  <c r="F54" i="18"/>
  <c r="E54" i="18"/>
  <c r="C54" i="18"/>
  <c r="K54" i="18" s="1"/>
  <c r="I53" i="18"/>
  <c r="G53" i="18"/>
  <c r="F53" i="18"/>
  <c r="E53" i="18"/>
  <c r="C53" i="18"/>
  <c r="K53" i="18" s="1"/>
  <c r="I52" i="18"/>
  <c r="G52" i="18"/>
  <c r="F52" i="18"/>
  <c r="E52" i="18"/>
  <c r="C52" i="18"/>
  <c r="K52" i="18" s="1"/>
  <c r="I51" i="18"/>
  <c r="G51" i="18"/>
  <c r="F51" i="18"/>
  <c r="E51" i="18"/>
  <c r="C51" i="18"/>
  <c r="K51" i="18" s="1"/>
  <c r="I50" i="18"/>
  <c r="G50" i="18"/>
  <c r="F50" i="18"/>
  <c r="E50" i="18"/>
  <c r="C50" i="18"/>
  <c r="K50" i="18" s="1"/>
  <c r="I49" i="18"/>
  <c r="G49" i="18"/>
  <c r="F49" i="18"/>
  <c r="E49" i="18"/>
  <c r="I48" i="18"/>
  <c r="G48" i="18"/>
  <c r="F48" i="18"/>
  <c r="E48" i="18"/>
  <c r="I47" i="18"/>
  <c r="G47" i="18"/>
  <c r="F47" i="18"/>
  <c r="E47" i="18"/>
  <c r="I46" i="18"/>
  <c r="G46" i="18"/>
  <c r="F46" i="18"/>
  <c r="E46" i="18"/>
  <c r="I45" i="18"/>
  <c r="G45" i="18"/>
  <c r="F45" i="18"/>
  <c r="E45" i="18"/>
  <c r="I44" i="18"/>
  <c r="G44" i="18"/>
  <c r="F44" i="18"/>
  <c r="E44" i="18"/>
  <c r="I43" i="18"/>
  <c r="G43" i="18"/>
  <c r="F43" i="18"/>
  <c r="E43" i="18"/>
  <c r="I42" i="18"/>
  <c r="G42" i="18"/>
  <c r="F42" i="18"/>
  <c r="E42" i="18"/>
  <c r="C42" i="18"/>
  <c r="K42" i="18" s="1"/>
  <c r="I41" i="18"/>
  <c r="G41" i="18"/>
  <c r="F41" i="18"/>
  <c r="E41" i="18"/>
  <c r="C41" i="18"/>
  <c r="K41" i="18" s="1"/>
  <c r="I40" i="18"/>
  <c r="G40" i="18"/>
  <c r="F40" i="18"/>
  <c r="E40" i="18"/>
  <c r="C40" i="18"/>
  <c r="K40" i="18" s="1"/>
  <c r="I39" i="18"/>
  <c r="G39" i="18"/>
  <c r="F39" i="18"/>
  <c r="E39" i="18"/>
  <c r="C39" i="18"/>
  <c r="K39" i="18" s="1"/>
  <c r="I38" i="18"/>
  <c r="G38" i="18"/>
  <c r="F38" i="18"/>
  <c r="E38" i="18"/>
  <c r="C38" i="18"/>
  <c r="K38" i="18" s="1"/>
  <c r="I37" i="18"/>
  <c r="G37" i="18"/>
  <c r="F37" i="18"/>
  <c r="E37" i="18"/>
  <c r="C37" i="18"/>
  <c r="K37" i="18" s="1"/>
  <c r="I36" i="18"/>
  <c r="G36" i="18"/>
  <c r="F36" i="18"/>
  <c r="E36" i="18"/>
  <c r="C36" i="18"/>
  <c r="K36" i="18" s="1"/>
  <c r="I35" i="18"/>
  <c r="G35" i="18"/>
  <c r="F35" i="18"/>
  <c r="E35" i="18"/>
  <c r="C35" i="18"/>
  <c r="K35" i="18" s="1"/>
  <c r="I34" i="18"/>
  <c r="G34" i="18"/>
  <c r="F34" i="18"/>
  <c r="E34" i="18"/>
  <c r="C34" i="18"/>
  <c r="K34" i="18" s="1"/>
  <c r="I33" i="18"/>
  <c r="G33" i="18"/>
  <c r="F33" i="18"/>
  <c r="E33" i="18"/>
  <c r="C33" i="18"/>
  <c r="K33" i="18" s="1"/>
  <c r="I32" i="18"/>
  <c r="G32" i="18"/>
  <c r="F32" i="18"/>
  <c r="E32" i="18"/>
  <c r="C32" i="18"/>
  <c r="K32" i="18" s="1"/>
  <c r="I31" i="18"/>
  <c r="G31" i="18"/>
  <c r="F31" i="18"/>
  <c r="E31" i="18"/>
  <c r="C31" i="18"/>
  <c r="K31" i="18" s="1"/>
  <c r="I30" i="18"/>
  <c r="G30" i="18"/>
  <c r="F30" i="18"/>
  <c r="E30" i="18"/>
  <c r="C30" i="18"/>
  <c r="K30" i="18" s="1"/>
  <c r="I29" i="18"/>
  <c r="G29" i="18"/>
  <c r="F29" i="18"/>
  <c r="E29" i="18"/>
  <c r="C29" i="18"/>
  <c r="K29" i="18" s="1"/>
  <c r="I28" i="18"/>
  <c r="G28" i="18"/>
  <c r="F28" i="18"/>
  <c r="E28" i="18"/>
  <c r="C28" i="18"/>
  <c r="K28" i="18" s="1"/>
  <c r="I27" i="18"/>
  <c r="G27" i="18"/>
  <c r="F27" i="18"/>
  <c r="E27" i="18"/>
  <c r="C27" i="18"/>
  <c r="K27" i="18" s="1"/>
  <c r="I26" i="18"/>
  <c r="G26" i="18"/>
  <c r="F26" i="18"/>
  <c r="E26" i="18"/>
  <c r="C26" i="18"/>
  <c r="K26" i="18" s="1"/>
  <c r="I25" i="18"/>
  <c r="G25" i="18"/>
  <c r="F25" i="18"/>
  <c r="E25" i="18"/>
  <c r="C25" i="18"/>
  <c r="K25" i="18" s="1"/>
  <c r="I24" i="18"/>
  <c r="G24" i="18"/>
  <c r="F24" i="18"/>
  <c r="E24" i="18"/>
  <c r="C24" i="18"/>
  <c r="K24" i="18" s="1"/>
  <c r="I23" i="18"/>
  <c r="G23" i="18"/>
  <c r="F23" i="18"/>
  <c r="E23" i="18"/>
  <c r="C23" i="18"/>
  <c r="K23" i="18" s="1"/>
  <c r="I22" i="18"/>
  <c r="G22" i="18"/>
  <c r="F22" i="18"/>
  <c r="E22" i="18"/>
  <c r="C22" i="18"/>
  <c r="K22" i="18" s="1"/>
  <c r="I21" i="18"/>
  <c r="G21" i="18"/>
  <c r="F21" i="18"/>
  <c r="E21" i="18"/>
  <c r="C21" i="18"/>
  <c r="K21" i="18" s="1"/>
  <c r="I20" i="18"/>
  <c r="G20" i="18"/>
  <c r="F20" i="18"/>
  <c r="E20" i="18"/>
  <c r="C20" i="18"/>
  <c r="K20" i="18" s="1"/>
  <c r="I19" i="18"/>
  <c r="G19" i="18"/>
  <c r="F19" i="18"/>
  <c r="E19" i="18"/>
  <c r="C19" i="18"/>
  <c r="K19" i="18" s="1"/>
  <c r="I18" i="18"/>
  <c r="G18" i="18"/>
  <c r="F18" i="18"/>
  <c r="E18" i="18"/>
  <c r="C18" i="18"/>
  <c r="K18" i="18" s="1"/>
  <c r="I17" i="18"/>
  <c r="G17" i="18"/>
  <c r="F17" i="18"/>
  <c r="E17" i="18"/>
  <c r="C17" i="18"/>
  <c r="K17" i="18" s="1"/>
  <c r="I16" i="18"/>
  <c r="G16" i="18"/>
  <c r="F16" i="18"/>
  <c r="E16" i="18"/>
  <c r="C16" i="18"/>
  <c r="K16" i="18" s="1"/>
  <c r="I15" i="18"/>
  <c r="G15" i="18"/>
  <c r="F15" i="18"/>
  <c r="E15" i="18"/>
  <c r="C15" i="18"/>
  <c r="K15" i="18" s="1"/>
  <c r="I14" i="18"/>
  <c r="G14" i="18"/>
  <c r="F14" i="18"/>
  <c r="E14" i="18"/>
  <c r="C14" i="18"/>
  <c r="K14" i="18" s="1"/>
  <c r="I13" i="18"/>
  <c r="G13" i="18"/>
  <c r="F13" i="18"/>
  <c r="E13" i="18"/>
  <c r="C13" i="18"/>
  <c r="K13" i="18" s="1"/>
  <c r="I12" i="18"/>
  <c r="G12" i="18"/>
  <c r="F12" i="18"/>
  <c r="E12" i="18"/>
  <c r="C12" i="18"/>
  <c r="K12" i="18" s="1"/>
  <c r="I11" i="18"/>
  <c r="G11" i="18"/>
  <c r="F11" i="18"/>
  <c r="E11" i="18"/>
  <c r="C11" i="18"/>
  <c r="K11" i="18" s="1"/>
  <c r="I10" i="18"/>
  <c r="G10" i="18"/>
  <c r="F10" i="18"/>
  <c r="E10" i="18"/>
  <c r="C10" i="18"/>
  <c r="K10" i="18" s="1"/>
  <c r="I9" i="18"/>
  <c r="G9" i="18"/>
  <c r="F9" i="18"/>
  <c r="E9" i="18"/>
  <c r="C9" i="18"/>
  <c r="K9" i="18" s="1"/>
  <c r="I8" i="18"/>
  <c r="G8" i="18"/>
  <c r="F8" i="18"/>
  <c r="E8" i="18"/>
  <c r="C8" i="18"/>
  <c r="K8" i="18" s="1"/>
  <c r="I7" i="18"/>
  <c r="G7" i="18"/>
  <c r="F7" i="18"/>
  <c r="E7" i="18"/>
  <c r="C7" i="18"/>
  <c r="K7" i="18" s="1"/>
  <c r="I6" i="18"/>
  <c r="G6" i="18"/>
  <c r="F6" i="18"/>
  <c r="E6" i="18"/>
  <c r="C6" i="18"/>
  <c r="K6" i="18" s="1"/>
  <c r="I5" i="18"/>
  <c r="G5" i="18"/>
  <c r="F5" i="18"/>
  <c r="E5" i="18"/>
  <c r="C5" i="18"/>
  <c r="K5" i="18" s="1"/>
  <c r="I4" i="18"/>
  <c r="G4" i="18"/>
  <c r="F4" i="18"/>
  <c r="E4" i="18"/>
  <c r="C4" i="18"/>
  <c r="K4" i="18" s="1"/>
  <c r="I3" i="18"/>
  <c r="G3" i="18"/>
  <c r="F3" i="18"/>
  <c r="E3" i="18"/>
  <c r="C3" i="18"/>
  <c r="K3" i="18" s="1"/>
  <c r="I2" i="18"/>
  <c r="G2" i="18"/>
  <c r="F2" i="18"/>
  <c r="E2" i="18"/>
  <c r="C2" i="18"/>
  <c r="K2" i="18" s="1"/>
  <c r="E17" i="7" l="1"/>
  <c r="E20" i="7"/>
  <c r="E21" i="7"/>
  <c r="E24" i="7"/>
  <c r="E25" i="7"/>
  <c r="E28" i="7"/>
  <c r="E29" i="7"/>
  <c r="E32" i="7"/>
  <c r="E33" i="7"/>
  <c r="E36" i="7"/>
  <c r="E37" i="7"/>
  <c r="E40" i="7"/>
  <c r="E41" i="7"/>
  <c r="E44" i="7"/>
  <c r="E45" i="7"/>
  <c r="E48" i="7"/>
  <c r="E49" i="7"/>
  <c r="E52" i="7"/>
  <c r="E53" i="7"/>
  <c r="E56" i="7"/>
  <c r="E57" i="7"/>
  <c r="E60" i="7"/>
  <c r="E61" i="7"/>
  <c r="E64" i="7"/>
  <c r="E65" i="7"/>
  <c r="E68" i="7"/>
  <c r="E69" i="7"/>
  <c r="E72" i="7"/>
  <c r="E73" i="7"/>
  <c r="E76" i="7"/>
  <c r="E77" i="7"/>
  <c r="E80" i="7"/>
  <c r="E81" i="7"/>
  <c r="E84" i="7"/>
  <c r="E85" i="7"/>
  <c r="E88" i="7"/>
  <c r="E89" i="7"/>
  <c r="E92" i="7"/>
  <c r="E93" i="7"/>
  <c r="E96" i="7"/>
  <c r="E97" i="7"/>
  <c r="E100" i="7"/>
  <c r="E101" i="7"/>
  <c r="E104" i="7"/>
  <c r="E105" i="7"/>
  <c r="E108" i="7"/>
  <c r="E109" i="7"/>
  <c r="E112" i="7"/>
  <c r="E113" i="7"/>
  <c r="E116" i="7"/>
  <c r="E117" i="7"/>
  <c r="E120" i="7"/>
  <c r="E121" i="7"/>
  <c r="E124" i="7"/>
  <c r="E125" i="7"/>
  <c r="E128" i="7"/>
  <c r="E129" i="7"/>
  <c r="E132" i="7"/>
  <c r="E133" i="7"/>
  <c r="E136" i="7"/>
  <c r="E137" i="7"/>
  <c r="E140" i="7"/>
  <c r="E141" i="7"/>
  <c r="E144" i="7"/>
  <c r="E145" i="7"/>
  <c r="E148" i="7"/>
  <c r="E149" i="7"/>
  <c r="E152" i="7"/>
  <c r="E153" i="7"/>
  <c r="E156" i="7"/>
  <c r="E157" i="7"/>
  <c r="E160" i="7"/>
  <c r="E161" i="7"/>
  <c r="E164" i="7"/>
  <c r="E165" i="7"/>
  <c r="E168" i="7"/>
  <c r="E169" i="7"/>
  <c r="E172" i="7"/>
  <c r="E173" i="7"/>
  <c r="E176" i="7"/>
  <c r="E177" i="7"/>
  <c r="E180" i="7"/>
  <c r="E181" i="7"/>
  <c r="E184" i="7"/>
  <c r="E185" i="7"/>
  <c r="E188" i="7"/>
  <c r="E189" i="7"/>
  <c r="E192" i="7"/>
  <c r="E193" i="7"/>
  <c r="E196" i="7"/>
  <c r="E197" i="7"/>
  <c r="E200" i="7"/>
  <c r="E201" i="7"/>
  <c r="E204" i="7"/>
  <c r="E205" i="7"/>
  <c r="E208" i="7"/>
  <c r="E209" i="7"/>
  <c r="E212" i="7"/>
  <c r="E213" i="7"/>
  <c r="E216" i="7"/>
  <c r="E217" i="7"/>
  <c r="E220" i="7"/>
  <c r="E221" i="7"/>
  <c r="E224" i="7"/>
  <c r="E225" i="7"/>
  <c r="E228" i="7"/>
  <c r="E229" i="7"/>
  <c r="E232" i="7"/>
  <c r="E233" i="7"/>
  <c r="E236" i="7"/>
  <c r="E237" i="7"/>
  <c r="E240" i="7"/>
  <c r="E241" i="7"/>
  <c r="E244" i="7"/>
  <c r="E245" i="7"/>
  <c r="E248" i="7"/>
  <c r="E249" i="7"/>
  <c r="E252" i="7"/>
  <c r="E253" i="7"/>
  <c r="E256" i="7"/>
  <c r="E257" i="7"/>
  <c r="E260" i="7"/>
  <c r="E261" i="7"/>
  <c r="E264" i="7"/>
  <c r="E265" i="7"/>
  <c r="E268" i="7"/>
  <c r="E269" i="7"/>
  <c r="E272" i="7"/>
  <c r="E273" i="7"/>
  <c r="E276" i="7"/>
  <c r="E277" i="7"/>
  <c r="E280" i="7"/>
  <c r="E281" i="7"/>
  <c r="E284" i="7"/>
  <c r="E285" i="7"/>
  <c r="E288" i="7"/>
  <c r="E289" i="7"/>
  <c r="E292" i="7"/>
  <c r="E293" i="7"/>
  <c r="E296" i="7"/>
  <c r="E297" i="7"/>
  <c r="E300" i="7"/>
  <c r="E5" i="7"/>
  <c r="E7" i="7"/>
  <c r="E9" i="7"/>
  <c r="E11" i="7"/>
  <c r="E13" i="7"/>
  <c r="E15" i="7"/>
  <c r="D303" i="7"/>
  <c r="D304" i="7"/>
  <c r="D305" i="7"/>
  <c r="D306" i="7"/>
  <c r="D307" i="7"/>
  <c r="D308" i="7"/>
  <c r="D309" i="7"/>
  <c r="D310" i="7"/>
  <c r="D311" i="7"/>
  <c r="D312" i="7"/>
  <c r="D313" i="7"/>
  <c r="D314" i="7"/>
  <c r="D315" i="7"/>
  <c r="D316" i="7"/>
  <c r="D317" i="7"/>
  <c r="D318" i="7"/>
  <c r="D319" i="7"/>
  <c r="D320" i="7"/>
  <c r="D321" i="7"/>
  <c r="D322" i="7"/>
  <c r="D323" i="7"/>
  <c r="D324" i="7"/>
  <c r="D325" i="7"/>
  <c r="D326" i="7"/>
  <c r="D327" i="7"/>
  <c r="D328" i="7"/>
  <c r="D329" i="7"/>
  <c r="D330" i="7"/>
  <c r="D331" i="7"/>
  <c r="D332" i="7"/>
  <c r="D333" i="7"/>
  <c r="D334" i="7"/>
  <c r="D335" i="7"/>
  <c r="D336" i="7"/>
  <c r="D337" i="7"/>
  <c r="D338" i="7"/>
  <c r="D339" i="7"/>
  <c r="D340" i="7"/>
  <c r="D341" i="7"/>
  <c r="D342" i="7"/>
  <c r="D343" i="7"/>
  <c r="D344" i="7"/>
  <c r="D345" i="7"/>
  <c r="D346" i="7"/>
  <c r="D347" i="7"/>
  <c r="D348" i="7"/>
  <c r="D349" i="7"/>
  <c r="D350" i="7"/>
  <c r="D351" i="7"/>
  <c r="D352" i="7"/>
  <c r="D353" i="7"/>
  <c r="D354" i="7"/>
  <c r="D355" i="7"/>
  <c r="D356" i="7"/>
  <c r="D357" i="7"/>
  <c r="D358" i="7"/>
  <c r="D359" i="7"/>
  <c r="D360" i="7"/>
  <c r="D361" i="7"/>
  <c r="D362" i="7"/>
  <c r="D363" i="7"/>
  <c r="D364" i="7"/>
  <c r="D365" i="7"/>
  <c r="D366" i="7"/>
  <c r="D367" i="7"/>
  <c r="D368" i="7"/>
  <c r="D369" i="7"/>
  <c r="D370" i="7"/>
  <c r="D371" i="7"/>
  <c r="D372" i="7"/>
  <c r="D373" i="7"/>
  <c r="D374" i="7"/>
  <c r="D375" i="7"/>
  <c r="D376" i="7"/>
  <c r="D377" i="7"/>
  <c r="D378" i="7"/>
  <c r="D379" i="7"/>
  <c r="D380" i="7"/>
  <c r="D381" i="7"/>
  <c r="D382" i="7"/>
  <c r="D383" i="7"/>
  <c r="D384" i="7"/>
  <c r="D385" i="7"/>
  <c r="D386" i="7"/>
  <c r="D387" i="7"/>
  <c r="D388" i="7"/>
  <c r="D389" i="7"/>
  <c r="D390" i="7"/>
  <c r="D391" i="7"/>
  <c r="D392" i="7"/>
  <c r="D393" i="7"/>
  <c r="D394" i="7"/>
  <c r="D395" i="7"/>
  <c r="D396" i="7"/>
  <c r="D397" i="7"/>
  <c r="D398" i="7"/>
  <c r="D399" i="7"/>
  <c r="D400" i="7"/>
  <c r="D401" i="7"/>
  <c r="D402" i="7"/>
  <c r="D403" i="7"/>
  <c r="D404" i="7"/>
  <c r="D405" i="7"/>
  <c r="D406" i="7"/>
  <c r="D407" i="7"/>
  <c r="D408" i="7"/>
  <c r="D409" i="7"/>
  <c r="D410" i="7"/>
  <c r="D411" i="7"/>
  <c r="D412" i="7"/>
  <c r="D413" i="7"/>
  <c r="D414" i="7"/>
  <c r="D415" i="7"/>
  <c r="D416" i="7"/>
  <c r="D417" i="7"/>
  <c r="D418" i="7"/>
  <c r="D419" i="7"/>
  <c r="D420" i="7"/>
  <c r="D421" i="7"/>
  <c r="D422" i="7"/>
  <c r="D423" i="7"/>
  <c r="D424" i="7"/>
  <c r="D425" i="7"/>
  <c r="D426" i="7"/>
  <c r="D427" i="7"/>
  <c r="D428" i="7"/>
  <c r="D429" i="7"/>
  <c r="D430" i="7"/>
  <c r="D431" i="7"/>
  <c r="D432" i="7"/>
  <c r="D433" i="7"/>
  <c r="D434" i="7"/>
  <c r="D435" i="7"/>
  <c r="D436" i="7"/>
  <c r="D437" i="7"/>
  <c r="D438" i="7"/>
  <c r="D439" i="7"/>
  <c r="D440" i="7"/>
  <c r="D441" i="7"/>
  <c r="D442" i="7"/>
  <c r="D443" i="7"/>
  <c r="D444" i="7"/>
  <c r="D445" i="7"/>
  <c r="D446" i="7"/>
  <c r="D447" i="7"/>
  <c r="D448" i="7"/>
  <c r="D449" i="7"/>
  <c r="D450" i="7"/>
  <c r="D451" i="7"/>
  <c r="D452" i="7"/>
  <c r="D453" i="7"/>
  <c r="D454" i="7"/>
  <c r="D455" i="7"/>
  <c r="D456" i="7"/>
  <c r="D457" i="7"/>
  <c r="D458" i="7"/>
  <c r="D459" i="7"/>
  <c r="D460" i="7"/>
  <c r="D461" i="7"/>
  <c r="D462" i="7"/>
  <c r="D463" i="7"/>
  <c r="D464" i="7"/>
  <c r="D465" i="7"/>
  <c r="D466" i="7"/>
  <c r="D467" i="7"/>
  <c r="D468" i="7"/>
  <c r="D469" i="7"/>
  <c r="D470" i="7"/>
  <c r="D471" i="7"/>
  <c r="D472" i="7"/>
  <c r="D473" i="7"/>
  <c r="D474" i="7"/>
  <c r="D475" i="7"/>
  <c r="D476" i="7"/>
  <c r="D477" i="7"/>
  <c r="D478" i="7"/>
  <c r="D479" i="7"/>
  <c r="D480" i="7"/>
  <c r="D481" i="7"/>
  <c r="D482" i="7"/>
  <c r="D483" i="7"/>
  <c r="D484" i="7"/>
  <c r="D485" i="7"/>
  <c r="D486" i="7"/>
  <c r="D487" i="7"/>
  <c r="D488" i="7"/>
  <c r="D489" i="7"/>
  <c r="D490" i="7"/>
  <c r="D491" i="7"/>
  <c r="D492" i="7"/>
  <c r="D493" i="7"/>
  <c r="D494" i="7"/>
  <c r="D495" i="7"/>
  <c r="D496" i="7"/>
  <c r="D497" i="7"/>
  <c r="D498" i="7"/>
  <c r="D499" i="7"/>
  <c r="D500" i="7"/>
  <c r="D501" i="7"/>
  <c r="D502" i="7"/>
  <c r="D503" i="7"/>
  <c r="D504" i="7"/>
  <c r="D505" i="7"/>
  <c r="D506" i="7"/>
  <c r="D507" i="7"/>
  <c r="D508" i="7"/>
  <c r="D509" i="7"/>
  <c r="D510" i="7"/>
  <c r="D511" i="7"/>
  <c r="D512" i="7"/>
  <c r="D513" i="7"/>
  <c r="D514" i="7"/>
  <c r="D515" i="7"/>
  <c r="D516" i="7"/>
  <c r="D517" i="7"/>
  <c r="D518" i="7"/>
  <c r="D519" i="7"/>
  <c r="D520" i="7"/>
  <c r="D521" i="7"/>
  <c r="D522" i="7"/>
  <c r="D523" i="7"/>
  <c r="D524" i="7"/>
  <c r="D525" i="7"/>
  <c r="D526" i="7"/>
  <c r="D527" i="7"/>
  <c r="D528" i="7"/>
  <c r="D529" i="7"/>
  <c r="D530" i="7"/>
  <c r="D531" i="7"/>
  <c r="D532" i="7"/>
  <c r="D533" i="7"/>
  <c r="D534" i="7"/>
  <c r="D535" i="7"/>
  <c r="D536" i="7"/>
  <c r="D537" i="7"/>
  <c r="D538" i="7"/>
  <c r="D539" i="7"/>
  <c r="D540" i="7"/>
  <c r="D541" i="7"/>
  <c r="D542" i="7"/>
  <c r="D543" i="7"/>
  <c r="D544" i="7"/>
  <c r="D545" i="7"/>
  <c r="D546" i="7"/>
  <c r="D547" i="7"/>
  <c r="D548" i="7"/>
  <c r="D549" i="7"/>
  <c r="D550" i="7"/>
  <c r="D551" i="7"/>
  <c r="D552" i="7"/>
  <c r="D553" i="7"/>
  <c r="D554" i="7"/>
  <c r="D555" i="7"/>
  <c r="D556" i="7"/>
  <c r="D557" i="7"/>
  <c r="D558" i="7"/>
  <c r="D559" i="7"/>
  <c r="D560" i="7"/>
  <c r="D561" i="7"/>
  <c r="D562" i="7"/>
  <c r="D563" i="7"/>
  <c r="D564" i="7"/>
  <c r="D565" i="7"/>
  <c r="D566" i="7"/>
  <c r="D567" i="7"/>
  <c r="D568" i="7"/>
  <c r="D569" i="7"/>
  <c r="D570" i="7"/>
  <c r="D571" i="7"/>
  <c r="D572" i="7"/>
  <c r="D573" i="7"/>
  <c r="D574" i="7"/>
  <c r="D575" i="7"/>
  <c r="D576" i="7"/>
  <c r="D577" i="7"/>
  <c r="D578" i="7"/>
  <c r="D579" i="7"/>
  <c r="D580" i="7"/>
  <c r="D581" i="7"/>
  <c r="D582" i="7"/>
  <c r="D583" i="7"/>
  <c r="D584" i="7"/>
  <c r="D585" i="7"/>
  <c r="D586" i="7"/>
  <c r="D587" i="7"/>
  <c r="D588" i="7"/>
  <c r="D589" i="7"/>
  <c r="D590" i="7"/>
  <c r="D591" i="7"/>
  <c r="D592" i="7"/>
  <c r="D593" i="7"/>
  <c r="D594" i="7"/>
  <c r="D595" i="7"/>
  <c r="D596" i="7"/>
  <c r="D597" i="7"/>
  <c r="D598" i="7"/>
  <c r="D599" i="7"/>
  <c r="D600" i="7"/>
  <c r="F253" i="8"/>
  <c r="F169" i="8"/>
  <c r="F273" i="8"/>
  <c r="F118" i="8"/>
  <c r="F301" i="8"/>
  <c r="F180" i="8"/>
  <c r="F201" i="8"/>
  <c r="F78" i="8"/>
  <c r="F127" i="8"/>
  <c r="F97" i="8"/>
  <c r="F287" i="8"/>
  <c r="F233" i="8"/>
  <c r="F269" i="8"/>
  <c r="F100" i="8"/>
  <c r="F234" i="8"/>
  <c r="F69" i="8"/>
  <c r="F219" i="8"/>
  <c r="F168" i="8"/>
  <c r="F164" i="8"/>
  <c r="F84" i="8"/>
  <c r="F153" i="8"/>
  <c r="F157" i="8"/>
  <c r="F299" i="8"/>
  <c r="F267" i="8"/>
  <c r="F63" i="8"/>
  <c r="F137" i="8"/>
  <c r="F44" i="8"/>
  <c r="F291" i="8"/>
  <c r="F249" i="8"/>
  <c r="F260" i="8"/>
  <c r="F161" i="8"/>
  <c r="F152" i="8"/>
  <c r="F176" i="8"/>
  <c r="F283" i="8"/>
  <c r="F160" i="8"/>
  <c r="F194" i="8"/>
  <c r="F208" i="8"/>
  <c r="F285" i="8"/>
  <c r="F68" i="8"/>
  <c r="F290" i="8"/>
  <c r="I17" i="7"/>
  <c r="F250" i="8"/>
  <c r="F159" i="8"/>
  <c r="F296" i="8"/>
  <c r="F125" i="8"/>
  <c r="F155" i="8"/>
  <c r="F57" i="8"/>
  <c r="F65" i="8"/>
  <c r="F181" i="8"/>
  <c r="F174" i="8"/>
  <c r="F266" i="8"/>
  <c r="F243" i="8"/>
  <c r="F252" i="8"/>
  <c r="F220" i="8"/>
  <c r="F251" i="8"/>
  <c r="F148" i="8"/>
  <c r="I7" i="7"/>
  <c r="F96" i="8"/>
  <c r="F207" i="8"/>
  <c r="F242" i="8"/>
  <c r="F262" i="8"/>
  <c r="I5" i="7"/>
  <c r="F255" i="8"/>
  <c r="F235" i="8"/>
  <c r="F217" i="8"/>
  <c r="F80" i="8"/>
  <c r="F82" i="8"/>
  <c r="F185" i="8"/>
  <c r="I11" i="7"/>
  <c r="F163" i="8"/>
  <c r="F177" i="8"/>
  <c r="F213" i="8"/>
  <c r="F56" i="8"/>
  <c r="F206" i="8"/>
  <c r="F294" i="8"/>
  <c r="F92" i="8"/>
  <c r="F115" i="8"/>
  <c r="F292" i="8"/>
  <c r="F275" i="8"/>
  <c r="F274" i="8"/>
  <c r="F130" i="8"/>
  <c r="F203" i="8"/>
  <c r="F45" i="8"/>
  <c r="F200" i="8"/>
  <c r="F149" i="8"/>
  <c r="F146" i="8"/>
  <c r="F236" i="8"/>
  <c r="F67" i="8"/>
  <c r="F112" i="8"/>
  <c r="F271" i="8"/>
  <c r="F293" i="8"/>
  <c r="F51" i="8"/>
  <c r="F254" i="8"/>
  <c r="F224" i="8"/>
  <c r="F141" i="8"/>
  <c r="F110" i="8"/>
  <c r="F154" i="8"/>
  <c r="F231" i="8"/>
  <c r="F64" i="8"/>
  <c r="F122" i="8"/>
  <c r="F189" i="8"/>
  <c r="F282" i="8"/>
  <c r="F270" i="8"/>
  <c r="F50" i="8"/>
  <c r="F279" i="8"/>
  <c r="F150" i="8"/>
  <c r="F258" i="8"/>
  <c r="F218" i="8"/>
  <c r="F145" i="8"/>
  <c r="F133" i="8"/>
  <c r="F171" i="8"/>
  <c r="F221" i="8"/>
  <c r="F240" i="8"/>
  <c r="F91" i="8"/>
  <c r="F241" i="8"/>
  <c r="F190" i="8"/>
  <c r="F103" i="8"/>
  <c r="F263" i="8"/>
  <c r="F55" i="8"/>
  <c r="F288" i="8"/>
  <c r="F119" i="8"/>
  <c r="F136" i="8"/>
  <c r="F132" i="8"/>
  <c r="F248" i="8"/>
  <c r="F280" i="8"/>
  <c r="F73" i="8"/>
  <c r="F124" i="8"/>
  <c r="F71" i="8"/>
  <c r="F281" i="8"/>
  <c r="F205" i="8"/>
  <c r="F66" i="8"/>
  <c r="F90" i="8"/>
  <c r="F232" i="8"/>
  <c r="F215" i="8"/>
  <c r="F138" i="8"/>
  <c r="F261" i="8"/>
  <c r="F298" i="8"/>
  <c r="F123" i="8"/>
  <c r="F247" i="8"/>
  <c r="F256" i="8"/>
  <c r="F186" i="8"/>
  <c r="F210" i="8"/>
  <c r="F178" i="8"/>
  <c r="F49" i="8"/>
  <c r="F170" i="8"/>
  <c r="F105" i="8"/>
  <c r="F116" i="8"/>
  <c r="F47" i="8"/>
  <c r="F54" i="8"/>
  <c r="F238" i="8"/>
  <c r="F214" i="8"/>
  <c r="F139" i="8"/>
  <c r="F268" i="8"/>
  <c r="F86" i="8"/>
  <c r="F202" i="8"/>
  <c r="F212" i="8"/>
  <c r="F58" i="8"/>
  <c r="F156" i="8"/>
  <c r="F158" i="8"/>
  <c r="F246" i="8"/>
  <c r="F113" i="8"/>
  <c r="F225" i="8"/>
  <c r="F106" i="8"/>
  <c r="F204" i="8"/>
  <c r="F264" i="8"/>
  <c r="F104" i="8"/>
  <c r="F166" i="8"/>
  <c r="F179" i="8"/>
  <c r="F59" i="8"/>
  <c r="F223" i="8"/>
  <c r="F89" i="8"/>
  <c r="F198" i="8"/>
  <c r="F129" i="8"/>
  <c r="F101" i="8"/>
  <c r="F61" i="8"/>
  <c r="F93" i="8"/>
  <c r="F85" i="8"/>
  <c r="F162" i="8"/>
  <c r="F79" i="8"/>
  <c r="F88" i="8"/>
  <c r="F259" i="8"/>
  <c r="F131" i="8"/>
  <c r="F109" i="8"/>
  <c r="F257" i="8"/>
  <c r="F147" i="8"/>
  <c r="F62" i="8"/>
  <c r="F286" i="8"/>
  <c r="F228" i="8"/>
  <c r="F142" i="8"/>
  <c r="F46" i="8"/>
  <c r="F229" i="8"/>
  <c r="F289" i="8"/>
  <c r="F108" i="8"/>
  <c r="I13" i="7"/>
  <c r="F230" i="8"/>
  <c r="F183" i="8"/>
  <c r="F135" i="8"/>
  <c r="F173" i="8"/>
  <c r="F83" i="8"/>
  <c r="F244" i="8"/>
  <c r="F196" i="8"/>
  <c r="F94" i="8"/>
  <c r="F126" i="8"/>
  <c r="I9" i="7"/>
  <c r="F165" i="8"/>
  <c r="F300" i="8"/>
  <c r="F227" i="8"/>
  <c r="F74" i="8"/>
  <c r="F197" i="8"/>
  <c r="F144" i="8"/>
  <c r="F99" i="8"/>
  <c r="F87" i="8"/>
  <c r="F226" i="8"/>
  <c r="F187" i="8"/>
  <c r="F102" i="8"/>
  <c r="F216" i="8"/>
  <c r="F222" i="8"/>
  <c r="F98" i="8"/>
  <c r="F95" i="8"/>
  <c r="F48" i="8"/>
  <c r="F111" i="8"/>
  <c r="F297" i="8"/>
  <c r="I15" i="7"/>
  <c r="F77" i="8"/>
  <c r="F143" i="8"/>
  <c r="F76" i="8"/>
  <c r="F276" i="8"/>
  <c r="F277" i="8"/>
  <c r="F192" i="8"/>
  <c r="F60" i="8"/>
  <c r="F117" i="8"/>
  <c r="F134" i="8"/>
  <c r="F184" i="8"/>
  <c r="F120" i="8"/>
  <c r="F237" i="8"/>
  <c r="F191" i="8"/>
  <c r="F167" i="8"/>
  <c r="F107" i="8"/>
  <c r="F195" i="8"/>
  <c r="F193" i="8"/>
  <c r="F52" i="8"/>
  <c r="F114" i="8"/>
  <c r="F295" i="8"/>
  <c r="F70" i="8"/>
  <c r="F75" i="8"/>
  <c r="F81" i="8"/>
  <c r="F188" i="8"/>
  <c r="F128" i="8"/>
  <c r="F278" i="8"/>
  <c r="F151" i="8"/>
  <c r="F284" i="8"/>
  <c r="F265" i="8"/>
  <c r="F140" i="8"/>
  <c r="F199" i="8"/>
  <c r="F272" i="8"/>
  <c r="F121" i="8"/>
  <c r="F182" i="8"/>
  <c r="F245" i="8"/>
  <c r="F53" i="8"/>
  <c r="F211" i="8"/>
  <c r="F209" i="8"/>
  <c r="F172" i="8"/>
  <c r="F239" i="8"/>
  <c r="F72" i="8"/>
  <c r="F175" i="8"/>
  <c r="E12" i="7" l="1"/>
  <c r="E8" i="7"/>
  <c r="E4" i="7"/>
  <c r="E298" i="7"/>
  <c r="E294" i="7"/>
  <c r="E290" i="7"/>
  <c r="E286" i="7"/>
  <c r="E282" i="7"/>
  <c r="E278" i="7"/>
  <c r="E274" i="7"/>
  <c r="E270" i="7"/>
  <c r="E266" i="7"/>
  <c r="E262" i="7"/>
  <c r="E258" i="7"/>
  <c r="E254" i="7"/>
  <c r="E250" i="7"/>
  <c r="E246" i="7"/>
  <c r="E242" i="7"/>
  <c r="E238" i="7"/>
  <c r="E234" i="7"/>
  <c r="E230" i="7"/>
  <c r="E226" i="7"/>
  <c r="E222" i="7"/>
  <c r="E218" i="7"/>
  <c r="E214" i="7"/>
  <c r="E210" i="7"/>
  <c r="E206" i="7"/>
  <c r="E202" i="7"/>
  <c r="E198" i="7"/>
  <c r="E194" i="7"/>
  <c r="E190" i="7"/>
  <c r="E186" i="7"/>
  <c r="E182" i="7"/>
  <c r="E178" i="7"/>
  <c r="E174" i="7"/>
  <c r="E170" i="7"/>
  <c r="E166" i="7"/>
  <c r="E162" i="7"/>
  <c r="E158" i="7"/>
  <c r="E154" i="7"/>
  <c r="E150" i="7"/>
  <c r="E146" i="7"/>
  <c r="E142" i="7"/>
  <c r="E138" i="7"/>
  <c r="E134" i="7"/>
  <c r="E130" i="7"/>
  <c r="E126" i="7"/>
  <c r="E122" i="7"/>
  <c r="E118" i="7"/>
  <c r="E114" i="7"/>
  <c r="E110" i="7"/>
  <c r="E106" i="7"/>
  <c r="E102" i="7"/>
  <c r="E98" i="7"/>
  <c r="E94" i="7"/>
  <c r="E90" i="7"/>
  <c r="E86" i="7"/>
  <c r="E82" i="7"/>
  <c r="E78" i="7"/>
  <c r="E74" i="7"/>
  <c r="E70" i="7"/>
  <c r="E66" i="7"/>
  <c r="E62" i="7"/>
  <c r="E58" i="7"/>
  <c r="E54" i="7"/>
  <c r="E50" i="7"/>
  <c r="E46" i="7"/>
  <c r="E42" i="7"/>
  <c r="E38" i="7"/>
  <c r="E34" i="7"/>
  <c r="E30" i="7"/>
  <c r="E26" i="7"/>
  <c r="E22" i="7"/>
  <c r="E18" i="7"/>
  <c r="E299" i="7"/>
  <c r="E295" i="7"/>
  <c r="E291" i="7"/>
  <c r="E287" i="7"/>
  <c r="E283" i="7"/>
  <c r="E279" i="7"/>
  <c r="E275" i="7"/>
  <c r="E271" i="7"/>
  <c r="E267" i="7"/>
  <c r="E263" i="7"/>
  <c r="E259" i="7"/>
  <c r="E255" i="7"/>
  <c r="E251" i="7"/>
  <c r="E247" i="7"/>
  <c r="E243" i="7"/>
  <c r="E239" i="7"/>
  <c r="E235" i="7"/>
  <c r="E231" i="7"/>
  <c r="E227" i="7"/>
  <c r="E223" i="7"/>
  <c r="E219" i="7"/>
  <c r="E215" i="7"/>
  <c r="E211" i="7"/>
  <c r="E207" i="7"/>
  <c r="E203" i="7"/>
  <c r="E199" i="7"/>
  <c r="E195" i="7"/>
  <c r="E191" i="7"/>
  <c r="E187" i="7"/>
  <c r="E183" i="7"/>
  <c r="E179" i="7"/>
  <c r="E175" i="7"/>
  <c r="E171" i="7"/>
  <c r="E167" i="7"/>
  <c r="E163" i="7"/>
  <c r="E159" i="7"/>
  <c r="E155" i="7"/>
  <c r="E151" i="7"/>
  <c r="E147" i="7"/>
  <c r="E143" i="7"/>
  <c r="E139" i="7"/>
  <c r="E135" i="7"/>
  <c r="E131" i="7"/>
  <c r="E127" i="7"/>
  <c r="E123" i="7"/>
  <c r="E119" i="7"/>
  <c r="E115" i="7"/>
  <c r="E111" i="7"/>
  <c r="E107" i="7"/>
  <c r="E103" i="7"/>
  <c r="E99" i="7"/>
  <c r="E95" i="7"/>
  <c r="E91" i="7"/>
  <c r="E87" i="7"/>
  <c r="E83" i="7"/>
  <c r="E79" i="7"/>
  <c r="E75" i="7"/>
  <c r="E71" i="7"/>
  <c r="E67" i="7"/>
  <c r="E63" i="7"/>
  <c r="E59" i="7"/>
  <c r="E55" i="7"/>
  <c r="E51" i="7"/>
  <c r="E47" i="7"/>
  <c r="E43" i="7"/>
  <c r="E39" i="7"/>
  <c r="E35" i="7"/>
  <c r="E31" i="7"/>
  <c r="E27" i="7"/>
  <c r="E23" i="7"/>
  <c r="E19" i="7"/>
  <c r="E590" i="7"/>
  <c r="E578" i="7"/>
  <c r="E566" i="7"/>
  <c r="E562" i="7"/>
  <c r="E554" i="7"/>
  <c r="E546" i="7"/>
  <c r="E542" i="7"/>
  <c r="E538" i="7"/>
  <c r="E534" i="7"/>
  <c r="E530" i="7"/>
  <c r="E526" i="7"/>
  <c r="E522" i="7"/>
  <c r="E518" i="7"/>
  <c r="E514" i="7"/>
  <c r="E510" i="7"/>
  <c r="E506" i="7"/>
  <c r="E502" i="7"/>
  <c r="E498" i="7"/>
  <c r="E494" i="7"/>
  <c r="E490" i="7"/>
  <c r="E486" i="7"/>
  <c r="E482" i="7"/>
  <c r="E478" i="7"/>
  <c r="E474" i="7"/>
  <c r="E470" i="7"/>
  <c r="E466" i="7"/>
  <c r="E462" i="7"/>
  <c r="E458" i="7"/>
  <c r="E454" i="7"/>
  <c r="E450" i="7"/>
  <c r="E446" i="7"/>
  <c r="E442" i="7"/>
  <c r="E438" i="7"/>
  <c r="E434" i="7"/>
  <c r="E430" i="7"/>
  <c r="E426" i="7"/>
  <c r="E422" i="7"/>
  <c r="E418" i="7"/>
  <c r="E414" i="7"/>
  <c r="E410" i="7"/>
  <c r="E406" i="7"/>
  <c r="E402" i="7"/>
  <c r="E398" i="7"/>
  <c r="E394" i="7"/>
  <c r="E390" i="7"/>
  <c r="E386" i="7"/>
  <c r="E382" i="7"/>
  <c r="E378" i="7"/>
  <c r="E374" i="7"/>
  <c r="E370" i="7"/>
  <c r="E366" i="7"/>
  <c r="E362" i="7"/>
  <c r="E358" i="7"/>
  <c r="E354" i="7"/>
  <c r="E350" i="7"/>
  <c r="E346" i="7"/>
  <c r="E342" i="7"/>
  <c r="E338" i="7"/>
  <c r="E334" i="7"/>
  <c r="E330" i="7"/>
  <c r="E326" i="7"/>
  <c r="E322" i="7"/>
  <c r="E318" i="7"/>
  <c r="E314" i="7"/>
  <c r="E598" i="7"/>
  <c r="E594" i="7"/>
  <c r="E586" i="7"/>
  <c r="E582" i="7"/>
  <c r="E574" i="7"/>
  <c r="E570" i="7"/>
  <c r="E558" i="7"/>
  <c r="E550" i="7"/>
  <c r="E531" i="7"/>
  <c r="E527" i="7"/>
  <c r="E515" i="7"/>
  <c r="E511" i="7"/>
  <c r="E507" i="7"/>
  <c r="E503" i="7"/>
  <c r="E499" i="7"/>
  <c r="E495" i="7"/>
  <c r="E491" i="7"/>
  <c r="E487" i="7"/>
  <c r="E483" i="7"/>
  <c r="E479" i="7"/>
  <c r="E475" i="7"/>
  <c r="E471" i="7"/>
  <c r="E467" i="7"/>
  <c r="E463" i="7"/>
  <c r="E459" i="7"/>
  <c r="E455" i="7"/>
  <c r="E451" i="7"/>
  <c r="E447" i="7"/>
  <c r="E443" i="7"/>
  <c r="E439" i="7"/>
  <c r="E435" i="7"/>
  <c r="E431" i="7"/>
  <c r="E427" i="7"/>
  <c r="E423" i="7"/>
  <c r="E419" i="7"/>
  <c r="E415" i="7"/>
  <c r="E411" i="7"/>
  <c r="E407" i="7"/>
  <c r="E403" i="7"/>
  <c r="E399" i="7"/>
  <c r="E395" i="7"/>
  <c r="E391" i="7"/>
  <c r="E387" i="7"/>
  <c r="E383" i="7"/>
  <c r="E379" i="7"/>
  <c r="E375" i="7"/>
  <c r="E371" i="7"/>
  <c r="E367" i="7"/>
  <c r="E363" i="7"/>
  <c r="E359" i="7"/>
  <c r="E355" i="7"/>
  <c r="E351" i="7"/>
  <c r="E347" i="7"/>
  <c r="E343" i="7"/>
  <c r="E339" i="7"/>
  <c r="E335" i="7"/>
  <c r="E331" i="7"/>
  <c r="E327" i="7"/>
  <c r="E323" i="7"/>
  <c r="E319" i="7"/>
  <c r="E315" i="7"/>
  <c r="E311" i="7"/>
  <c r="E307" i="7"/>
  <c r="E303" i="7"/>
  <c r="E2" i="7"/>
  <c r="E3" i="7"/>
  <c r="E310" i="7"/>
  <c r="E14" i="7"/>
  <c r="E10" i="7"/>
  <c r="E6" i="7"/>
  <c r="E16" i="7"/>
  <c r="E595" i="7"/>
  <c r="E587" i="7"/>
  <c r="E571" i="7"/>
  <c r="E563" i="7"/>
  <c r="E547" i="7"/>
  <c r="E539" i="7"/>
  <c r="E599" i="7"/>
  <c r="E591" i="7"/>
  <c r="E583" i="7"/>
  <c r="E579" i="7"/>
  <c r="E575" i="7"/>
  <c r="E567" i="7"/>
  <c r="E559" i="7"/>
  <c r="E555" i="7"/>
  <c r="E551" i="7"/>
  <c r="E543" i="7"/>
  <c r="E535" i="7"/>
  <c r="E306" i="7"/>
  <c r="E523" i="7"/>
  <c r="E519" i="7"/>
  <c r="E600" i="7"/>
  <c r="E596" i="7"/>
  <c r="E592" i="7"/>
  <c r="E588" i="7"/>
  <c r="E584" i="7"/>
  <c r="E580" i="7"/>
  <c r="E576" i="7"/>
  <c r="E572" i="7"/>
  <c r="E568" i="7"/>
  <c r="E564" i="7"/>
  <c r="E560" i="7"/>
  <c r="E556" i="7"/>
  <c r="E552" i="7"/>
  <c r="E548" i="7"/>
  <c r="E544" i="7"/>
  <c r="E540" i="7"/>
  <c r="E536" i="7"/>
  <c r="E532" i="7"/>
  <c r="E528" i="7"/>
  <c r="E524" i="7"/>
  <c r="E520" i="7"/>
  <c r="E516" i="7"/>
  <c r="E512" i="7"/>
  <c r="E508" i="7"/>
  <c r="E504" i="7"/>
  <c r="E500" i="7"/>
  <c r="E496" i="7"/>
  <c r="E492" i="7"/>
  <c r="E488" i="7"/>
  <c r="E484" i="7"/>
  <c r="E480" i="7"/>
  <c r="E476" i="7"/>
  <c r="E472" i="7"/>
  <c r="E468" i="7"/>
  <c r="E464" i="7"/>
  <c r="E460" i="7"/>
  <c r="E456" i="7"/>
  <c r="E452" i="7"/>
  <c r="E448" i="7"/>
  <c r="E444" i="7"/>
  <c r="E440" i="7"/>
  <c r="E436" i="7"/>
  <c r="E432" i="7"/>
  <c r="E428" i="7"/>
  <c r="E424" i="7"/>
  <c r="E420" i="7"/>
  <c r="E416" i="7"/>
  <c r="E412" i="7"/>
  <c r="E408" i="7"/>
  <c r="E404" i="7"/>
  <c r="E400" i="7"/>
  <c r="E396" i="7"/>
  <c r="E392" i="7"/>
  <c r="E388" i="7"/>
  <c r="E384" i="7"/>
  <c r="E380" i="7"/>
  <c r="E376" i="7"/>
  <c r="E372" i="7"/>
  <c r="E368" i="7"/>
  <c r="E364" i="7"/>
  <c r="E360" i="7"/>
  <c r="E356" i="7"/>
  <c r="E352" i="7"/>
  <c r="E348" i="7"/>
  <c r="E344" i="7"/>
  <c r="E340" i="7"/>
  <c r="E336" i="7"/>
  <c r="E332" i="7"/>
  <c r="E328" i="7"/>
  <c r="E324" i="7"/>
  <c r="E320" i="7"/>
  <c r="E316" i="7"/>
  <c r="E312" i="7"/>
  <c r="E308" i="7"/>
  <c r="E304" i="7"/>
  <c r="E597" i="7"/>
  <c r="E593" i="7"/>
  <c r="E589" i="7"/>
  <c r="E585" i="7"/>
  <c r="E581" i="7"/>
  <c r="E577" i="7"/>
  <c r="E573" i="7"/>
  <c r="E569" i="7"/>
  <c r="E565" i="7"/>
  <c r="E561" i="7"/>
  <c r="E557" i="7"/>
  <c r="E553" i="7"/>
  <c r="E549" i="7"/>
  <c r="E545" i="7"/>
  <c r="E541" i="7"/>
  <c r="E537" i="7"/>
  <c r="E533" i="7"/>
  <c r="E529" i="7"/>
  <c r="E525" i="7"/>
  <c r="E521" i="7"/>
  <c r="E517" i="7"/>
  <c r="E513" i="7"/>
  <c r="E509" i="7"/>
  <c r="E505" i="7"/>
  <c r="E501" i="7"/>
  <c r="E497" i="7"/>
  <c r="E493" i="7"/>
  <c r="E489" i="7"/>
  <c r="E485" i="7"/>
  <c r="E481" i="7"/>
  <c r="E477" i="7"/>
  <c r="E473" i="7"/>
  <c r="E469" i="7"/>
  <c r="E465" i="7"/>
  <c r="E461" i="7"/>
  <c r="E457" i="7"/>
  <c r="E453" i="7"/>
  <c r="E449" i="7"/>
  <c r="E445" i="7"/>
  <c r="E441" i="7"/>
  <c r="E437" i="7"/>
  <c r="E433" i="7"/>
  <c r="E429" i="7"/>
  <c r="E425" i="7"/>
  <c r="E421" i="7"/>
  <c r="E417" i="7"/>
  <c r="E413" i="7"/>
  <c r="E409" i="7"/>
  <c r="E405" i="7"/>
  <c r="E401" i="7"/>
  <c r="E397" i="7"/>
  <c r="E393" i="7"/>
  <c r="E389" i="7"/>
  <c r="E385" i="7"/>
  <c r="E381" i="7"/>
  <c r="E377" i="7"/>
  <c r="E373" i="7"/>
  <c r="E369" i="7"/>
  <c r="E365" i="7"/>
  <c r="E361" i="7"/>
  <c r="E357" i="7"/>
  <c r="E353" i="7"/>
  <c r="E349" i="7"/>
  <c r="E345" i="7"/>
  <c r="E341" i="7"/>
  <c r="E337" i="7"/>
  <c r="E333" i="7"/>
  <c r="E329" i="7"/>
  <c r="E325" i="7"/>
  <c r="E321" i="7"/>
  <c r="E317" i="7"/>
  <c r="E313" i="7"/>
  <c r="E309" i="7"/>
  <c r="E305" i="7"/>
  <c r="K300" i="9"/>
  <c r="K4" i="9"/>
  <c r="K5" i="9"/>
  <c r="K6" i="9"/>
  <c r="K7" i="9"/>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K104" i="9"/>
  <c r="K105" i="9"/>
  <c r="K106" i="9"/>
  <c r="K107" i="9"/>
  <c r="K108" i="9"/>
  <c r="K109" i="9"/>
  <c r="K110" i="9"/>
  <c r="K111" i="9"/>
  <c r="K112" i="9"/>
  <c r="K113" i="9"/>
  <c r="K114" i="9"/>
  <c r="K115" i="9"/>
  <c r="K116" i="9"/>
  <c r="K117" i="9"/>
  <c r="K118" i="9"/>
  <c r="K119" i="9"/>
  <c r="K120" i="9"/>
  <c r="K121" i="9"/>
  <c r="K122" i="9"/>
  <c r="K123" i="9"/>
  <c r="K124" i="9"/>
  <c r="K125" i="9"/>
  <c r="K126" i="9"/>
  <c r="K127" i="9"/>
  <c r="K128" i="9"/>
  <c r="K129" i="9"/>
  <c r="K130" i="9"/>
  <c r="K131" i="9"/>
  <c r="K132" i="9"/>
  <c r="K133" i="9"/>
  <c r="K134" i="9"/>
  <c r="K135" i="9"/>
  <c r="K136" i="9"/>
  <c r="K137" i="9"/>
  <c r="K138" i="9"/>
  <c r="K139" i="9"/>
  <c r="K140" i="9"/>
  <c r="K141" i="9"/>
  <c r="K142" i="9"/>
  <c r="K143" i="9"/>
  <c r="K144" i="9"/>
  <c r="K145" i="9"/>
  <c r="K146" i="9"/>
  <c r="K147" i="9"/>
  <c r="K148" i="9"/>
  <c r="K149" i="9"/>
  <c r="K150" i="9"/>
  <c r="K151" i="9"/>
  <c r="K152" i="9"/>
  <c r="K153" i="9"/>
  <c r="K154" i="9"/>
  <c r="K155" i="9"/>
  <c r="K156" i="9"/>
  <c r="K157" i="9"/>
  <c r="K158" i="9"/>
  <c r="K159" i="9"/>
  <c r="K160" i="9"/>
  <c r="K161" i="9"/>
  <c r="K162" i="9"/>
  <c r="K163" i="9"/>
  <c r="K164" i="9"/>
  <c r="K165" i="9"/>
  <c r="K166" i="9"/>
  <c r="K167" i="9"/>
  <c r="K168" i="9"/>
  <c r="K169" i="9"/>
  <c r="K170" i="9"/>
  <c r="K171" i="9"/>
  <c r="K172" i="9"/>
  <c r="K173" i="9"/>
  <c r="K174" i="9"/>
  <c r="K175" i="9"/>
  <c r="K176" i="9"/>
  <c r="K177" i="9"/>
  <c r="K178" i="9"/>
  <c r="K179" i="9"/>
  <c r="K180" i="9"/>
  <c r="K181" i="9"/>
  <c r="K182" i="9"/>
  <c r="K183" i="9"/>
  <c r="K184" i="9"/>
  <c r="K185" i="9"/>
  <c r="K186" i="9"/>
  <c r="K187" i="9"/>
  <c r="K188" i="9"/>
  <c r="K189" i="9"/>
  <c r="K190" i="9"/>
  <c r="K191" i="9"/>
  <c r="K192" i="9"/>
  <c r="K193" i="9"/>
  <c r="K194" i="9"/>
  <c r="K195" i="9"/>
  <c r="K196" i="9"/>
  <c r="K197" i="9"/>
  <c r="K198" i="9"/>
  <c r="K199" i="9"/>
  <c r="K200" i="9"/>
  <c r="K201" i="9"/>
  <c r="K202" i="9"/>
  <c r="K203" i="9"/>
  <c r="K204" i="9"/>
  <c r="K205" i="9"/>
  <c r="K206" i="9"/>
  <c r="K207" i="9"/>
  <c r="K208" i="9"/>
  <c r="K209" i="9"/>
  <c r="K210" i="9"/>
  <c r="K211" i="9"/>
  <c r="K212" i="9"/>
  <c r="K213" i="9"/>
  <c r="K214" i="9"/>
  <c r="K215" i="9"/>
  <c r="K216" i="9"/>
  <c r="K217" i="9"/>
  <c r="K218" i="9"/>
  <c r="K219" i="9"/>
  <c r="K220" i="9"/>
  <c r="K221" i="9"/>
  <c r="K222" i="9"/>
  <c r="K223" i="9"/>
  <c r="K224" i="9"/>
  <c r="K225" i="9"/>
  <c r="K226" i="9"/>
  <c r="K227" i="9"/>
  <c r="K228" i="9"/>
  <c r="K229" i="9"/>
  <c r="K230" i="9"/>
  <c r="K231" i="9"/>
  <c r="K232" i="9"/>
  <c r="K233" i="9"/>
  <c r="K234" i="9"/>
  <c r="K235" i="9"/>
  <c r="K236" i="9"/>
  <c r="K237" i="9"/>
  <c r="K238" i="9"/>
  <c r="K239" i="9"/>
  <c r="K240" i="9"/>
  <c r="K241" i="9"/>
  <c r="K242" i="9"/>
  <c r="K243" i="9"/>
  <c r="K244" i="9"/>
  <c r="K245" i="9"/>
  <c r="K246" i="9"/>
  <c r="K247" i="9"/>
  <c r="K248" i="9"/>
  <c r="K249" i="9"/>
  <c r="K250" i="9"/>
  <c r="K251" i="9"/>
  <c r="K252" i="9"/>
  <c r="K253" i="9"/>
  <c r="K254" i="9"/>
  <c r="K255" i="9"/>
  <c r="K256" i="9"/>
  <c r="K257" i="9"/>
  <c r="K258" i="9"/>
  <c r="K259" i="9"/>
  <c r="K260" i="9"/>
  <c r="K261" i="9"/>
  <c r="K262" i="9"/>
  <c r="K263" i="9"/>
  <c r="K264" i="9"/>
  <c r="K265" i="9"/>
  <c r="K266" i="9"/>
  <c r="K267" i="9"/>
  <c r="K268" i="9"/>
  <c r="K269" i="9"/>
  <c r="K270" i="9"/>
  <c r="K271" i="9"/>
  <c r="K272" i="9"/>
  <c r="K273" i="9"/>
  <c r="K274" i="9"/>
  <c r="K275" i="9"/>
  <c r="K276" i="9"/>
  <c r="K277" i="9"/>
  <c r="K278" i="9"/>
  <c r="K279" i="9"/>
  <c r="K280" i="9"/>
  <c r="K281" i="9"/>
  <c r="K282" i="9"/>
  <c r="K283" i="9"/>
  <c r="K284" i="9"/>
  <c r="K285" i="9"/>
  <c r="K286" i="9"/>
  <c r="K287" i="9"/>
  <c r="K288" i="9"/>
  <c r="K289" i="9"/>
  <c r="K290" i="9"/>
  <c r="K291" i="9"/>
  <c r="K292" i="9"/>
  <c r="K293" i="9"/>
  <c r="K294" i="9"/>
  <c r="K295" i="9"/>
  <c r="K296" i="9"/>
  <c r="K297" i="9"/>
  <c r="K298" i="9"/>
  <c r="K299" i="9"/>
  <c r="I14" i="7"/>
  <c r="I4" i="7"/>
  <c r="I16" i="7"/>
  <c r="I8" i="7"/>
  <c r="I6" i="7"/>
  <c r="I2" i="7"/>
  <c r="I12" i="7"/>
  <c r="I3" i="7"/>
  <c r="I10" i="7"/>
  <c r="F2" i="7"/>
  <c r="F18" i="7" l="1"/>
  <c r="F199" i="7"/>
  <c r="F28" i="7"/>
  <c r="F229" i="7"/>
  <c r="F212" i="7"/>
  <c r="F279" i="7"/>
  <c r="F13" i="7"/>
  <c r="F6" i="7"/>
  <c r="F90" i="7"/>
  <c r="F44" i="7"/>
  <c r="F215" i="7"/>
  <c r="F31" i="7"/>
  <c r="F91" i="7"/>
  <c r="F17" i="7"/>
  <c r="F239" i="7"/>
  <c r="F69" i="7"/>
  <c r="F5" i="7"/>
  <c r="F24" i="7"/>
  <c r="F110" i="7"/>
  <c r="F76" i="7"/>
  <c r="F249" i="7"/>
  <c r="F183" i="7"/>
  <c r="F291" i="7"/>
  <c r="F77" i="7"/>
  <c r="F25" i="7"/>
  <c r="F180" i="7"/>
  <c r="F15" i="7"/>
  <c r="F71" i="7"/>
  <c r="F147" i="7"/>
  <c r="F26" i="7"/>
  <c r="F46" i="7"/>
  <c r="F140" i="7"/>
  <c r="F299" i="7"/>
  <c r="F157" i="7"/>
  <c r="F159" i="7"/>
  <c r="F65" i="7"/>
  <c r="F258" i="7"/>
  <c r="F101" i="7"/>
  <c r="F10" i="7"/>
  <c r="F94" i="7"/>
  <c r="F156" i="7"/>
  <c r="F103" i="7"/>
  <c r="F196" i="7"/>
  <c r="F270" i="7"/>
  <c r="F280" i="7"/>
  <c r="F194" i="7"/>
  <c r="F8" i="7"/>
  <c r="F30" i="7"/>
  <c r="F126" i="7"/>
  <c r="F108" i="7"/>
  <c r="F193" i="7"/>
  <c r="F287" i="7"/>
  <c r="F203" i="7"/>
  <c r="F45" i="7"/>
  <c r="F260" i="7"/>
  <c r="F97" i="7"/>
  <c r="F234" i="7"/>
  <c r="F114" i="7"/>
  <c r="F285" i="7"/>
  <c r="F208" i="7"/>
  <c r="F154" i="7"/>
  <c r="F254" i="7"/>
  <c r="F256" i="7"/>
  <c r="F54" i="7"/>
  <c r="F86" i="7"/>
  <c r="F144" i="7"/>
  <c r="F121" i="7"/>
  <c r="F36" i="7"/>
  <c r="F281" i="7"/>
  <c r="F220" i="7"/>
  <c r="F185" i="7"/>
  <c r="F232" i="7"/>
  <c r="F283" i="7"/>
  <c r="F61" i="7"/>
  <c r="F145" i="7"/>
  <c r="F16" i="7"/>
  <c r="F122" i="7"/>
  <c r="F62" i="7"/>
  <c r="F23" i="7"/>
  <c r="F92" i="7"/>
  <c r="F171" i="7"/>
  <c r="F247" i="7"/>
  <c r="F261" i="7"/>
  <c r="F267" i="7"/>
  <c r="F109" i="7"/>
  <c r="F123" i="7"/>
  <c r="F244" i="7"/>
  <c r="F129" i="7"/>
  <c r="F170" i="7"/>
  <c r="F278" i="7"/>
  <c r="F96" i="7"/>
  <c r="F207" i="7"/>
  <c r="F195" i="7"/>
  <c r="F272" i="7"/>
  <c r="F89" i="7"/>
  <c r="F48" i="7"/>
  <c r="F164" i="7"/>
  <c r="F219" i="7"/>
  <c r="F289" i="7"/>
  <c r="F137" i="7"/>
  <c r="F12" i="7"/>
  <c r="F14" i="7"/>
  <c r="F58" i="7"/>
  <c r="F11" i="7"/>
  <c r="F78" i="7"/>
  <c r="F142" i="7"/>
  <c r="F60" i="7"/>
  <c r="F124" i="7"/>
  <c r="F295" i="7"/>
  <c r="F277" i="7"/>
  <c r="F79" i="7"/>
  <c r="F197" i="7"/>
  <c r="F235" i="7"/>
  <c r="F141" i="7"/>
  <c r="F177" i="7"/>
  <c r="F59" i="7"/>
  <c r="F228" i="7"/>
  <c r="F163" i="7"/>
  <c r="F33" i="7"/>
  <c r="F214" i="7"/>
  <c r="F298" i="7"/>
  <c r="F146" i="7"/>
  <c r="F225" i="7"/>
  <c r="F253" i="7"/>
  <c r="F127" i="7"/>
  <c r="F115" i="7"/>
  <c r="F192" i="7"/>
  <c r="F178" i="7"/>
  <c r="F112" i="7"/>
  <c r="F68" i="7"/>
  <c r="F297" i="7"/>
  <c r="F169" i="7"/>
  <c r="F106" i="7"/>
  <c r="F273" i="7"/>
  <c r="F50" i="7"/>
  <c r="F32" i="7"/>
  <c r="F160" i="7"/>
  <c r="F293" i="7"/>
  <c r="F167" i="7"/>
  <c r="F221" i="7"/>
  <c r="F259" i="7"/>
  <c r="F161" i="7"/>
  <c r="F37" i="7"/>
  <c r="F83" i="7"/>
  <c r="F240" i="7"/>
  <c r="F176" i="7"/>
  <c r="F57" i="7"/>
  <c r="F218" i="7"/>
  <c r="F66" i="7"/>
  <c r="F209" i="7"/>
  <c r="F118" i="7"/>
  <c r="F100" i="7"/>
  <c r="F257" i="7"/>
  <c r="F245" i="7"/>
  <c r="F95" i="7"/>
  <c r="F107" i="7"/>
  <c r="F265" i="7"/>
  <c r="F56" i="7"/>
  <c r="F111" i="7"/>
  <c r="F230" i="7"/>
  <c r="F82" i="7"/>
  <c r="F64" i="7"/>
  <c r="F87" i="7"/>
  <c r="F271" i="7"/>
  <c r="F47" i="7"/>
  <c r="F189" i="7"/>
  <c r="F227" i="7"/>
  <c r="F133" i="7"/>
  <c r="F173" i="7"/>
  <c r="F51" i="7"/>
  <c r="F224" i="7"/>
  <c r="F153" i="7"/>
  <c r="F21" i="7"/>
  <c r="F262" i="7"/>
  <c r="F130" i="7"/>
  <c r="F22" i="7"/>
  <c r="F150" i="7"/>
  <c r="F132" i="7"/>
  <c r="F263" i="7"/>
  <c r="F179" i="7"/>
  <c r="F125" i="7"/>
  <c r="F268" i="7"/>
  <c r="F226" i="7"/>
  <c r="F120" i="7"/>
  <c r="F205" i="7"/>
  <c r="F243" i="7"/>
  <c r="F149" i="7"/>
  <c r="F67" i="7"/>
  <c r="F181" i="7"/>
  <c r="F242" i="7"/>
  <c r="F7" i="7"/>
  <c r="F98" i="7"/>
  <c r="F80" i="7"/>
  <c r="F9" i="7"/>
  <c r="F70" i="7"/>
  <c r="F134" i="7"/>
  <c r="F52" i="7"/>
  <c r="F116" i="7"/>
  <c r="F241" i="7"/>
  <c r="F288" i="7"/>
  <c r="F143" i="7"/>
  <c r="F213" i="7"/>
  <c r="F251" i="7"/>
  <c r="F155" i="7"/>
  <c r="F29" i="7"/>
  <c r="F43" i="7"/>
  <c r="F204" i="7"/>
  <c r="F162" i="7"/>
  <c r="F190" i="7"/>
  <c r="F72" i="7"/>
  <c r="F217" i="7"/>
  <c r="F292" i="7"/>
  <c r="F211" i="7"/>
  <c r="F165" i="7"/>
  <c r="F216" i="7"/>
  <c r="F174" i="7"/>
  <c r="F168" i="7"/>
  <c r="F198" i="7"/>
  <c r="F282" i="7"/>
  <c r="F34" i="7"/>
  <c r="F27" i="7"/>
  <c r="F128" i="7"/>
  <c r="F38" i="7"/>
  <c r="F102" i="7"/>
  <c r="F20" i="7"/>
  <c r="F84" i="7"/>
  <c r="F148" i="7"/>
  <c r="F300" i="7"/>
  <c r="F231" i="7"/>
  <c r="F276" i="7"/>
  <c r="F39" i="7"/>
  <c r="F187" i="7"/>
  <c r="F93" i="7"/>
  <c r="F139" i="7"/>
  <c r="F252" i="7"/>
  <c r="F113" i="7"/>
  <c r="F246" i="7"/>
  <c r="F138" i="7"/>
  <c r="F136" i="7"/>
  <c r="F255" i="7"/>
  <c r="F135" i="7"/>
  <c r="F117" i="7"/>
  <c r="F35" i="7"/>
  <c r="F41" i="7"/>
  <c r="F151" i="7"/>
  <c r="F188" i="7"/>
  <c r="F81" i="7"/>
  <c r="F182" i="7"/>
  <c r="F266" i="7"/>
  <c r="F42" i="7"/>
  <c r="F19" i="7"/>
  <c r="F88" i="7"/>
  <c r="F152" i="7"/>
  <c r="F119" i="7"/>
  <c r="F223" i="7"/>
  <c r="F269" i="7"/>
  <c r="F296" i="7"/>
  <c r="F175" i="7"/>
  <c r="F85" i="7"/>
  <c r="F131" i="7"/>
  <c r="F264" i="7"/>
  <c r="F200" i="7"/>
  <c r="F105" i="7"/>
  <c r="F166" i="7"/>
  <c r="F274" i="7"/>
  <c r="F222" i="7"/>
  <c r="F75" i="7"/>
  <c r="F236" i="7"/>
  <c r="F172" i="7"/>
  <c r="F49" i="7"/>
  <c r="F202" i="7"/>
  <c r="F290" i="7"/>
  <c r="F74" i="7"/>
  <c r="F40" i="7"/>
  <c r="F104" i="7"/>
  <c r="F55" i="7"/>
  <c r="F284" i="7"/>
  <c r="F191" i="7"/>
  <c r="F237" i="7"/>
  <c r="F275" i="7"/>
  <c r="F63" i="7"/>
  <c r="F53" i="7"/>
  <c r="F99" i="7"/>
  <c r="F248" i="7"/>
  <c r="F184" i="7"/>
  <c r="F73" i="7"/>
  <c r="F186" i="7"/>
  <c r="F201" i="7"/>
  <c r="F233" i="7"/>
  <c r="F250" i="7"/>
  <c r="F158" i="7"/>
  <c r="F210" i="7"/>
  <c r="F294" i="7"/>
  <c r="F286" i="7"/>
  <c r="F206" i="7"/>
  <c r="F238" i="7"/>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M4" i="1"/>
  <c r="A5" i="1"/>
  <c r="M5" i="1" s="1"/>
  <c r="A6" i="1"/>
  <c r="M6" i="1" s="1"/>
  <c r="A7" i="1"/>
  <c r="M7" i="1" s="1"/>
  <c r="A8" i="1"/>
  <c r="M8" i="1" s="1"/>
  <c r="A9" i="1"/>
  <c r="M9" i="1" s="1"/>
  <c r="A10" i="1"/>
  <c r="M10" i="1" s="1"/>
  <c r="A11" i="1"/>
  <c r="M11" i="1" s="1"/>
  <c r="A12" i="1"/>
  <c r="M12" i="1" s="1"/>
  <c r="A13" i="1"/>
  <c r="M13" i="1" s="1"/>
  <c r="A14" i="1"/>
  <c r="M14" i="1" s="1"/>
  <c r="A15" i="1"/>
  <c r="M15" i="1" s="1"/>
  <c r="A16" i="1"/>
  <c r="M16" i="1" s="1"/>
  <c r="A17" i="1"/>
  <c r="M17" i="1" s="1"/>
  <c r="A18" i="1"/>
  <c r="M18" i="1" s="1"/>
  <c r="A19" i="1"/>
  <c r="M19" i="1" s="1"/>
  <c r="A20" i="1"/>
  <c r="M20" i="1" s="1"/>
  <c r="A21" i="1"/>
  <c r="M21" i="1" s="1"/>
  <c r="A22" i="1"/>
  <c r="M22" i="1" s="1"/>
  <c r="A23" i="1"/>
  <c r="M23" i="1" s="1"/>
  <c r="A24" i="1"/>
  <c r="M24" i="1" s="1"/>
  <c r="A25" i="1"/>
  <c r="M25" i="1" s="1"/>
  <c r="A26" i="1"/>
  <c r="M26" i="1" s="1"/>
  <c r="A27" i="1"/>
  <c r="M27" i="1" s="1"/>
  <c r="A28" i="1"/>
  <c r="M28" i="1" s="1"/>
  <c r="A29" i="1"/>
  <c r="M29" i="1" s="1"/>
  <c r="A30" i="1"/>
  <c r="M30" i="1" s="1"/>
  <c r="A31" i="1"/>
  <c r="M31" i="1" s="1"/>
  <c r="A32" i="1"/>
  <c r="M32" i="1" s="1"/>
  <c r="A33" i="1"/>
  <c r="M33" i="1" s="1"/>
  <c r="A34" i="1"/>
  <c r="M34" i="1" s="1"/>
  <c r="A35" i="1"/>
  <c r="M35" i="1" s="1"/>
  <c r="A36" i="1"/>
  <c r="M36" i="1" s="1"/>
  <c r="A37" i="1"/>
  <c r="M37" i="1" s="1"/>
  <c r="A38" i="1"/>
  <c r="M38" i="1" s="1"/>
  <c r="A39" i="1"/>
  <c r="M39" i="1" s="1"/>
  <c r="A40" i="1"/>
  <c r="M40" i="1" s="1"/>
  <c r="A41" i="1"/>
  <c r="M41" i="1" s="1"/>
  <c r="A42" i="1"/>
  <c r="M42" i="1" s="1"/>
  <c r="A43" i="1"/>
  <c r="M43" i="1" s="1"/>
  <c r="A44" i="1"/>
  <c r="M44" i="1" s="1"/>
  <c r="A45" i="1"/>
  <c r="M45" i="1" s="1"/>
  <c r="A46" i="1"/>
  <c r="M46" i="1" s="1"/>
  <c r="A47" i="1"/>
  <c r="M47" i="1" s="1"/>
  <c r="A48" i="1"/>
  <c r="M48" i="1" s="1"/>
  <c r="A49" i="1"/>
  <c r="M49" i="1" s="1"/>
  <c r="A50" i="1"/>
  <c r="M50" i="1" s="1"/>
  <c r="A51" i="1"/>
  <c r="M51" i="1" s="1"/>
  <c r="A52" i="1"/>
  <c r="M52" i="1" s="1"/>
  <c r="A53" i="1"/>
  <c r="M53" i="1" s="1"/>
  <c r="A54" i="1"/>
  <c r="M54" i="1" s="1"/>
  <c r="A55" i="1"/>
  <c r="M55" i="1" s="1"/>
  <c r="A56" i="1"/>
  <c r="M56" i="1" s="1"/>
  <c r="A57" i="1"/>
  <c r="M57" i="1" s="1"/>
  <c r="A58" i="1"/>
  <c r="M58" i="1" s="1"/>
  <c r="A59" i="1"/>
  <c r="M59" i="1" s="1"/>
  <c r="A60" i="1"/>
  <c r="M60" i="1" s="1"/>
  <c r="A61" i="1"/>
  <c r="M61" i="1" s="1"/>
  <c r="A62" i="1"/>
  <c r="M62" i="1" s="1"/>
  <c r="A63" i="1"/>
  <c r="M63" i="1" s="1"/>
  <c r="A64" i="1"/>
  <c r="M64" i="1" s="1"/>
  <c r="A65" i="1"/>
  <c r="M65" i="1" s="1"/>
  <c r="A66" i="1"/>
  <c r="M66" i="1" s="1"/>
  <c r="A67" i="1"/>
  <c r="M67" i="1" s="1"/>
  <c r="A68" i="1"/>
  <c r="M68" i="1" s="1"/>
  <c r="A69" i="1"/>
  <c r="M69" i="1" s="1"/>
  <c r="A70" i="1"/>
  <c r="M70" i="1" s="1"/>
  <c r="A71" i="1"/>
  <c r="M71" i="1" s="1"/>
  <c r="A72" i="1"/>
  <c r="M72" i="1" s="1"/>
  <c r="A73" i="1"/>
  <c r="M73" i="1" s="1"/>
  <c r="A74" i="1"/>
  <c r="M74" i="1" s="1"/>
  <c r="F4" i="7"/>
  <c r="F3" i="7"/>
  <c r="M3" i="1" l="1"/>
  <c r="B601" i="18"/>
  <c r="B70" i="18"/>
  <c r="B58" i="18"/>
  <c r="B50" i="18"/>
  <c r="B38" i="18"/>
  <c r="B30" i="18"/>
  <c r="B22" i="18"/>
  <c r="B10" i="18"/>
  <c r="B73" i="18"/>
  <c r="B74" i="18"/>
  <c r="B62" i="18"/>
  <c r="B54" i="18"/>
  <c r="B46" i="18"/>
  <c r="B42" i="18"/>
  <c r="B34" i="18"/>
  <c r="B26" i="18"/>
  <c r="B18" i="18"/>
  <c r="B14" i="18"/>
  <c r="B6" i="18"/>
  <c r="B69" i="18"/>
  <c r="B65" i="18"/>
  <c r="B61" i="18"/>
  <c r="B57" i="18"/>
  <c r="B53" i="18"/>
  <c r="B49" i="18"/>
  <c r="B45" i="18"/>
  <c r="B41" i="18"/>
  <c r="B37" i="18"/>
  <c r="B33" i="18"/>
  <c r="B29" i="18"/>
  <c r="B25" i="18"/>
  <c r="B21" i="18"/>
  <c r="B17" i="18"/>
  <c r="B13" i="18"/>
  <c r="B9" i="18"/>
  <c r="B72" i="18"/>
  <c r="B68" i="18"/>
  <c r="B64" i="18"/>
  <c r="B60" i="18"/>
  <c r="B56" i="18"/>
  <c r="B52" i="18"/>
  <c r="B48" i="18"/>
  <c r="B44" i="18"/>
  <c r="B40" i="18"/>
  <c r="B36" i="18"/>
  <c r="B32" i="18"/>
  <c r="B28" i="18"/>
  <c r="B24" i="18"/>
  <c r="B20" i="18"/>
  <c r="B16" i="18"/>
  <c r="B12" i="18"/>
  <c r="B8" i="18"/>
  <c r="B4" i="18"/>
  <c r="H4" i="7"/>
  <c r="B66" i="18"/>
  <c r="B71" i="18"/>
  <c r="B67" i="18"/>
  <c r="B63" i="18"/>
  <c r="B59" i="18"/>
  <c r="B55" i="18"/>
  <c r="B51" i="18"/>
  <c r="B47" i="18"/>
  <c r="B43" i="18"/>
  <c r="B39" i="18"/>
  <c r="B35" i="18"/>
  <c r="B31" i="18"/>
  <c r="B27" i="18"/>
  <c r="B23" i="18"/>
  <c r="B19" i="18"/>
  <c r="B15" i="18"/>
  <c r="B11" i="18"/>
  <c r="B7" i="18"/>
  <c r="B3" i="18"/>
  <c r="H3" i="7"/>
  <c r="B5" i="18"/>
  <c r="K3"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202" i="9"/>
  <c r="A203" i="9"/>
  <c r="A204" i="9"/>
  <c r="A205" i="9"/>
  <c r="A206" i="9"/>
  <c r="A207" i="9"/>
  <c r="A208" i="9"/>
  <c r="A209" i="9"/>
  <c r="A210" i="9"/>
  <c r="A211" i="9"/>
  <c r="A212" i="9"/>
  <c r="A213" i="9"/>
  <c r="A214" i="9"/>
  <c r="A215" i="9"/>
  <c r="A216" i="9"/>
  <c r="A217" i="9"/>
  <c r="A218" i="9"/>
  <c r="A219" i="9"/>
  <c r="A220" i="9"/>
  <c r="A221" i="9"/>
  <c r="A222" i="9"/>
  <c r="A223" i="9"/>
  <c r="A224" i="9"/>
  <c r="A225" i="9"/>
  <c r="A226" i="9"/>
  <c r="A227" i="9"/>
  <c r="A228" i="9"/>
  <c r="A229" i="9"/>
  <c r="A230" i="9"/>
  <c r="A231" i="9"/>
  <c r="A232" i="9"/>
  <c r="A233" i="9"/>
  <c r="A234" i="9"/>
  <c r="A235" i="9"/>
  <c r="A236" i="9"/>
  <c r="A237" i="9"/>
  <c r="A238" i="9"/>
  <c r="A239" i="9"/>
  <c r="A240" i="9"/>
  <c r="A241" i="9"/>
  <c r="A242" i="9"/>
  <c r="A243" i="9"/>
  <c r="A244" i="9"/>
  <c r="A245" i="9"/>
  <c r="A246" i="9"/>
  <c r="A247" i="9"/>
  <c r="A248" i="9"/>
  <c r="A249" i="9"/>
  <c r="A250" i="9"/>
  <c r="A251" i="9"/>
  <c r="A252" i="9"/>
  <c r="A253" i="9"/>
  <c r="A254" i="9"/>
  <c r="A255" i="9"/>
  <c r="A256" i="9"/>
  <c r="A257" i="9"/>
  <c r="A258" i="9"/>
  <c r="A259" i="9"/>
  <c r="A260" i="9"/>
  <c r="A261" i="9"/>
  <c r="A262" i="9"/>
  <c r="A263" i="9"/>
  <c r="A264" i="9"/>
  <c r="A265" i="9"/>
  <c r="A266" i="9"/>
  <c r="A267" i="9"/>
  <c r="A268" i="9"/>
  <c r="A269" i="9"/>
  <c r="A270" i="9"/>
  <c r="A271" i="9"/>
  <c r="A272" i="9"/>
  <c r="A273" i="9"/>
  <c r="A274" i="9"/>
  <c r="A275" i="9"/>
  <c r="A276" i="9"/>
  <c r="A277" i="9"/>
  <c r="A278" i="9"/>
  <c r="A279" i="9"/>
  <c r="A280" i="9"/>
  <c r="A281" i="9"/>
  <c r="A282" i="9"/>
  <c r="A283" i="9"/>
  <c r="A284" i="9"/>
  <c r="A285" i="9"/>
  <c r="A286" i="9"/>
  <c r="A287" i="9"/>
  <c r="A288" i="9"/>
  <c r="A289" i="9"/>
  <c r="A290" i="9"/>
  <c r="A291" i="9"/>
  <c r="A292" i="9"/>
  <c r="A293" i="9"/>
  <c r="A294" i="9"/>
  <c r="A295" i="9"/>
  <c r="A296" i="9"/>
  <c r="A297" i="9"/>
  <c r="A298" i="9"/>
  <c r="A299" i="9"/>
  <c r="A300" i="9"/>
  <c r="L3" i="7"/>
  <c r="M3" i="7"/>
  <c r="L4" i="7"/>
  <c r="M4" i="7"/>
  <c r="L5" i="7"/>
  <c r="M5" i="7"/>
  <c r="L6" i="7"/>
  <c r="M6" i="7"/>
  <c r="L7" i="7"/>
  <c r="M7" i="7"/>
  <c r="L8" i="7"/>
  <c r="M8" i="7"/>
  <c r="L9" i="7"/>
  <c r="M9" i="7"/>
  <c r="L10" i="7"/>
  <c r="M10" i="7"/>
  <c r="L11" i="7"/>
  <c r="M11" i="7"/>
  <c r="L12" i="7"/>
  <c r="M12" i="7"/>
  <c r="L13" i="7"/>
  <c r="M13" i="7"/>
  <c r="L14" i="7"/>
  <c r="M14" i="7"/>
  <c r="L15" i="7"/>
  <c r="M15" i="7"/>
  <c r="L16" i="7"/>
  <c r="M16" i="7"/>
  <c r="L17" i="7"/>
  <c r="M17" i="7"/>
  <c r="L18" i="7"/>
  <c r="M18" i="7"/>
  <c r="L19" i="7"/>
  <c r="M19" i="7"/>
  <c r="L20" i="7"/>
  <c r="M20" i="7"/>
  <c r="L21" i="7"/>
  <c r="M21" i="7"/>
  <c r="L22" i="7"/>
  <c r="M22" i="7"/>
  <c r="L23" i="7"/>
  <c r="M23" i="7"/>
  <c r="L24" i="7"/>
  <c r="M24" i="7"/>
  <c r="L25" i="7"/>
  <c r="M25" i="7"/>
  <c r="L26" i="7"/>
  <c r="M26" i="7"/>
  <c r="L27" i="7"/>
  <c r="M27" i="7"/>
  <c r="L28" i="7"/>
  <c r="M28" i="7"/>
  <c r="L29" i="7"/>
  <c r="M29" i="7"/>
  <c r="L30" i="7"/>
  <c r="M30" i="7"/>
  <c r="L31" i="7"/>
  <c r="M31" i="7"/>
  <c r="L32" i="7"/>
  <c r="M32" i="7"/>
  <c r="L33" i="7"/>
  <c r="M33" i="7"/>
  <c r="L34" i="7"/>
  <c r="M34" i="7"/>
  <c r="L35" i="7"/>
  <c r="M35" i="7"/>
  <c r="L36" i="7"/>
  <c r="M36" i="7"/>
  <c r="L37" i="7"/>
  <c r="M37" i="7"/>
  <c r="L38" i="7"/>
  <c r="M38" i="7"/>
  <c r="L39" i="7"/>
  <c r="M39" i="7"/>
  <c r="L40" i="7"/>
  <c r="M40" i="7"/>
  <c r="L41" i="7"/>
  <c r="M41" i="7"/>
  <c r="L42" i="7"/>
  <c r="M42" i="7"/>
  <c r="L43" i="7"/>
  <c r="M43" i="7"/>
  <c r="L44" i="7"/>
  <c r="M44" i="7"/>
  <c r="L45" i="7"/>
  <c r="M45" i="7"/>
  <c r="L46" i="7"/>
  <c r="M46" i="7"/>
  <c r="L47" i="7"/>
  <c r="M47" i="7"/>
  <c r="L48" i="7"/>
  <c r="M48" i="7"/>
  <c r="L49" i="7"/>
  <c r="M49" i="7"/>
  <c r="L50" i="7"/>
  <c r="M50" i="7"/>
  <c r="L51" i="7"/>
  <c r="M51" i="7"/>
  <c r="L52" i="7"/>
  <c r="M52" i="7"/>
  <c r="L53" i="7"/>
  <c r="M53" i="7"/>
  <c r="L54" i="7"/>
  <c r="M54" i="7"/>
  <c r="L55" i="7"/>
  <c r="M55" i="7"/>
  <c r="L56" i="7"/>
  <c r="M56" i="7"/>
  <c r="L57" i="7"/>
  <c r="M57" i="7"/>
  <c r="L58" i="7"/>
  <c r="M58" i="7"/>
  <c r="L59" i="7"/>
  <c r="M59" i="7"/>
  <c r="L60" i="7"/>
  <c r="M60" i="7"/>
  <c r="L61" i="7"/>
  <c r="M61" i="7"/>
  <c r="L62" i="7"/>
  <c r="M62" i="7"/>
  <c r="L63" i="7"/>
  <c r="M63" i="7"/>
  <c r="L64" i="7"/>
  <c r="M64" i="7"/>
  <c r="L65" i="7"/>
  <c r="M65" i="7"/>
  <c r="L66" i="7"/>
  <c r="M66" i="7"/>
  <c r="L67" i="7"/>
  <c r="M67" i="7"/>
  <c r="L68" i="7"/>
  <c r="M68" i="7"/>
  <c r="L69" i="7"/>
  <c r="M69" i="7"/>
  <c r="L70" i="7"/>
  <c r="M70" i="7"/>
  <c r="L71" i="7"/>
  <c r="M71" i="7"/>
  <c r="L72" i="7"/>
  <c r="M72" i="7"/>
  <c r="L73" i="7"/>
  <c r="M73" i="7"/>
  <c r="L74" i="7"/>
  <c r="M74" i="7"/>
  <c r="L75" i="7"/>
  <c r="M75" i="7"/>
  <c r="L76" i="7"/>
  <c r="M76" i="7"/>
  <c r="L77" i="7"/>
  <c r="M77" i="7"/>
  <c r="L78" i="7"/>
  <c r="M78" i="7"/>
  <c r="L79" i="7"/>
  <c r="M79" i="7"/>
  <c r="L80" i="7"/>
  <c r="M80" i="7"/>
  <c r="L81" i="7"/>
  <c r="M81" i="7"/>
  <c r="L82" i="7"/>
  <c r="M82" i="7"/>
  <c r="L83" i="7"/>
  <c r="M83" i="7"/>
  <c r="L84" i="7"/>
  <c r="M84" i="7"/>
  <c r="L85" i="7"/>
  <c r="M85" i="7"/>
  <c r="L86" i="7"/>
  <c r="M86" i="7"/>
  <c r="L87" i="7"/>
  <c r="M87" i="7"/>
  <c r="L88" i="7"/>
  <c r="M88" i="7"/>
  <c r="L89" i="7"/>
  <c r="M89" i="7"/>
  <c r="L90" i="7"/>
  <c r="M90" i="7"/>
  <c r="L91" i="7"/>
  <c r="M91" i="7"/>
  <c r="L92" i="7"/>
  <c r="M92" i="7"/>
  <c r="L93" i="7"/>
  <c r="M93" i="7"/>
  <c r="L94" i="7"/>
  <c r="M94" i="7"/>
  <c r="L95" i="7"/>
  <c r="M95" i="7"/>
  <c r="L96" i="7"/>
  <c r="M96" i="7"/>
  <c r="L97" i="7"/>
  <c r="M97" i="7"/>
  <c r="L98" i="7"/>
  <c r="M98" i="7"/>
  <c r="L99" i="7"/>
  <c r="M99" i="7"/>
  <c r="L100" i="7"/>
  <c r="M100" i="7"/>
  <c r="L101" i="7"/>
  <c r="M101" i="7"/>
  <c r="L102" i="7"/>
  <c r="M102" i="7"/>
  <c r="L103" i="7"/>
  <c r="M103" i="7"/>
  <c r="L104" i="7"/>
  <c r="M104" i="7"/>
  <c r="L105" i="7"/>
  <c r="M105" i="7"/>
  <c r="L106" i="7"/>
  <c r="M106" i="7"/>
  <c r="L107" i="7"/>
  <c r="M107" i="7"/>
  <c r="L108" i="7"/>
  <c r="M108" i="7"/>
  <c r="L109" i="7"/>
  <c r="M109" i="7"/>
  <c r="L110" i="7"/>
  <c r="M110" i="7"/>
  <c r="L111" i="7"/>
  <c r="M111" i="7"/>
  <c r="L112" i="7"/>
  <c r="M112" i="7"/>
  <c r="L113" i="7"/>
  <c r="M113" i="7"/>
  <c r="L114" i="7"/>
  <c r="M114" i="7"/>
  <c r="L115" i="7"/>
  <c r="M115" i="7"/>
  <c r="L116" i="7"/>
  <c r="M116" i="7"/>
  <c r="L117" i="7"/>
  <c r="M117" i="7"/>
  <c r="L118" i="7"/>
  <c r="M118" i="7"/>
  <c r="L119" i="7"/>
  <c r="M119" i="7"/>
  <c r="L120" i="7"/>
  <c r="M120" i="7"/>
  <c r="L121" i="7"/>
  <c r="M121" i="7"/>
  <c r="L122" i="7"/>
  <c r="M122" i="7"/>
  <c r="L123" i="7"/>
  <c r="M123" i="7"/>
  <c r="L124" i="7"/>
  <c r="M124" i="7"/>
  <c r="L125" i="7"/>
  <c r="M125" i="7"/>
  <c r="L126" i="7"/>
  <c r="M126" i="7"/>
  <c r="L127" i="7"/>
  <c r="M127" i="7"/>
  <c r="L128" i="7"/>
  <c r="M128" i="7"/>
  <c r="L129" i="7"/>
  <c r="M129" i="7"/>
  <c r="L130" i="7"/>
  <c r="M130" i="7"/>
  <c r="L131" i="7"/>
  <c r="M131" i="7"/>
  <c r="L132" i="7"/>
  <c r="M132" i="7"/>
  <c r="L133" i="7"/>
  <c r="M133" i="7"/>
  <c r="L134" i="7"/>
  <c r="M134" i="7"/>
  <c r="L135" i="7"/>
  <c r="M135" i="7"/>
  <c r="L136" i="7"/>
  <c r="M136" i="7"/>
  <c r="L137" i="7"/>
  <c r="M137" i="7"/>
  <c r="L138" i="7"/>
  <c r="M138" i="7"/>
  <c r="L139" i="7"/>
  <c r="M139" i="7"/>
  <c r="L140" i="7"/>
  <c r="M140" i="7"/>
  <c r="L141" i="7"/>
  <c r="M141" i="7"/>
  <c r="L142" i="7"/>
  <c r="M142" i="7"/>
  <c r="L143" i="7"/>
  <c r="M143" i="7"/>
  <c r="L144" i="7"/>
  <c r="M144" i="7"/>
  <c r="L145" i="7"/>
  <c r="M145" i="7"/>
  <c r="L146" i="7"/>
  <c r="M146" i="7"/>
  <c r="L147" i="7"/>
  <c r="M147" i="7"/>
  <c r="L148" i="7"/>
  <c r="M148" i="7"/>
  <c r="L149" i="7"/>
  <c r="M149" i="7"/>
  <c r="L150" i="7"/>
  <c r="M150" i="7"/>
  <c r="L151" i="7"/>
  <c r="M151" i="7"/>
  <c r="L152" i="7"/>
  <c r="M152" i="7"/>
  <c r="L153" i="7"/>
  <c r="M153" i="7"/>
  <c r="L154" i="7"/>
  <c r="M154" i="7"/>
  <c r="L155" i="7"/>
  <c r="M155" i="7"/>
  <c r="L156" i="7"/>
  <c r="M156" i="7"/>
  <c r="L157" i="7"/>
  <c r="M157" i="7"/>
  <c r="L158" i="7"/>
  <c r="M158" i="7"/>
  <c r="L159" i="7"/>
  <c r="M159" i="7"/>
  <c r="L160" i="7"/>
  <c r="M160" i="7"/>
  <c r="L161" i="7"/>
  <c r="M161" i="7"/>
  <c r="L162" i="7"/>
  <c r="M162" i="7"/>
  <c r="L163" i="7"/>
  <c r="M163" i="7"/>
  <c r="L164" i="7"/>
  <c r="M164" i="7"/>
  <c r="L165" i="7"/>
  <c r="M165" i="7"/>
  <c r="L166" i="7"/>
  <c r="M166" i="7"/>
  <c r="L167" i="7"/>
  <c r="M167" i="7"/>
  <c r="L168" i="7"/>
  <c r="M168" i="7"/>
  <c r="L169" i="7"/>
  <c r="M169" i="7"/>
  <c r="L170" i="7"/>
  <c r="M170" i="7"/>
  <c r="L171" i="7"/>
  <c r="M171" i="7"/>
  <c r="L172" i="7"/>
  <c r="M172" i="7"/>
  <c r="L173" i="7"/>
  <c r="M173" i="7"/>
  <c r="L174" i="7"/>
  <c r="M174" i="7"/>
  <c r="L175" i="7"/>
  <c r="M175" i="7"/>
  <c r="L176" i="7"/>
  <c r="M176" i="7"/>
  <c r="L177" i="7"/>
  <c r="M177" i="7"/>
  <c r="L178" i="7"/>
  <c r="M178" i="7"/>
  <c r="L179" i="7"/>
  <c r="M179" i="7"/>
  <c r="L180" i="7"/>
  <c r="M180" i="7"/>
  <c r="L181" i="7"/>
  <c r="M181" i="7"/>
  <c r="L182" i="7"/>
  <c r="M182" i="7"/>
  <c r="L183" i="7"/>
  <c r="M183" i="7"/>
  <c r="L184" i="7"/>
  <c r="M184" i="7"/>
  <c r="L185" i="7"/>
  <c r="M185" i="7"/>
  <c r="L186" i="7"/>
  <c r="M186" i="7"/>
  <c r="L187" i="7"/>
  <c r="M187" i="7"/>
  <c r="L188" i="7"/>
  <c r="M188" i="7"/>
  <c r="L189" i="7"/>
  <c r="M189" i="7"/>
  <c r="L190" i="7"/>
  <c r="M190" i="7"/>
  <c r="L191" i="7"/>
  <c r="M191" i="7"/>
  <c r="L192" i="7"/>
  <c r="M192" i="7"/>
  <c r="L193" i="7"/>
  <c r="M193" i="7"/>
  <c r="L194" i="7"/>
  <c r="M194" i="7"/>
  <c r="L195" i="7"/>
  <c r="M195" i="7"/>
  <c r="L196" i="7"/>
  <c r="M196" i="7"/>
  <c r="L197" i="7"/>
  <c r="M197" i="7"/>
  <c r="L198" i="7"/>
  <c r="M198" i="7"/>
  <c r="L199" i="7"/>
  <c r="M199" i="7"/>
  <c r="L200" i="7"/>
  <c r="M200" i="7"/>
  <c r="L201" i="7"/>
  <c r="M201" i="7"/>
  <c r="L202" i="7"/>
  <c r="M202" i="7"/>
  <c r="L203" i="7"/>
  <c r="M203" i="7"/>
  <c r="L204" i="7"/>
  <c r="M204" i="7"/>
  <c r="L205" i="7"/>
  <c r="M205" i="7"/>
  <c r="L206" i="7"/>
  <c r="M206" i="7"/>
  <c r="L207" i="7"/>
  <c r="M207" i="7"/>
  <c r="L208" i="7"/>
  <c r="M208" i="7"/>
  <c r="L209" i="7"/>
  <c r="M209" i="7"/>
  <c r="L210" i="7"/>
  <c r="M210" i="7"/>
  <c r="L211" i="7"/>
  <c r="M211" i="7"/>
  <c r="L212" i="7"/>
  <c r="M212" i="7"/>
  <c r="L213" i="7"/>
  <c r="M213" i="7"/>
  <c r="L214" i="7"/>
  <c r="M214" i="7"/>
  <c r="L215" i="7"/>
  <c r="M215" i="7"/>
  <c r="L216" i="7"/>
  <c r="M216" i="7"/>
  <c r="L217" i="7"/>
  <c r="M217" i="7"/>
  <c r="L218" i="7"/>
  <c r="M218" i="7"/>
  <c r="L219" i="7"/>
  <c r="M219" i="7"/>
  <c r="L220" i="7"/>
  <c r="M220" i="7"/>
  <c r="L221" i="7"/>
  <c r="M221" i="7"/>
  <c r="L222" i="7"/>
  <c r="M222" i="7"/>
  <c r="L223" i="7"/>
  <c r="M223" i="7"/>
  <c r="L224" i="7"/>
  <c r="M224" i="7"/>
  <c r="L225" i="7"/>
  <c r="M225" i="7"/>
  <c r="L226" i="7"/>
  <c r="M226" i="7"/>
  <c r="L227" i="7"/>
  <c r="M227" i="7"/>
  <c r="L228" i="7"/>
  <c r="M228" i="7"/>
  <c r="L229" i="7"/>
  <c r="M229" i="7"/>
  <c r="L230" i="7"/>
  <c r="M230" i="7"/>
  <c r="L231" i="7"/>
  <c r="M231" i="7"/>
  <c r="L232" i="7"/>
  <c r="M232" i="7"/>
  <c r="L233" i="7"/>
  <c r="M233" i="7"/>
  <c r="L234" i="7"/>
  <c r="M234" i="7"/>
  <c r="L235" i="7"/>
  <c r="M235" i="7"/>
  <c r="L236" i="7"/>
  <c r="M236" i="7"/>
  <c r="L237" i="7"/>
  <c r="M237" i="7"/>
  <c r="L238" i="7"/>
  <c r="M238" i="7"/>
  <c r="L239" i="7"/>
  <c r="M239" i="7"/>
  <c r="L240" i="7"/>
  <c r="M240" i="7"/>
  <c r="L241" i="7"/>
  <c r="M241" i="7"/>
  <c r="L242" i="7"/>
  <c r="M242" i="7"/>
  <c r="L243" i="7"/>
  <c r="M243" i="7"/>
  <c r="L244" i="7"/>
  <c r="M244" i="7"/>
  <c r="L245" i="7"/>
  <c r="M245" i="7"/>
  <c r="L246" i="7"/>
  <c r="M246" i="7"/>
  <c r="L247" i="7"/>
  <c r="M247" i="7"/>
  <c r="L248" i="7"/>
  <c r="M248" i="7"/>
  <c r="L249" i="7"/>
  <c r="M249" i="7"/>
  <c r="L250" i="7"/>
  <c r="M250" i="7"/>
  <c r="L251" i="7"/>
  <c r="M251" i="7"/>
  <c r="L252" i="7"/>
  <c r="M252" i="7"/>
  <c r="L253" i="7"/>
  <c r="M253" i="7"/>
  <c r="L254" i="7"/>
  <c r="M254" i="7"/>
  <c r="L255" i="7"/>
  <c r="M255" i="7"/>
  <c r="L256" i="7"/>
  <c r="M256" i="7"/>
  <c r="L257" i="7"/>
  <c r="M257" i="7"/>
  <c r="L258" i="7"/>
  <c r="M258" i="7"/>
  <c r="L259" i="7"/>
  <c r="M259" i="7"/>
  <c r="L260" i="7"/>
  <c r="M260" i="7"/>
  <c r="L261" i="7"/>
  <c r="M261" i="7"/>
  <c r="L262" i="7"/>
  <c r="M262" i="7"/>
  <c r="L263" i="7"/>
  <c r="M263" i="7"/>
  <c r="L264" i="7"/>
  <c r="M264" i="7"/>
  <c r="L265" i="7"/>
  <c r="M265" i="7"/>
  <c r="L266" i="7"/>
  <c r="M266" i="7"/>
  <c r="L267" i="7"/>
  <c r="M267" i="7"/>
  <c r="L268" i="7"/>
  <c r="M268" i="7"/>
  <c r="L269" i="7"/>
  <c r="M269" i="7"/>
  <c r="L270" i="7"/>
  <c r="M270" i="7"/>
  <c r="L271" i="7"/>
  <c r="M271" i="7"/>
  <c r="L272" i="7"/>
  <c r="M272" i="7"/>
  <c r="L273" i="7"/>
  <c r="M273" i="7"/>
  <c r="L274" i="7"/>
  <c r="M274" i="7"/>
  <c r="L275" i="7"/>
  <c r="M275" i="7"/>
  <c r="L276" i="7"/>
  <c r="M276" i="7"/>
  <c r="L277" i="7"/>
  <c r="M277" i="7"/>
  <c r="L278" i="7"/>
  <c r="M278" i="7"/>
  <c r="L279" i="7"/>
  <c r="M279" i="7"/>
  <c r="L280" i="7"/>
  <c r="M280" i="7"/>
  <c r="L281" i="7"/>
  <c r="M281" i="7"/>
  <c r="L282" i="7"/>
  <c r="M282" i="7"/>
  <c r="L283" i="7"/>
  <c r="M283" i="7"/>
  <c r="L284" i="7"/>
  <c r="M284" i="7"/>
  <c r="L285" i="7"/>
  <c r="M285" i="7"/>
  <c r="L286" i="7"/>
  <c r="M286" i="7"/>
  <c r="L287" i="7"/>
  <c r="M287" i="7"/>
  <c r="L288" i="7"/>
  <c r="M288" i="7"/>
  <c r="L289" i="7"/>
  <c r="M289" i="7"/>
  <c r="L290" i="7"/>
  <c r="M290" i="7"/>
  <c r="L291" i="7"/>
  <c r="M291" i="7"/>
  <c r="L292" i="7"/>
  <c r="M292" i="7"/>
  <c r="L293" i="7"/>
  <c r="M293" i="7"/>
  <c r="L294" i="7"/>
  <c r="M294" i="7"/>
  <c r="L295" i="7"/>
  <c r="M295" i="7"/>
  <c r="L296" i="7"/>
  <c r="M296" i="7"/>
  <c r="L297" i="7"/>
  <c r="M297" i="7"/>
  <c r="L298" i="7"/>
  <c r="M298" i="7"/>
  <c r="L299" i="7"/>
  <c r="M299" i="7"/>
  <c r="L300" i="7"/>
  <c r="M300" i="7"/>
  <c r="M2" i="7"/>
  <c r="L2" i="7"/>
  <c r="K5" i="7"/>
  <c r="K6" i="7"/>
  <c r="K7" i="7"/>
  <c r="Q7" i="7" s="1"/>
  <c r="K8" i="7"/>
  <c r="K9" i="7"/>
  <c r="K10" i="7"/>
  <c r="K11" i="7"/>
  <c r="Q11" i="7" s="1"/>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K119" i="7"/>
  <c r="K120" i="7"/>
  <c r="K121" i="7"/>
  <c r="K122" i="7"/>
  <c r="K123" i="7"/>
  <c r="K124" i="7"/>
  <c r="K125" i="7"/>
  <c r="K126" i="7"/>
  <c r="K127" i="7"/>
  <c r="K128" i="7"/>
  <c r="K129" i="7"/>
  <c r="K130" i="7"/>
  <c r="K131" i="7"/>
  <c r="K132" i="7"/>
  <c r="K133" i="7"/>
  <c r="K134" i="7"/>
  <c r="K135" i="7"/>
  <c r="K136" i="7"/>
  <c r="K137" i="7"/>
  <c r="K138" i="7"/>
  <c r="K139" i="7"/>
  <c r="K140" i="7"/>
  <c r="K141" i="7"/>
  <c r="K142" i="7"/>
  <c r="K143" i="7"/>
  <c r="K144" i="7"/>
  <c r="K145" i="7"/>
  <c r="K146" i="7"/>
  <c r="K147" i="7"/>
  <c r="K148" i="7"/>
  <c r="K149" i="7"/>
  <c r="K150" i="7"/>
  <c r="K151" i="7"/>
  <c r="K152" i="7"/>
  <c r="K153" i="7"/>
  <c r="K154" i="7"/>
  <c r="K155" i="7"/>
  <c r="K156" i="7"/>
  <c r="K157" i="7"/>
  <c r="K158" i="7"/>
  <c r="K159" i="7"/>
  <c r="K160" i="7"/>
  <c r="K161" i="7"/>
  <c r="K162" i="7"/>
  <c r="K163" i="7"/>
  <c r="K164" i="7"/>
  <c r="K165" i="7"/>
  <c r="K166" i="7"/>
  <c r="K167" i="7"/>
  <c r="K168" i="7"/>
  <c r="K169" i="7"/>
  <c r="K170" i="7"/>
  <c r="K171" i="7"/>
  <c r="K172" i="7"/>
  <c r="K173" i="7"/>
  <c r="K174" i="7"/>
  <c r="K175" i="7"/>
  <c r="K176" i="7"/>
  <c r="K177" i="7"/>
  <c r="K178" i="7"/>
  <c r="K179" i="7"/>
  <c r="K180" i="7"/>
  <c r="K181" i="7"/>
  <c r="K182" i="7"/>
  <c r="K183" i="7"/>
  <c r="K184" i="7"/>
  <c r="K185" i="7"/>
  <c r="K186" i="7"/>
  <c r="K187" i="7"/>
  <c r="K188" i="7"/>
  <c r="K189" i="7"/>
  <c r="K190" i="7"/>
  <c r="K191" i="7"/>
  <c r="K192" i="7"/>
  <c r="K193" i="7"/>
  <c r="K194" i="7"/>
  <c r="K195" i="7"/>
  <c r="K196" i="7"/>
  <c r="K197" i="7"/>
  <c r="K198" i="7"/>
  <c r="K199" i="7"/>
  <c r="K200" i="7"/>
  <c r="K201" i="7"/>
  <c r="K202" i="7"/>
  <c r="K203" i="7"/>
  <c r="K204" i="7"/>
  <c r="K205" i="7"/>
  <c r="K206" i="7"/>
  <c r="K207" i="7"/>
  <c r="K208" i="7"/>
  <c r="K209" i="7"/>
  <c r="K210" i="7"/>
  <c r="K211" i="7"/>
  <c r="K212" i="7"/>
  <c r="K213" i="7"/>
  <c r="K214" i="7"/>
  <c r="K215" i="7"/>
  <c r="K216" i="7"/>
  <c r="K217" i="7"/>
  <c r="K218" i="7"/>
  <c r="K219" i="7"/>
  <c r="K220" i="7"/>
  <c r="K221" i="7"/>
  <c r="K222" i="7"/>
  <c r="K223" i="7"/>
  <c r="K224" i="7"/>
  <c r="K225" i="7"/>
  <c r="K226" i="7"/>
  <c r="K227" i="7"/>
  <c r="K228" i="7"/>
  <c r="Q228" i="7" s="1"/>
  <c r="K229" i="7"/>
  <c r="K230" i="7"/>
  <c r="K231" i="7"/>
  <c r="K232" i="7"/>
  <c r="K233" i="7"/>
  <c r="K234" i="7"/>
  <c r="K235" i="7"/>
  <c r="K236" i="7"/>
  <c r="K237" i="7"/>
  <c r="K238" i="7"/>
  <c r="K239" i="7"/>
  <c r="K240" i="7"/>
  <c r="K241" i="7"/>
  <c r="K242" i="7"/>
  <c r="K243" i="7"/>
  <c r="K244" i="7"/>
  <c r="K245" i="7"/>
  <c r="K246" i="7"/>
  <c r="K247" i="7"/>
  <c r="K248" i="7"/>
  <c r="K249" i="7"/>
  <c r="K250" i="7"/>
  <c r="K251" i="7"/>
  <c r="K252" i="7"/>
  <c r="K253" i="7"/>
  <c r="K254" i="7"/>
  <c r="K255" i="7"/>
  <c r="K256" i="7"/>
  <c r="K257" i="7"/>
  <c r="K258" i="7"/>
  <c r="K259" i="7"/>
  <c r="K260" i="7"/>
  <c r="K261" i="7"/>
  <c r="K262" i="7"/>
  <c r="K263" i="7"/>
  <c r="K264" i="7"/>
  <c r="K265" i="7"/>
  <c r="K266" i="7"/>
  <c r="K267" i="7"/>
  <c r="K268" i="7"/>
  <c r="K269" i="7"/>
  <c r="K270" i="7"/>
  <c r="K271" i="7"/>
  <c r="K272" i="7"/>
  <c r="K273" i="7"/>
  <c r="K274" i="7"/>
  <c r="K275" i="7"/>
  <c r="K276" i="7"/>
  <c r="K277" i="7"/>
  <c r="K278" i="7"/>
  <c r="K279" i="7"/>
  <c r="K280" i="7"/>
  <c r="K281" i="7"/>
  <c r="K282" i="7"/>
  <c r="K283" i="7"/>
  <c r="K284" i="7"/>
  <c r="K285" i="7"/>
  <c r="K286" i="7"/>
  <c r="K287" i="7"/>
  <c r="K288" i="7"/>
  <c r="K289" i="7"/>
  <c r="K290" i="7"/>
  <c r="K291" i="7"/>
  <c r="K292" i="7"/>
  <c r="K293" i="7"/>
  <c r="K294" i="7"/>
  <c r="K295" i="7"/>
  <c r="K296" i="7"/>
  <c r="K297" i="7"/>
  <c r="K298" i="7"/>
  <c r="K299" i="7"/>
  <c r="K300" i="7"/>
  <c r="J3" i="7"/>
  <c r="J4" i="7"/>
  <c r="J5" i="7"/>
  <c r="J6" i="7"/>
  <c r="J7" i="7"/>
  <c r="J8" i="7"/>
  <c r="J9" i="7"/>
  <c r="J10"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J104" i="7"/>
  <c r="J105" i="7"/>
  <c r="J106" i="7"/>
  <c r="J107" i="7"/>
  <c r="J108" i="7"/>
  <c r="J109" i="7"/>
  <c r="J110" i="7"/>
  <c r="J111" i="7"/>
  <c r="J112" i="7"/>
  <c r="J113" i="7"/>
  <c r="J114" i="7"/>
  <c r="J115" i="7"/>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56" i="7"/>
  <c r="J157" i="7"/>
  <c r="J158" i="7"/>
  <c r="J159" i="7"/>
  <c r="J160" i="7"/>
  <c r="J161" i="7"/>
  <c r="J162" i="7"/>
  <c r="J163" i="7"/>
  <c r="J164" i="7"/>
  <c r="J165" i="7"/>
  <c r="J166" i="7"/>
  <c r="J167" i="7"/>
  <c r="J168" i="7"/>
  <c r="J169" i="7"/>
  <c r="J170" i="7"/>
  <c r="J171" i="7"/>
  <c r="J172" i="7"/>
  <c r="J173" i="7"/>
  <c r="J174" i="7"/>
  <c r="J175" i="7"/>
  <c r="J176" i="7"/>
  <c r="J177" i="7"/>
  <c r="J178" i="7"/>
  <c r="J179" i="7"/>
  <c r="J180" i="7"/>
  <c r="J181" i="7"/>
  <c r="J182" i="7"/>
  <c r="J183" i="7"/>
  <c r="J184" i="7"/>
  <c r="J185" i="7"/>
  <c r="J186" i="7"/>
  <c r="J187" i="7"/>
  <c r="J188" i="7"/>
  <c r="J189" i="7"/>
  <c r="J190" i="7"/>
  <c r="J191" i="7"/>
  <c r="J192" i="7"/>
  <c r="J193" i="7"/>
  <c r="J194" i="7"/>
  <c r="J195" i="7"/>
  <c r="J196" i="7"/>
  <c r="J197" i="7"/>
  <c r="J198" i="7"/>
  <c r="J199" i="7"/>
  <c r="J200" i="7"/>
  <c r="J201" i="7"/>
  <c r="J202" i="7"/>
  <c r="J203" i="7"/>
  <c r="J204" i="7"/>
  <c r="J205" i="7"/>
  <c r="J206" i="7"/>
  <c r="J207" i="7"/>
  <c r="J208" i="7"/>
  <c r="J209" i="7"/>
  <c r="J210" i="7"/>
  <c r="J211" i="7"/>
  <c r="J212" i="7"/>
  <c r="J213" i="7"/>
  <c r="J214" i="7"/>
  <c r="J215" i="7"/>
  <c r="J216" i="7"/>
  <c r="J217" i="7"/>
  <c r="J218" i="7"/>
  <c r="J219" i="7"/>
  <c r="J220" i="7"/>
  <c r="J221" i="7"/>
  <c r="J222" i="7"/>
  <c r="J223" i="7"/>
  <c r="J224" i="7"/>
  <c r="J225" i="7"/>
  <c r="J226" i="7"/>
  <c r="J227" i="7"/>
  <c r="J228" i="7"/>
  <c r="J229" i="7"/>
  <c r="J230" i="7"/>
  <c r="J231" i="7"/>
  <c r="J232" i="7"/>
  <c r="J233" i="7"/>
  <c r="J234" i="7"/>
  <c r="J235" i="7"/>
  <c r="J236" i="7"/>
  <c r="J237" i="7"/>
  <c r="J238" i="7"/>
  <c r="J239" i="7"/>
  <c r="J240" i="7"/>
  <c r="J241" i="7"/>
  <c r="J242" i="7"/>
  <c r="J243" i="7"/>
  <c r="J244" i="7"/>
  <c r="J245" i="7"/>
  <c r="J246" i="7"/>
  <c r="J247" i="7"/>
  <c r="J248" i="7"/>
  <c r="J249" i="7"/>
  <c r="J250" i="7"/>
  <c r="J251" i="7"/>
  <c r="J252" i="7"/>
  <c r="J253" i="7"/>
  <c r="J254" i="7"/>
  <c r="J255" i="7"/>
  <c r="J256" i="7"/>
  <c r="J257" i="7"/>
  <c r="J258" i="7"/>
  <c r="J259" i="7"/>
  <c r="J260" i="7"/>
  <c r="J261" i="7"/>
  <c r="J262" i="7"/>
  <c r="J263" i="7"/>
  <c r="J264" i="7"/>
  <c r="J265" i="7"/>
  <c r="J266" i="7"/>
  <c r="J267" i="7"/>
  <c r="J268" i="7"/>
  <c r="J269" i="7"/>
  <c r="J270" i="7"/>
  <c r="J271" i="7"/>
  <c r="J272" i="7"/>
  <c r="J273" i="7"/>
  <c r="J274" i="7"/>
  <c r="J275" i="7"/>
  <c r="J276" i="7"/>
  <c r="J277" i="7"/>
  <c r="J278" i="7"/>
  <c r="J279" i="7"/>
  <c r="J280" i="7"/>
  <c r="J281" i="7"/>
  <c r="J282" i="7"/>
  <c r="J283" i="7"/>
  <c r="J284" i="7"/>
  <c r="J285" i="7"/>
  <c r="J286" i="7"/>
  <c r="J287" i="7"/>
  <c r="J288" i="7"/>
  <c r="J289" i="7"/>
  <c r="J290" i="7"/>
  <c r="J291" i="7"/>
  <c r="J292" i="7"/>
  <c r="J293" i="7"/>
  <c r="J294" i="7"/>
  <c r="J295" i="7"/>
  <c r="J296" i="7"/>
  <c r="J297" i="7"/>
  <c r="J298" i="7"/>
  <c r="J299" i="7"/>
  <c r="J300" i="7"/>
  <c r="J2" i="7"/>
  <c r="Q299" i="7" l="1"/>
  <c r="Q295" i="7"/>
  <c r="Q291" i="7"/>
  <c r="Q287" i="7"/>
  <c r="Q283" i="7"/>
  <c r="Q279" i="7"/>
  <c r="Q275" i="7"/>
  <c r="Q271" i="7"/>
  <c r="Q267" i="7"/>
  <c r="Q263" i="7"/>
  <c r="Q259" i="7"/>
  <c r="Q255" i="7"/>
  <c r="Q251" i="7"/>
  <c r="Q247" i="7"/>
  <c r="Q243" i="7"/>
  <c r="Q239" i="7"/>
  <c r="Q235" i="7"/>
  <c r="Q231" i="7"/>
  <c r="Q227" i="7"/>
  <c r="Q223" i="7"/>
  <c r="Q219" i="7"/>
  <c r="Q215" i="7"/>
  <c r="Q211" i="7"/>
  <c r="Q207" i="7"/>
  <c r="Q203" i="7"/>
  <c r="Q199" i="7"/>
  <c r="Q195" i="7"/>
  <c r="Q191" i="7"/>
  <c r="Q187" i="7"/>
  <c r="Q183" i="7"/>
  <c r="Q179" i="7"/>
  <c r="Q175" i="7"/>
  <c r="Q171" i="7"/>
  <c r="Q167" i="7"/>
  <c r="Q163" i="7"/>
  <c r="Q159" i="7"/>
  <c r="Q155" i="7"/>
  <c r="Q151" i="7"/>
  <c r="Q147" i="7"/>
  <c r="Q143" i="7"/>
  <c r="Q139" i="7"/>
  <c r="Q135" i="7"/>
  <c r="Q131" i="7"/>
  <c r="Q127" i="7"/>
  <c r="Q123" i="7"/>
  <c r="Q119" i="7"/>
  <c r="Q115" i="7"/>
  <c r="Q111" i="7"/>
  <c r="Q107" i="7"/>
  <c r="Q103" i="7"/>
  <c r="Q99" i="7"/>
  <c r="Q95" i="7"/>
  <c r="Q91" i="7"/>
  <c r="Q87" i="7"/>
  <c r="Q83" i="7"/>
  <c r="Q79" i="7"/>
  <c r="Q75" i="7"/>
  <c r="Q71" i="7"/>
  <c r="Q67" i="7"/>
  <c r="Q63" i="7"/>
  <c r="Q59" i="7"/>
  <c r="Q55" i="7"/>
  <c r="Q51" i="7"/>
  <c r="Q47" i="7"/>
  <c r="Q43" i="7"/>
  <c r="Q39" i="7"/>
  <c r="Q35" i="7"/>
  <c r="Q31" i="7"/>
  <c r="Q27" i="7"/>
  <c r="Q23" i="7"/>
  <c r="Q19" i="7"/>
  <c r="Q15" i="7"/>
  <c r="Q297" i="7"/>
  <c r="Q293" i="7"/>
  <c r="Q289" i="7"/>
  <c r="Q285" i="7"/>
  <c r="Q281" i="7"/>
  <c r="Q277" i="7"/>
  <c r="Q273" i="7"/>
  <c r="Q269" i="7"/>
  <c r="Q265" i="7"/>
  <c r="Q261" i="7"/>
  <c r="Q257" i="7"/>
  <c r="Q249" i="7"/>
  <c r="Q245" i="7"/>
  <c r="Q241" i="7"/>
  <c r="Q237" i="7"/>
  <c r="Q233" i="7"/>
  <c r="Q229" i="7"/>
  <c r="Q225" i="7"/>
  <c r="Q221" i="7"/>
  <c r="Q217" i="7"/>
  <c r="Q213" i="7"/>
  <c r="Q209" i="7"/>
  <c r="Q205" i="7"/>
  <c r="Q201" i="7"/>
  <c r="Q197" i="7"/>
  <c r="Q193" i="7"/>
  <c r="Q189" i="7"/>
  <c r="Q185" i="7"/>
  <c r="Q181" i="7"/>
  <c r="Q177" i="7"/>
  <c r="Q173" i="7"/>
  <c r="Q169" i="7"/>
  <c r="Q165" i="7"/>
  <c r="Q161" i="7"/>
  <c r="Q157" i="7"/>
  <c r="Q153" i="7"/>
  <c r="Q149" i="7"/>
  <c r="Q145" i="7"/>
  <c r="Q141" i="7"/>
  <c r="Q137" i="7"/>
  <c r="Q133" i="7"/>
  <c r="Q129" i="7"/>
  <c r="Q125" i="7"/>
  <c r="Q121" i="7"/>
  <c r="Q117" i="7"/>
  <c r="Q113" i="7"/>
  <c r="Q109" i="7"/>
  <c r="Q105" i="7"/>
  <c r="Q101" i="7"/>
  <c r="Q97" i="7"/>
  <c r="Q93" i="7"/>
  <c r="Q89" i="7"/>
  <c r="Q85" i="7"/>
  <c r="Q73" i="7"/>
  <c r="Q69" i="7"/>
  <c r="Q57" i="7"/>
  <c r="Q53" i="7"/>
  <c r="Q41" i="7"/>
  <c r="Q37" i="7"/>
  <c r="Q25" i="7"/>
  <c r="Q21" i="7"/>
  <c r="N52" i="7"/>
  <c r="Q5" i="7"/>
  <c r="G299" i="8"/>
  <c r="B597" i="18"/>
  <c r="G295" i="8"/>
  <c r="B593" i="18"/>
  <c r="G291" i="8"/>
  <c r="B589" i="18"/>
  <c r="G287" i="8"/>
  <c r="B585" i="18"/>
  <c r="G283" i="8"/>
  <c r="B581" i="18"/>
  <c r="G279" i="8"/>
  <c r="B577" i="18"/>
  <c r="G275" i="8"/>
  <c r="B573" i="18"/>
  <c r="G271" i="8"/>
  <c r="B569" i="18"/>
  <c r="G267" i="8"/>
  <c r="B565" i="18"/>
  <c r="G263" i="8"/>
  <c r="B561" i="18"/>
  <c r="G259" i="8"/>
  <c r="B557" i="18"/>
  <c r="G255" i="8"/>
  <c r="B553" i="18"/>
  <c r="G251" i="8"/>
  <c r="B549" i="18"/>
  <c r="G247" i="8"/>
  <c r="B545" i="18"/>
  <c r="G243" i="8"/>
  <c r="B541" i="18"/>
  <c r="G239" i="8"/>
  <c r="B537" i="18"/>
  <c r="G235" i="8"/>
  <c r="B533" i="18"/>
  <c r="G231" i="8"/>
  <c r="B529" i="18"/>
  <c r="G227" i="8"/>
  <c r="B525" i="18"/>
  <c r="G223" i="8"/>
  <c r="B521" i="18"/>
  <c r="G219" i="8"/>
  <c r="B517" i="18"/>
  <c r="G215" i="8"/>
  <c r="B513" i="18"/>
  <c r="G211" i="8"/>
  <c r="B509" i="18"/>
  <c r="G207" i="8"/>
  <c r="B505" i="18"/>
  <c r="G203" i="8"/>
  <c r="B501" i="18"/>
  <c r="G199" i="8"/>
  <c r="B497" i="18"/>
  <c r="G195" i="8"/>
  <c r="B493" i="18"/>
  <c r="G191" i="8"/>
  <c r="B489" i="18"/>
  <c r="G187" i="8"/>
  <c r="B485" i="18"/>
  <c r="G183" i="8"/>
  <c r="B481" i="18"/>
  <c r="G179" i="8"/>
  <c r="B477" i="18"/>
  <c r="G175" i="8"/>
  <c r="B473" i="18"/>
  <c r="G171" i="8"/>
  <c r="B469" i="18"/>
  <c r="G167" i="8"/>
  <c r="B465" i="18"/>
  <c r="G163" i="8"/>
  <c r="B461" i="18"/>
  <c r="G159" i="8"/>
  <c r="B457" i="18"/>
  <c r="G155" i="8"/>
  <c r="B453" i="18"/>
  <c r="G151" i="8"/>
  <c r="B449" i="18"/>
  <c r="G147" i="8"/>
  <c r="B445" i="18"/>
  <c r="G143" i="8"/>
  <c r="B441" i="18"/>
  <c r="G139" i="8"/>
  <c r="B437" i="18"/>
  <c r="G135" i="8"/>
  <c r="B433" i="18"/>
  <c r="G131" i="8"/>
  <c r="B429" i="18"/>
  <c r="G127" i="8"/>
  <c r="B425" i="18"/>
  <c r="G123" i="8"/>
  <c r="B421" i="18"/>
  <c r="G119" i="8"/>
  <c r="B417" i="18"/>
  <c r="G115" i="8"/>
  <c r="B413" i="18"/>
  <c r="G111" i="8"/>
  <c r="B409" i="18"/>
  <c r="G107" i="8"/>
  <c r="B405" i="18"/>
  <c r="G103" i="8"/>
  <c r="B401" i="18"/>
  <c r="G99" i="8"/>
  <c r="B397" i="18"/>
  <c r="G95" i="8"/>
  <c r="B393" i="18"/>
  <c r="G91" i="8"/>
  <c r="B389" i="18"/>
  <c r="G87" i="8"/>
  <c r="B385" i="18"/>
  <c r="G83" i="8"/>
  <c r="B381" i="18"/>
  <c r="G79" i="8"/>
  <c r="B377" i="18"/>
  <c r="G75" i="8"/>
  <c r="B373" i="18"/>
  <c r="G71" i="8"/>
  <c r="B369" i="18"/>
  <c r="G67" i="8"/>
  <c r="B365" i="18"/>
  <c r="G63" i="8"/>
  <c r="B361" i="18"/>
  <c r="G59" i="8"/>
  <c r="B357" i="18"/>
  <c r="G55" i="8"/>
  <c r="B353" i="18"/>
  <c r="G51" i="8"/>
  <c r="B349" i="18"/>
  <c r="G47" i="8"/>
  <c r="B345" i="18"/>
  <c r="G43" i="8"/>
  <c r="B341" i="18"/>
  <c r="G39" i="8"/>
  <c r="B337" i="18"/>
  <c r="G35" i="8"/>
  <c r="B333" i="18"/>
  <c r="G31" i="8"/>
  <c r="B329" i="18"/>
  <c r="G27" i="8"/>
  <c r="B325" i="18"/>
  <c r="G23" i="8"/>
  <c r="B321" i="18"/>
  <c r="G19" i="8"/>
  <c r="B317" i="18"/>
  <c r="G15" i="8"/>
  <c r="B313" i="18"/>
  <c r="G11" i="8"/>
  <c r="B309" i="18"/>
  <c r="G7" i="8"/>
  <c r="B305" i="18"/>
  <c r="G298" i="8"/>
  <c r="B596" i="18"/>
  <c r="G294" i="8"/>
  <c r="B592" i="18"/>
  <c r="G290" i="8"/>
  <c r="B588" i="18"/>
  <c r="G286" i="8"/>
  <c r="B584" i="18"/>
  <c r="G282" i="8"/>
  <c r="B580" i="18"/>
  <c r="G278" i="8"/>
  <c r="B576" i="18"/>
  <c r="G274" i="8"/>
  <c r="B572" i="18"/>
  <c r="G270" i="8"/>
  <c r="B568" i="18"/>
  <c r="G266" i="8"/>
  <c r="B564" i="18"/>
  <c r="G262" i="8"/>
  <c r="B560" i="18"/>
  <c r="G258" i="8"/>
  <c r="B556" i="18"/>
  <c r="G254" i="8"/>
  <c r="B552" i="18"/>
  <c r="G250" i="8"/>
  <c r="B548" i="18"/>
  <c r="G246" i="8"/>
  <c r="B544" i="18"/>
  <c r="G242" i="8"/>
  <c r="B540" i="18"/>
  <c r="G238" i="8"/>
  <c r="B536" i="18"/>
  <c r="G234" i="8"/>
  <c r="B532" i="18"/>
  <c r="G230" i="8"/>
  <c r="B528" i="18"/>
  <c r="G226" i="8"/>
  <c r="B524" i="18"/>
  <c r="G222" i="8"/>
  <c r="B520" i="18"/>
  <c r="G218" i="8"/>
  <c r="B516" i="18"/>
  <c r="G214" i="8"/>
  <c r="B512" i="18"/>
  <c r="G210" i="8"/>
  <c r="B508" i="18"/>
  <c r="G206" i="8"/>
  <c r="B504" i="18"/>
  <c r="G202" i="8"/>
  <c r="B500" i="18"/>
  <c r="G198" i="8"/>
  <c r="B496" i="18"/>
  <c r="G194" i="8"/>
  <c r="B492" i="18"/>
  <c r="G190" i="8"/>
  <c r="B488" i="18"/>
  <c r="G186" i="8"/>
  <c r="B484" i="18"/>
  <c r="G182" i="8"/>
  <c r="B480" i="18"/>
  <c r="G178" i="8"/>
  <c r="B476" i="18"/>
  <c r="G174" i="8"/>
  <c r="B472" i="18"/>
  <c r="G170" i="8"/>
  <c r="B468" i="18"/>
  <c r="G166" i="8"/>
  <c r="B464" i="18"/>
  <c r="G162" i="8"/>
  <c r="B460" i="18"/>
  <c r="G158" i="8"/>
  <c r="B456" i="18"/>
  <c r="G154" i="8"/>
  <c r="B452" i="18"/>
  <c r="G150" i="8"/>
  <c r="B448" i="18"/>
  <c r="G146" i="8"/>
  <c r="B444" i="18"/>
  <c r="G142" i="8"/>
  <c r="B440" i="18"/>
  <c r="G138" i="8"/>
  <c r="B436" i="18"/>
  <c r="G134" i="8"/>
  <c r="B432" i="18"/>
  <c r="G130" i="8"/>
  <c r="B428" i="18"/>
  <c r="G126" i="8"/>
  <c r="B424" i="18"/>
  <c r="G122" i="8"/>
  <c r="B420" i="18"/>
  <c r="G118" i="8"/>
  <c r="B416" i="18"/>
  <c r="G114" i="8"/>
  <c r="B412" i="18"/>
  <c r="G110" i="8"/>
  <c r="B408" i="18"/>
  <c r="G106" i="8"/>
  <c r="B404" i="18"/>
  <c r="G102" i="8"/>
  <c r="B400" i="18"/>
  <c r="G98" i="8"/>
  <c r="B396" i="18"/>
  <c r="G94" i="8"/>
  <c r="B392" i="18"/>
  <c r="G90" i="8"/>
  <c r="B388" i="18"/>
  <c r="G86" i="8"/>
  <c r="B384" i="18"/>
  <c r="G82" i="8"/>
  <c r="B380" i="18"/>
  <c r="G78" i="8"/>
  <c r="B376" i="18"/>
  <c r="G74" i="8"/>
  <c r="B372" i="18"/>
  <c r="G70" i="8"/>
  <c r="B368" i="18"/>
  <c r="G66" i="8"/>
  <c r="B364" i="18"/>
  <c r="G62" i="8"/>
  <c r="B360" i="18"/>
  <c r="G58" i="8"/>
  <c r="B356" i="18"/>
  <c r="G54" i="8"/>
  <c r="B352" i="18"/>
  <c r="G50" i="8"/>
  <c r="B348" i="18"/>
  <c r="G46" i="8"/>
  <c r="B344" i="18"/>
  <c r="G42" i="8"/>
  <c r="B340" i="18"/>
  <c r="G38" i="8"/>
  <c r="B336" i="18"/>
  <c r="G34" i="8"/>
  <c r="B332" i="18"/>
  <c r="G30" i="8"/>
  <c r="B328" i="18"/>
  <c r="G26" i="8"/>
  <c r="B324" i="18"/>
  <c r="G22" i="8"/>
  <c r="B320" i="18"/>
  <c r="G18" i="8"/>
  <c r="B316" i="18"/>
  <c r="G14" i="8"/>
  <c r="B312" i="18"/>
  <c r="G10" i="8"/>
  <c r="B308" i="18"/>
  <c r="G6" i="8"/>
  <c r="B304" i="18"/>
  <c r="G301" i="8"/>
  <c r="B599" i="18"/>
  <c r="G297" i="8"/>
  <c r="B595" i="18"/>
  <c r="G293" i="8"/>
  <c r="B591" i="18"/>
  <c r="G289" i="8"/>
  <c r="B587" i="18"/>
  <c r="G285" i="8"/>
  <c r="B583" i="18"/>
  <c r="G281" i="8"/>
  <c r="B579" i="18"/>
  <c r="G277" i="8"/>
  <c r="B575" i="18"/>
  <c r="G273" i="8"/>
  <c r="B571" i="18"/>
  <c r="G269" i="8"/>
  <c r="B567" i="18"/>
  <c r="G265" i="8"/>
  <c r="B563" i="18"/>
  <c r="G261" i="8"/>
  <c r="B559" i="18"/>
  <c r="G257" i="8"/>
  <c r="B555" i="18"/>
  <c r="G253" i="8"/>
  <c r="B551" i="18"/>
  <c r="G249" i="8"/>
  <c r="B547" i="18"/>
  <c r="G245" i="8"/>
  <c r="B543" i="18"/>
  <c r="G241" i="8"/>
  <c r="B539" i="18"/>
  <c r="G237" i="8"/>
  <c r="B535" i="18"/>
  <c r="G233" i="8"/>
  <c r="B531" i="18"/>
  <c r="G229" i="8"/>
  <c r="B527" i="18"/>
  <c r="G225" i="8"/>
  <c r="B523" i="18"/>
  <c r="G221" i="8"/>
  <c r="B519" i="18"/>
  <c r="G217" i="8"/>
  <c r="B515" i="18"/>
  <c r="G213" i="8"/>
  <c r="B511" i="18"/>
  <c r="G209" i="8"/>
  <c r="B507" i="18"/>
  <c r="G205" i="8"/>
  <c r="B503" i="18"/>
  <c r="G201" i="8"/>
  <c r="B499" i="18"/>
  <c r="G197" i="8"/>
  <c r="B495" i="18"/>
  <c r="G193" i="8"/>
  <c r="B491" i="18"/>
  <c r="G189" i="8"/>
  <c r="B487" i="18"/>
  <c r="G185" i="8"/>
  <c r="B483" i="18"/>
  <c r="G181" i="8"/>
  <c r="B479" i="18"/>
  <c r="G177" i="8"/>
  <c r="B475" i="18"/>
  <c r="G173" i="8"/>
  <c r="B471" i="18"/>
  <c r="G169" i="8"/>
  <c r="B467" i="18"/>
  <c r="G165" i="8"/>
  <c r="B463" i="18"/>
  <c r="G161" i="8"/>
  <c r="B459" i="18"/>
  <c r="G157" i="8"/>
  <c r="B455" i="18"/>
  <c r="G153" i="8"/>
  <c r="B451" i="18"/>
  <c r="G149" i="8"/>
  <c r="B447" i="18"/>
  <c r="G145" i="8"/>
  <c r="B443" i="18"/>
  <c r="G141" i="8"/>
  <c r="B439" i="18"/>
  <c r="G137" i="8"/>
  <c r="B435" i="18"/>
  <c r="G133" i="8"/>
  <c r="B431" i="18"/>
  <c r="G129" i="8"/>
  <c r="B427" i="18"/>
  <c r="G125" i="8"/>
  <c r="B423" i="18"/>
  <c r="G121" i="8"/>
  <c r="B419" i="18"/>
  <c r="G117" i="8"/>
  <c r="B415" i="18"/>
  <c r="G113" i="8"/>
  <c r="B411" i="18"/>
  <c r="G109" i="8"/>
  <c r="B407" i="18"/>
  <c r="G105" i="8"/>
  <c r="B403" i="18"/>
  <c r="G101" i="8"/>
  <c r="B399" i="18"/>
  <c r="G97" i="8"/>
  <c r="B395" i="18"/>
  <c r="G93" i="8"/>
  <c r="B391" i="18"/>
  <c r="G89" i="8"/>
  <c r="B387" i="18"/>
  <c r="G85" i="8"/>
  <c r="B383" i="18"/>
  <c r="G81" i="8"/>
  <c r="B379" i="18"/>
  <c r="G77" i="8"/>
  <c r="B375" i="18"/>
  <c r="G73" i="8"/>
  <c r="B371" i="18"/>
  <c r="G69" i="8"/>
  <c r="B367" i="18"/>
  <c r="G65" i="8"/>
  <c r="B363" i="18"/>
  <c r="G61" i="8"/>
  <c r="B359" i="18"/>
  <c r="G57" i="8"/>
  <c r="B355" i="18"/>
  <c r="G53" i="8"/>
  <c r="B351" i="18"/>
  <c r="G49" i="8"/>
  <c r="B347" i="18"/>
  <c r="G45" i="8"/>
  <c r="B343" i="18"/>
  <c r="G41" i="8"/>
  <c r="B339" i="18"/>
  <c r="G37" i="8"/>
  <c r="B335" i="18"/>
  <c r="G33" i="8"/>
  <c r="B331" i="18"/>
  <c r="G29" i="8"/>
  <c r="B327" i="18"/>
  <c r="G25" i="8"/>
  <c r="B323" i="18"/>
  <c r="G21" i="8"/>
  <c r="B319" i="18"/>
  <c r="G17" i="8"/>
  <c r="B315" i="18"/>
  <c r="G13" i="8"/>
  <c r="B311" i="18"/>
  <c r="G9" i="8"/>
  <c r="B307" i="18"/>
  <c r="G5" i="8"/>
  <c r="B303" i="18"/>
  <c r="G300" i="8"/>
  <c r="B598" i="18"/>
  <c r="G296" i="8"/>
  <c r="B594" i="18"/>
  <c r="G292" i="8"/>
  <c r="B590" i="18"/>
  <c r="G288" i="8"/>
  <c r="B586" i="18"/>
  <c r="G284" i="8"/>
  <c r="B582" i="18"/>
  <c r="G280" i="8"/>
  <c r="B578" i="18"/>
  <c r="G276" i="8"/>
  <c r="B574" i="18"/>
  <c r="G272" i="8"/>
  <c r="B570" i="18"/>
  <c r="G268" i="8"/>
  <c r="B566" i="18"/>
  <c r="G264" i="8"/>
  <c r="B562" i="18"/>
  <c r="G260" i="8"/>
  <c r="B558" i="18"/>
  <c r="G256" i="8"/>
  <c r="B554" i="18"/>
  <c r="G252" i="8"/>
  <c r="B550" i="18"/>
  <c r="G248" i="8"/>
  <c r="B546" i="18"/>
  <c r="G244" i="8"/>
  <c r="B542" i="18"/>
  <c r="G240" i="8"/>
  <c r="B538" i="18"/>
  <c r="G236" i="8"/>
  <c r="B534" i="18"/>
  <c r="G232" i="8"/>
  <c r="B530" i="18"/>
  <c r="G228" i="8"/>
  <c r="B526" i="18"/>
  <c r="G224" i="8"/>
  <c r="B522" i="18"/>
  <c r="G220" i="8"/>
  <c r="B518" i="18"/>
  <c r="G216" i="8"/>
  <c r="B514" i="18"/>
  <c r="G212" i="8"/>
  <c r="B510" i="18"/>
  <c r="G208" i="8"/>
  <c r="B506" i="18"/>
  <c r="G204" i="8"/>
  <c r="B502" i="18"/>
  <c r="G200" i="8"/>
  <c r="B498" i="18"/>
  <c r="G196" i="8"/>
  <c r="B494" i="18"/>
  <c r="G192" i="8"/>
  <c r="B490" i="18"/>
  <c r="G188" i="8"/>
  <c r="B486" i="18"/>
  <c r="G184" i="8"/>
  <c r="B482" i="18"/>
  <c r="G180" i="8"/>
  <c r="B478" i="18"/>
  <c r="G176" i="8"/>
  <c r="B474" i="18"/>
  <c r="G172" i="8"/>
  <c r="B470" i="18"/>
  <c r="G168" i="8"/>
  <c r="B466" i="18"/>
  <c r="G164" i="8"/>
  <c r="B462" i="18"/>
  <c r="G160" i="8"/>
  <c r="B458" i="18"/>
  <c r="G156" i="8"/>
  <c r="B454" i="18"/>
  <c r="G152" i="8"/>
  <c r="B450" i="18"/>
  <c r="G148" i="8"/>
  <c r="B446" i="18"/>
  <c r="G144" i="8"/>
  <c r="B442" i="18"/>
  <c r="G140" i="8"/>
  <c r="B438" i="18"/>
  <c r="G136" i="8"/>
  <c r="B434" i="18"/>
  <c r="G132" i="8"/>
  <c r="B430" i="18"/>
  <c r="G128" i="8"/>
  <c r="B426" i="18"/>
  <c r="G124" i="8"/>
  <c r="B422" i="18"/>
  <c r="G120" i="8"/>
  <c r="B418" i="18"/>
  <c r="G116" i="8"/>
  <c r="B414" i="18"/>
  <c r="G112" i="8"/>
  <c r="B410" i="18"/>
  <c r="G108" i="8"/>
  <c r="B406" i="18"/>
  <c r="G104" i="8"/>
  <c r="B402" i="18"/>
  <c r="G100" i="8"/>
  <c r="B398" i="18"/>
  <c r="G96" i="8"/>
  <c r="B394" i="18"/>
  <c r="G92" i="8"/>
  <c r="B390" i="18"/>
  <c r="G88" i="8"/>
  <c r="B386" i="18"/>
  <c r="G84" i="8"/>
  <c r="B382" i="18"/>
  <c r="G80" i="8"/>
  <c r="B378" i="18"/>
  <c r="G76" i="8"/>
  <c r="B374" i="18"/>
  <c r="G72" i="8"/>
  <c r="B370" i="18"/>
  <c r="G68" i="8"/>
  <c r="B366" i="18"/>
  <c r="G64" i="8"/>
  <c r="B362" i="18"/>
  <c r="G60" i="8"/>
  <c r="B358" i="18"/>
  <c r="G56" i="8"/>
  <c r="B354" i="18"/>
  <c r="G52" i="8"/>
  <c r="B350" i="18"/>
  <c r="G48" i="8"/>
  <c r="B346" i="18"/>
  <c r="G44" i="8"/>
  <c r="B342" i="18"/>
  <c r="G40" i="8"/>
  <c r="B338" i="18"/>
  <c r="G36" i="8"/>
  <c r="B334" i="18"/>
  <c r="G32" i="8"/>
  <c r="B330" i="18"/>
  <c r="G28" i="8"/>
  <c r="B326" i="18"/>
  <c r="G24" i="8"/>
  <c r="B322" i="18"/>
  <c r="G20" i="8"/>
  <c r="B318" i="18"/>
  <c r="G16" i="8"/>
  <c r="B314" i="18"/>
  <c r="G12" i="8"/>
  <c r="B310" i="18"/>
  <c r="G8" i="8"/>
  <c r="B306" i="18"/>
  <c r="Q242" i="7"/>
  <c r="Q226" i="7"/>
  <c r="Q210" i="7"/>
  <c r="Q194" i="7"/>
  <c r="Q178" i="7"/>
  <c r="Q162" i="7"/>
  <c r="Q146" i="7"/>
  <c r="Q130" i="7"/>
  <c r="Q114" i="7"/>
  <c r="Q98" i="7"/>
  <c r="Q234" i="7"/>
  <c r="Q218" i="7"/>
  <c r="Q202" i="7"/>
  <c r="Q186" i="7"/>
  <c r="Q170" i="7"/>
  <c r="Q154" i="7"/>
  <c r="Q138" i="7"/>
  <c r="Q122" i="7"/>
  <c r="Q106" i="7"/>
  <c r="Q90" i="7"/>
  <c r="N76" i="7"/>
  <c r="N55" i="7"/>
  <c r="Q9" i="7"/>
  <c r="Q13" i="7"/>
  <c r="N39" i="7"/>
  <c r="N175" i="7"/>
  <c r="N23" i="7"/>
  <c r="N155" i="7"/>
  <c r="N123" i="7"/>
  <c r="N163" i="7"/>
  <c r="N131" i="7"/>
  <c r="N111" i="7"/>
  <c r="N91" i="7"/>
  <c r="N63" i="7"/>
  <c r="N31" i="7"/>
  <c r="N99" i="7"/>
  <c r="Q224" i="7"/>
  <c r="Q220" i="7"/>
  <c r="Q216" i="7"/>
  <c r="Q212" i="7"/>
  <c r="Q208" i="7"/>
  <c r="Q204" i="7"/>
  <c r="Q200" i="7"/>
  <c r="Q196" i="7"/>
  <c r="Q192" i="7"/>
  <c r="Q188" i="7"/>
  <c r="Q184" i="7"/>
  <c r="Q180" i="7"/>
  <c r="Q176" i="7"/>
  <c r="Q172" i="7"/>
  <c r="Q168" i="7"/>
  <c r="Q164" i="7"/>
  <c r="Q160" i="7"/>
  <c r="Q156" i="7"/>
  <c r="Q152" i="7"/>
  <c r="Q148" i="7"/>
  <c r="Q144" i="7"/>
  <c r="Q140" i="7"/>
  <c r="Q136" i="7"/>
  <c r="Q132" i="7"/>
  <c r="Q128" i="7"/>
  <c r="Q124" i="7"/>
  <c r="Q120" i="7"/>
  <c r="Q116" i="7"/>
  <c r="Q112" i="7"/>
  <c r="Q108" i="7"/>
  <c r="Q104" i="7"/>
  <c r="Q100" i="7"/>
  <c r="Q96" i="7"/>
  <c r="Q92" i="7"/>
  <c r="Q88" i="7"/>
  <c r="Q84" i="7"/>
  <c r="Q80" i="7"/>
  <c r="Q76" i="7"/>
  <c r="Q72" i="7"/>
  <c r="Q68" i="7"/>
  <c r="Q64" i="7"/>
  <c r="Q60" i="7"/>
  <c r="Q56" i="7"/>
  <c r="Q52" i="7"/>
  <c r="Q48" i="7"/>
  <c r="Q44" i="7"/>
  <c r="Q40" i="7"/>
  <c r="Q36" i="7"/>
  <c r="Q32" i="7"/>
  <c r="Q28" i="7"/>
  <c r="Q24" i="7"/>
  <c r="Q20" i="7"/>
  <c r="Q16" i="7"/>
  <c r="Q300" i="7"/>
  <c r="Q296" i="7"/>
  <c r="Q292" i="7"/>
  <c r="Q288" i="7"/>
  <c r="Q284" i="7"/>
  <c r="Q280" i="7"/>
  <c r="Q276" i="7"/>
  <c r="Q272" i="7"/>
  <c r="Q268" i="7"/>
  <c r="Q264" i="7"/>
  <c r="Q260" i="7"/>
  <c r="Q256" i="7"/>
  <c r="Q252" i="7"/>
  <c r="Q248" i="7"/>
  <c r="Q244" i="7"/>
  <c r="Q240" i="7"/>
  <c r="Q236" i="7"/>
  <c r="Q232" i="7"/>
  <c r="N219" i="7"/>
  <c r="N143" i="7"/>
  <c r="N104" i="7"/>
  <c r="N71" i="7"/>
  <c r="N47" i="7"/>
  <c r="N15" i="7"/>
  <c r="N252" i="7"/>
  <c r="N160" i="7"/>
  <c r="N124" i="7"/>
  <c r="N40" i="7"/>
  <c r="N20" i="7"/>
  <c r="N299" i="7"/>
  <c r="N180" i="7"/>
  <c r="N92" i="7"/>
  <c r="N48" i="7"/>
  <c r="N16" i="7"/>
  <c r="N60" i="7"/>
  <c r="N28" i="7"/>
  <c r="H391" i="7"/>
  <c r="N84" i="7"/>
  <c r="N24" i="7"/>
  <c r="N232" i="7"/>
  <c r="N212" i="7"/>
  <c r="N156" i="7"/>
  <c r="N136" i="7"/>
  <c r="N68" i="7"/>
  <c r="N56" i="7"/>
  <c r="N36" i="7"/>
  <c r="N272" i="7"/>
  <c r="N231" i="7"/>
  <c r="N200" i="7"/>
  <c r="N168" i="7"/>
  <c r="N116" i="7"/>
  <c r="N96" i="7"/>
  <c r="N80" i="7"/>
  <c r="N64" i="7"/>
  <c r="N44" i="7"/>
  <c r="N32" i="7"/>
  <c r="N11" i="7"/>
  <c r="N260" i="7"/>
  <c r="N224" i="7"/>
  <c r="N188" i="7"/>
  <c r="N148" i="7"/>
  <c r="N128" i="7"/>
  <c r="H380" i="7"/>
  <c r="N279" i="7"/>
  <c r="N244" i="7"/>
  <c r="N220" i="7"/>
  <c r="N192" i="7"/>
  <c r="N271" i="7"/>
  <c r="N223" i="7"/>
  <c r="N67" i="7"/>
  <c r="N59" i="7"/>
  <c r="N43" i="7"/>
  <c r="N35" i="7"/>
  <c r="N27" i="7"/>
  <c r="N19" i="7"/>
  <c r="N253" i="7"/>
  <c r="Q253" i="7"/>
  <c r="N81" i="7"/>
  <c r="Q81" i="7"/>
  <c r="N77" i="7"/>
  <c r="Q77" i="7"/>
  <c r="N65" i="7"/>
  <c r="Q65" i="7"/>
  <c r="N61" i="7"/>
  <c r="Q61" i="7"/>
  <c r="N49" i="7"/>
  <c r="Q49" i="7"/>
  <c r="N45" i="7"/>
  <c r="Q45" i="7"/>
  <c r="N33" i="7"/>
  <c r="Q33" i="7"/>
  <c r="N29" i="7"/>
  <c r="Q29" i="7"/>
  <c r="N17" i="7"/>
  <c r="Q17" i="7"/>
  <c r="N8" i="7"/>
  <c r="Q8" i="7"/>
  <c r="N291" i="7"/>
  <c r="N239" i="7"/>
  <c r="N211" i="7"/>
  <c r="N159" i="7"/>
  <c r="N127" i="7"/>
  <c r="N95" i="7"/>
  <c r="N51" i="7"/>
  <c r="N283" i="7"/>
  <c r="N267" i="7"/>
  <c r="N251" i="7"/>
  <c r="N207" i="7"/>
  <c r="N191" i="7"/>
  <c r="N179" i="7"/>
  <c r="N167" i="7"/>
  <c r="N147" i="7"/>
  <c r="N135" i="7"/>
  <c r="N115" i="7"/>
  <c r="N103" i="7"/>
  <c r="N83" i="7"/>
  <c r="N75" i="7"/>
  <c r="N10" i="7"/>
  <c r="Q10" i="7"/>
  <c r="N6" i="7"/>
  <c r="Q6" i="7"/>
  <c r="N292" i="7"/>
  <c r="N259" i="7"/>
  <c r="N243" i="7"/>
  <c r="N199" i="7"/>
  <c r="N187" i="7"/>
  <c r="N171" i="7"/>
  <c r="N151" i="7"/>
  <c r="N139" i="7"/>
  <c r="N119" i="7"/>
  <c r="N107" i="7"/>
  <c r="N87" i="7"/>
  <c r="N79" i="7"/>
  <c r="N298" i="7"/>
  <c r="Q298" i="7"/>
  <c r="N294" i="7"/>
  <c r="Q294" i="7"/>
  <c r="N290" i="7"/>
  <c r="Q290" i="7"/>
  <c r="N286" i="7"/>
  <c r="Q286" i="7"/>
  <c r="N282" i="7"/>
  <c r="Q282" i="7"/>
  <c r="N278" i="7"/>
  <c r="Q278" i="7"/>
  <c r="N274" i="7"/>
  <c r="Q274" i="7"/>
  <c r="N270" i="7"/>
  <c r="Q270" i="7"/>
  <c r="N266" i="7"/>
  <c r="Q266" i="7"/>
  <c r="N262" i="7"/>
  <c r="Q262" i="7"/>
  <c r="N258" i="7"/>
  <c r="Q258" i="7"/>
  <c r="N254" i="7"/>
  <c r="Q254" i="7"/>
  <c r="N250" i="7"/>
  <c r="Q250" i="7"/>
  <c r="N246" i="7"/>
  <c r="Q246" i="7"/>
  <c r="N238" i="7"/>
  <c r="Q238" i="7"/>
  <c r="N230" i="7"/>
  <c r="Q230" i="7"/>
  <c r="N222" i="7"/>
  <c r="Q222" i="7"/>
  <c r="N214" i="7"/>
  <c r="Q214" i="7"/>
  <c r="N206" i="7"/>
  <c r="Q206" i="7"/>
  <c r="N198" i="7"/>
  <c r="Q198" i="7"/>
  <c r="N190" i="7"/>
  <c r="Q190" i="7"/>
  <c r="N182" i="7"/>
  <c r="Q182" i="7"/>
  <c r="N174" i="7"/>
  <c r="Q174" i="7"/>
  <c r="N166" i="7"/>
  <c r="Q166" i="7"/>
  <c r="N158" i="7"/>
  <c r="Q158" i="7"/>
  <c r="N150" i="7"/>
  <c r="Q150" i="7"/>
  <c r="N142" i="7"/>
  <c r="Q142" i="7"/>
  <c r="N134" i="7"/>
  <c r="Q134" i="7"/>
  <c r="N126" i="7"/>
  <c r="Q126" i="7"/>
  <c r="N118" i="7"/>
  <c r="Q118" i="7"/>
  <c r="N110" i="7"/>
  <c r="Q110" i="7"/>
  <c r="N102" i="7"/>
  <c r="Q102" i="7"/>
  <c r="N94" i="7"/>
  <c r="Q94" i="7"/>
  <c r="N86" i="7"/>
  <c r="Q86" i="7"/>
  <c r="N82" i="7"/>
  <c r="Q82" i="7"/>
  <c r="N78" i="7"/>
  <c r="Q78" i="7"/>
  <c r="N74" i="7"/>
  <c r="Q74" i="7"/>
  <c r="N70" i="7"/>
  <c r="Q70" i="7"/>
  <c r="N66" i="7"/>
  <c r="Q66" i="7"/>
  <c r="N62" i="7"/>
  <c r="Q62" i="7"/>
  <c r="N58" i="7"/>
  <c r="Q58" i="7"/>
  <c r="N54" i="7"/>
  <c r="Q54" i="7"/>
  <c r="N50" i="7"/>
  <c r="Q50" i="7"/>
  <c r="N46" i="7"/>
  <c r="Q46" i="7"/>
  <c r="N42" i="7"/>
  <c r="Q42" i="7"/>
  <c r="N38" i="7"/>
  <c r="Q38" i="7"/>
  <c r="N34" i="7"/>
  <c r="Q34" i="7"/>
  <c r="N30" i="7"/>
  <c r="Q30" i="7"/>
  <c r="N26" i="7"/>
  <c r="Q26" i="7"/>
  <c r="N22" i="7"/>
  <c r="Q22" i="7"/>
  <c r="N18" i="7"/>
  <c r="Q18" i="7"/>
  <c r="N14" i="7"/>
  <c r="Q14" i="7"/>
  <c r="H549" i="7"/>
  <c r="H521" i="7"/>
  <c r="H556" i="7"/>
  <c r="H524" i="7"/>
  <c r="H520" i="7"/>
  <c r="H505" i="7"/>
  <c r="H429" i="7"/>
  <c r="H417" i="7"/>
  <c r="H533" i="7"/>
  <c r="H400" i="7"/>
  <c r="H358" i="7"/>
  <c r="H393" i="7"/>
  <c r="H350" i="7"/>
  <c r="H346" i="7"/>
  <c r="H540" i="7"/>
  <c r="H516" i="7"/>
  <c r="H496" i="7"/>
  <c r="H529" i="7"/>
  <c r="H397" i="7"/>
  <c r="H389" i="7"/>
  <c r="H372" i="7"/>
  <c r="H354" i="7"/>
  <c r="H313" i="7"/>
  <c r="H305" i="7"/>
  <c r="H541" i="7"/>
  <c r="H536" i="7"/>
  <c r="H504" i="7"/>
  <c r="H425" i="7"/>
  <c r="H413" i="7"/>
  <c r="H382" i="7"/>
  <c r="H362" i="7"/>
  <c r="H513" i="7"/>
  <c r="H374" i="7"/>
  <c r="H366" i="7"/>
  <c r="H309" i="7"/>
  <c r="H307" i="7"/>
  <c r="H531" i="7"/>
  <c r="H500" i="7"/>
  <c r="H528" i="7"/>
  <c r="H311" i="7"/>
  <c r="H503" i="7"/>
  <c r="H511" i="7"/>
  <c r="H552" i="7"/>
  <c r="H532" i="7"/>
  <c r="H519" i="7"/>
  <c r="H512" i="7"/>
  <c r="H508" i="7"/>
  <c r="H437" i="7"/>
  <c r="H421" i="7"/>
  <c r="H404" i="7"/>
  <c r="H403" i="7"/>
  <c r="H548" i="7"/>
  <c r="H544" i="7"/>
  <c r="H439" i="7"/>
  <c r="H431" i="7"/>
  <c r="H423" i="7"/>
  <c r="H412" i="7"/>
  <c r="H411" i="7"/>
  <c r="H427" i="7"/>
  <c r="H416" i="7"/>
  <c r="H415" i="7"/>
  <c r="H408" i="7"/>
  <c r="H407" i="7"/>
  <c r="H401" i="7"/>
  <c r="H396" i="7"/>
  <c r="H395" i="7"/>
  <c r="H435" i="7"/>
  <c r="H419" i="7"/>
  <c r="H399" i="7"/>
  <c r="H543" i="7"/>
  <c r="H542" i="7"/>
  <c r="H515" i="7"/>
  <c r="H514" i="7"/>
  <c r="H507" i="7"/>
  <c r="H506" i="7"/>
  <c r="H495" i="7"/>
  <c r="H494" i="7"/>
  <c r="H426" i="7"/>
  <c r="H405" i="7"/>
  <c r="H523" i="7"/>
  <c r="H499" i="7"/>
  <c r="H498" i="7"/>
  <c r="H497" i="7"/>
  <c r="H436" i="7"/>
  <c r="H430" i="7"/>
  <c r="H410" i="7"/>
  <c r="H530" i="7"/>
  <c r="H420" i="7"/>
  <c r="H551" i="7"/>
  <c r="H550" i="7"/>
  <c r="H535" i="7"/>
  <c r="H534" i="7"/>
  <c r="H522" i="7"/>
  <c r="H600" i="7"/>
  <c r="H599" i="7"/>
  <c r="H598" i="7"/>
  <c r="H597" i="7"/>
  <c r="H596" i="7"/>
  <c r="H595" i="7"/>
  <c r="H594" i="7"/>
  <c r="H593" i="7"/>
  <c r="H592" i="7"/>
  <c r="H591" i="7"/>
  <c r="H590" i="7"/>
  <c r="H589" i="7"/>
  <c r="H588" i="7"/>
  <c r="H587" i="7"/>
  <c r="H586" i="7"/>
  <c r="H585" i="7"/>
  <c r="H584" i="7"/>
  <c r="H583" i="7"/>
  <c r="H582" i="7"/>
  <c r="H581" i="7"/>
  <c r="H580" i="7"/>
  <c r="H579" i="7"/>
  <c r="H578" i="7"/>
  <c r="H577" i="7"/>
  <c r="H576" i="7"/>
  <c r="H575" i="7"/>
  <c r="H574" i="7"/>
  <c r="H573" i="7"/>
  <c r="H572" i="7"/>
  <c r="H571" i="7"/>
  <c r="H570" i="7"/>
  <c r="H569" i="7"/>
  <c r="H568" i="7"/>
  <c r="H567" i="7"/>
  <c r="H566" i="7"/>
  <c r="H565" i="7"/>
  <c r="H564" i="7"/>
  <c r="H563" i="7"/>
  <c r="H562" i="7"/>
  <c r="H561" i="7"/>
  <c r="H560" i="7"/>
  <c r="H559" i="7"/>
  <c r="H558" i="7"/>
  <c r="H557" i="7"/>
  <c r="H555" i="7"/>
  <c r="H554" i="7"/>
  <c r="H553" i="7"/>
  <c r="H547" i="7"/>
  <c r="H546" i="7"/>
  <c r="H545" i="7"/>
  <c r="H539" i="7"/>
  <c r="H538" i="7"/>
  <c r="H537" i="7"/>
  <c r="H527" i="7"/>
  <c r="H526" i="7"/>
  <c r="H525" i="7"/>
  <c r="H518" i="7"/>
  <c r="H517" i="7"/>
  <c r="H510" i="7"/>
  <c r="H509" i="7"/>
  <c r="H502" i="7"/>
  <c r="H501" i="7"/>
  <c r="H433" i="7"/>
  <c r="H414" i="7"/>
  <c r="H394" i="7"/>
  <c r="H390" i="7"/>
  <c r="H491" i="7"/>
  <c r="H487" i="7"/>
  <c r="H483" i="7"/>
  <c r="H479" i="7"/>
  <c r="H467" i="7"/>
  <c r="H459" i="7"/>
  <c r="H451" i="7"/>
  <c r="H447" i="7"/>
  <c r="H432" i="7"/>
  <c r="H402" i="7"/>
  <c r="H365" i="7"/>
  <c r="H364" i="7"/>
  <c r="H363" i="7"/>
  <c r="H349" i="7"/>
  <c r="H348" i="7"/>
  <c r="H347" i="7"/>
  <c r="H345" i="7"/>
  <c r="H343" i="7"/>
  <c r="H434" i="7"/>
  <c r="H428" i="7"/>
  <c r="H406" i="7"/>
  <c r="H398" i="7"/>
  <c r="H386" i="7"/>
  <c r="H310" i="7"/>
  <c r="H475" i="7"/>
  <c r="H471" i="7"/>
  <c r="H463" i="7"/>
  <c r="H455" i="7"/>
  <c r="H443" i="7"/>
  <c r="H438" i="7"/>
  <c r="H422" i="7"/>
  <c r="H418" i="7"/>
  <c r="H369" i="7"/>
  <c r="H368" i="7"/>
  <c r="H367" i="7"/>
  <c r="H361" i="7"/>
  <c r="H360" i="7"/>
  <c r="H359" i="7"/>
  <c r="H357" i="7"/>
  <c r="H356" i="7"/>
  <c r="H355" i="7"/>
  <c r="H353" i="7"/>
  <c r="H352" i="7"/>
  <c r="H351" i="7"/>
  <c r="H344" i="7"/>
  <c r="H493" i="7"/>
  <c r="H489" i="7"/>
  <c r="H485" i="7"/>
  <c r="H481" i="7"/>
  <c r="H477" i="7"/>
  <c r="H473" i="7"/>
  <c r="H469" i="7"/>
  <c r="H465" i="7"/>
  <c r="H461" i="7"/>
  <c r="H457" i="7"/>
  <c r="H453" i="7"/>
  <c r="H449" i="7"/>
  <c r="H445" i="7"/>
  <c r="H441" i="7"/>
  <c r="H424" i="7"/>
  <c r="H409" i="7"/>
  <c r="H387" i="7"/>
  <c r="H377" i="7"/>
  <c r="H376" i="7"/>
  <c r="H375" i="7"/>
  <c r="H373" i="7"/>
  <c r="H370" i="7"/>
  <c r="H492" i="7"/>
  <c r="H490" i="7"/>
  <c r="H488" i="7"/>
  <c r="H486" i="7"/>
  <c r="H484" i="7"/>
  <c r="H482" i="7"/>
  <c r="H480" i="7"/>
  <c r="H478" i="7"/>
  <c r="H476" i="7"/>
  <c r="H474" i="7"/>
  <c r="H472" i="7"/>
  <c r="H470" i="7"/>
  <c r="H468" i="7"/>
  <c r="H466" i="7"/>
  <c r="H464" i="7"/>
  <c r="H462" i="7"/>
  <c r="H460" i="7"/>
  <c r="H458" i="7"/>
  <c r="H456" i="7"/>
  <c r="H454" i="7"/>
  <c r="H452" i="7"/>
  <c r="H450" i="7"/>
  <c r="H448" i="7"/>
  <c r="H446" i="7"/>
  <c r="H444" i="7"/>
  <c r="H442" i="7"/>
  <c r="H440" i="7"/>
  <c r="H385" i="7"/>
  <c r="H384" i="7"/>
  <c r="H383" i="7"/>
  <c r="H381" i="7"/>
  <c r="H378" i="7"/>
  <c r="H392" i="7"/>
  <c r="H388" i="7"/>
  <c r="H379" i="7"/>
  <c r="H371" i="7"/>
  <c r="H342" i="7"/>
  <c r="H341" i="7"/>
  <c r="H340" i="7"/>
  <c r="H339" i="7"/>
  <c r="H338" i="7"/>
  <c r="H337" i="7"/>
  <c r="H336" i="7"/>
  <c r="H335" i="7"/>
  <c r="H334" i="7"/>
  <c r="H333" i="7"/>
  <c r="H332" i="7"/>
  <c r="H331" i="7"/>
  <c r="H330" i="7"/>
  <c r="H329" i="7"/>
  <c r="H328" i="7"/>
  <c r="H327" i="7"/>
  <c r="H326" i="7"/>
  <c r="H325" i="7"/>
  <c r="H324" i="7"/>
  <c r="H323" i="7"/>
  <c r="H322" i="7"/>
  <c r="H321" i="7"/>
  <c r="H320" i="7"/>
  <c r="H319" i="7"/>
  <c r="H318" i="7"/>
  <c r="H317" i="7"/>
  <c r="H316" i="7"/>
  <c r="H314" i="7"/>
  <c r="H306" i="7"/>
  <c r="H312" i="7"/>
  <c r="H315" i="7"/>
  <c r="H308" i="7"/>
  <c r="H304" i="7"/>
  <c r="N9" i="7"/>
  <c r="N41" i="7"/>
  <c r="N285" i="7"/>
  <c r="N129" i="7"/>
  <c r="N295" i="7"/>
  <c r="N284" i="7"/>
  <c r="N225" i="7"/>
  <c r="N97" i="7"/>
  <c r="N300" i="7"/>
  <c r="N280" i="7"/>
  <c r="N193" i="7"/>
  <c r="N161" i="7"/>
  <c r="N265" i="7"/>
  <c r="N237" i="7"/>
  <c r="N205" i="7"/>
  <c r="N173" i="7"/>
  <c r="N141" i="7"/>
  <c r="N109" i="7"/>
  <c r="N69" i="7"/>
  <c r="N297" i="7"/>
  <c r="N269" i="7"/>
  <c r="N256" i="7"/>
  <c r="N209" i="7"/>
  <c r="N204" i="7"/>
  <c r="N196" i="7"/>
  <c r="N177" i="7"/>
  <c r="N164" i="7"/>
  <c r="N140" i="7"/>
  <c r="N120" i="7"/>
  <c r="N108" i="7"/>
  <c r="N100" i="7"/>
  <c r="N88" i="7"/>
  <c r="N276" i="7"/>
  <c r="N264" i="7"/>
  <c r="N248" i="7"/>
  <c r="N241" i="7"/>
  <c r="N236" i="7"/>
  <c r="N228" i="7"/>
  <c r="N216" i="7"/>
  <c r="N184" i="7"/>
  <c r="N172" i="7"/>
  <c r="N152" i="7"/>
  <c r="N145" i="7"/>
  <c r="N132" i="7"/>
  <c r="N113" i="7"/>
  <c r="N73" i="7"/>
  <c r="N296" i="7"/>
  <c r="N287" i="7"/>
  <c r="N281" i="7"/>
  <c r="N275" i="7"/>
  <c r="N268" i="7"/>
  <c r="N263" i="7"/>
  <c r="N255" i="7"/>
  <c r="N247" i="7"/>
  <c r="N240" i="7"/>
  <c r="N235" i="7"/>
  <c r="N227" i="7"/>
  <c r="N221" i="7"/>
  <c r="N215" i="7"/>
  <c r="N208" i="7"/>
  <c r="N203" i="7"/>
  <c r="N195" i="7"/>
  <c r="N189" i="7"/>
  <c r="N183" i="7"/>
  <c r="N176" i="7"/>
  <c r="N157" i="7"/>
  <c r="N144" i="7"/>
  <c r="N125" i="7"/>
  <c r="N112" i="7"/>
  <c r="N93" i="7"/>
  <c r="N72" i="7"/>
  <c r="N37" i="7"/>
  <c r="N7" i="7"/>
  <c r="N257" i="7"/>
  <c r="N245" i="7"/>
  <c r="N197" i="7"/>
  <c r="N165" i="7"/>
  <c r="N133" i="7"/>
  <c r="N117" i="7"/>
  <c r="N101" i="7"/>
  <c r="N21" i="7"/>
  <c r="N289" i="7"/>
  <c r="N273" i="7"/>
  <c r="N229" i="7"/>
  <c r="N213" i="7"/>
  <c r="N181" i="7"/>
  <c r="N149" i="7"/>
  <c r="N85" i="7"/>
  <c r="N53" i="7"/>
  <c r="N293" i="7"/>
  <c r="N288" i="7"/>
  <c r="N277" i="7"/>
  <c r="N261" i="7"/>
  <c r="N249" i="7"/>
  <c r="N233" i="7"/>
  <c r="N217" i="7"/>
  <c r="N201" i="7"/>
  <c r="N185" i="7"/>
  <c r="N169" i="7"/>
  <c r="N153" i="7"/>
  <c r="N137" i="7"/>
  <c r="N121" i="7"/>
  <c r="N105" i="7"/>
  <c r="N89" i="7"/>
  <c r="N57" i="7"/>
  <c r="N25" i="7"/>
  <c r="N5" i="7"/>
  <c r="N242" i="7"/>
  <c r="N234" i="7"/>
  <c r="N226" i="7"/>
  <c r="N218" i="7"/>
  <c r="N210" i="7"/>
  <c r="N202" i="7"/>
  <c r="N194" i="7"/>
  <c r="N186" i="7"/>
  <c r="N178" i="7"/>
  <c r="N170" i="7"/>
  <c r="N162" i="7"/>
  <c r="N154" i="7"/>
  <c r="N146" i="7"/>
  <c r="N138" i="7"/>
  <c r="N130" i="7"/>
  <c r="N122" i="7"/>
  <c r="N114" i="7"/>
  <c r="N106" i="7"/>
  <c r="N98" i="7"/>
  <c r="N90" i="7"/>
  <c r="N13" i="7"/>
  <c r="H146" i="8"/>
  <c r="H88" i="8"/>
  <c r="H43" i="8"/>
  <c r="H67" i="8"/>
  <c r="H169" i="8"/>
  <c r="H273" i="8"/>
  <c r="H93" i="8"/>
  <c r="H113" i="8"/>
  <c r="H46" i="8"/>
  <c r="H24" i="8"/>
  <c r="H97" i="8"/>
  <c r="H172" i="8"/>
  <c r="H244" i="8"/>
  <c r="H73" i="8"/>
  <c r="H226" i="8"/>
  <c r="H227" i="8"/>
  <c r="H107" i="8"/>
  <c r="H178" i="8"/>
  <c r="H192" i="8"/>
  <c r="H51" i="8"/>
  <c r="H145" i="8"/>
  <c r="H171" i="8"/>
  <c r="H213" i="8"/>
  <c r="H292" i="8"/>
  <c r="H28" i="8"/>
  <c r="H89" i="8"/>
  <c r="H222" i="8"/>
  <c r="H299" i="8"/>
  <c r="H82" i="8"/>
  <c r="H301" i="8"/>
  <c r="H10" i="8"/>
  <c r="H290" i="8"/>
  <c r="H70" i="8"/>
  <c r="H183" i="8"/>
  <c r="H249" i="8"/>
  <c r="H17" i="8"/>
  <c r="H37" i="8"/>
  <c r="H216" i="8"/>
  <c r="H248" i="8"/>
  <c r="H115" i="8"/>
  <c r="H229" i="8"/>
  <c r="H168" i="8"/>
  <c r="H158" i="8"/>
  <c r="H242" i="8"/>
  <c r="H40" i="8"/>
  <c r="H224" i="8"/>
  <c r="H5" i="8"/>
  <c r="H105" i="8"/>
  <c r="H150" i="8"/>
  <c r="H114" i="8"/>
  <c r="H165" i="8"/>
  <c r="H122" i="8"/>
  <c r="H185" i="8"/>
  <c r="H148" i="8"/>
  <c r="H141" i="8"/>
  <c r="H108" i="8"/>
  <c r="H34" i="8"/>
  <c r="H204" i="8"/>
  <c r="H254" i="8"/>
  <c r="H295" i="8"/>
  <c r="H298" i="8"/>
  <c r="H60" i="8"/>
  <c r="H239" i="8"/>
  <c r="H291" i="8"/>
  <c r="H149" i="8"/>
  <c r="H218" i="8"/>
  <c r="H110" i="8"/>
  <c r="H52" i="8"/>
  <c r="H166" i="8"/>
  <c r="H265" i="8"/>
  <c r="H20" i="8"/>
  <c r="H48" i="8"/>
  <c r="H225" i="8"/>
  <c r="H9" i="8"/>
  <c r="H288" i="8"/>
  <c r="H279" i="8"/>
  <c r="H230" i="8"/>
  <c r="H247" i="8"/>
  <c r="H95" i="8"/>
  <c r="H202" i="8"/>
  <c r="H30" i="8"/>
  <c r="H173" i="8"/>
  <c r="H54" i="8"/>
  <c r="H6" i="8"/>
  <c r="H280" i="8"/>
  <c r="H57" i="8"/>
  <c r="H91" i="8"/>
  <c r="H245" i="8"/>
  <c r="H250" i="8"/>
  <c r="H18" i="8"/>
  <c r="H257" i="8"/>
  <c r="H205" i="8"/>
  <c r="H155" i="8"/>
  <c r="H96" i="8"/>
  <c r="H59" i="8"/>
  <c r="H251" i="8"/>
  <c r="H66" i="8"/>
  <c r="H138" i="8"/>
  <c r="H283" i="8"/>
  <c r="H22" i="8"/>
  <c r="H142" i="8"/>
  <c r="H104" i="8"/>
  <c r="H147" i="8"/>
  <c r="H207" i="8"/>
  <c r="H12" i="8"/>
  <c r="H121" i="8"/>
  <c r="H79" i="8"/>
  <c r="H123" i="8"/>
  <c r="H236" i="8"/>
  <c r="H74" i="8"/>
  <c r="H270" i="8"/>
  <c r="H190" i="8"/>
  <c r="H132" i="8"/>
  <c r="H174" i="8"/>
  <c r="H64" i="8"/>
  <c r="H184" i="8"/>
  <c r="H84" i="8"/>
  <c r="H238" i="8"/>
  <c r="H223" i="8"/>
  <c r="H139" i="8"/>
  <c r="H282" i="8"/>
  <c r="H157" i="8"/>
  <c r="H33" i="8"/>
  <c r="H140" i="8"/>
  <c r="H293" i="8"/>
  <c r="H212" i="8"/>
  <c r="H47" i="8"/>
  <c r="H177" i="8"/>
  <c r="H193" i="8"/>
  <c r="H211" i="8"/>
  <c r="H125" i="8"/>
  <c r="H179" i="8"/>
  <c r="H285" i="8"/>
  <c r="H269" i="8"/>
  <c r="H103" i="8"/>
  <c r="H106" i="8"/>
  <c r="H256" i="8"/>
  <c r="H241" i="8"/>
  <c r="H94" i="8"/>
  <c r="H27" i="8"/>
  <c r="H163" i="8"/>
  <c r="H49" i="8"/>
  <c r="H258" i="8"/>
  <c r="H176" i="8"/>
  <c r="H35" i="8"/>
  <c r="H289" i="8"/>
  <c r="H118" i="8"/>
  <c r="H262" i="8"/>
  <c r="H246" i="8"/>
  <c r="H167" i="8"/>
  <c r="H124" i="8"/>
  <c r="H39" i="8"/>
  <c r="H162" i="8"/>
  <c r="H182" i="8"/>
  <c r="H117" i="8"/>
  <c r="H181" i="8"/>
  <c r="H129" i="8"/>
  <c r="H92" i="8"/>
  <c r="H209" i="8"/>
  <c r="H80" i="8"/>
  <c r="H130" i="8"/>
  <c r="H111" i="8"/>
  <c r="H81" i="8"/>
  <c r="H99" i="8"/>
  <c r="H235" i="8"/>
  <c r="H144" i="8"/>
  <c r="H151" i="8"/>
  <c r="H55" i="8"/>
  <c r="H36" i="8"/>
  <c r="H120" i="8"/>
  <c r="H156" i="8"/>
  <c r="H274" i="8"/>
  <c r="H21" i="8"/>
  <c r="H170" i="8"/>
  <c r="H13" i="8"/>
  <c r="H210" i="8"/>
  <c r="H128" i="8"/>
  <c r="H23" i="8"/>
  <c r="H131" i="8"/>
  <c r="H287" i="8"/>
  <c r="H188" i="8"/>
  <c r="H186" i="8"/>
  <c r="H220" i="8"/>
  <c r="H255" i="8"/>
  <c r="H197" i="8"/>
  <c r="H61" i="8"/>
  <c r="H277" i="8"/>
  <c r="H219" i="8"/>
  <c r="H175" i="8"/>
  <c r="H152" i="8"/>
  <c r="H76" i="8"/>
  <c r="H62" i="8"/>
  <c r="H119" i="8"/>
  <c r="H15" i="8"/>
  <c r="H29" i="8"/>
  <c r="H134" i="8"/>
  <c r="H240" i="8"/>
  <c r="H243" i="8"/>
  <c r="H41" i="8"/>
  <c r="H233" i="8"/>
  <c r="H231" i="8"/>
  <c r="H267" i="8"/>
  <c r="H286" i="8"/>
  <c r="H294" i="8"/>
  <c r="H203" i="8"/>
  <c r="H206" i="8"/>
  <c r="H137" i="8"/>
  <c r="H135" i="8"/>
  <c r="H65" i="8"/>
  <c r="H87" i="8"/>
  <c r="H101" i="8"/>
  <c r="H86" i="8"/>
  <c r="H53" i="8"/>
  <c r="H297" i="8"/>
  <c r="H272" i="8"/>
  <c r="H14" i="8"/>
  <c r="H16" i="8"/>
  <c r="H143" i="8"/>
  <c r="H83" i="8"/>
  <c r="H187" i="8"/>
  <c r="H228" i="8"/>
  <c r="H19" i="8"/>
  <c r="H214" i="8"/>
  <c r="H201" i="8"/>
  <c r="H154" i="8"/>
  <c r="H56" i="8"/>
  <c r="H260" i="8"/>
  <c r="H68" i="8"/>
  <c r="H208" i="8"/>
  <c r="H32" i="8"/>
  <c r="H191" i="8"/>
  <c r="H261" i="8"/>
  <c r="H271" i="8"/>
  <c r="H252" i="8"/>
  <c r="H300" i="8"/>
  <c r="H215" i="8"/>
  <c r="H126" i="8"/>
  <c r="H75" i="8"/>
  <c r="H160" i="8"/>
  <c r="H127" i="8"/>
  <c r="H195" i="8"/>
  <c r="H90" i="8"/>
  <c r="H153" i="8"/>
  <c r="H276" i="8"/>
  <c r="H194" i="8"/>
  <c r="H281" i="8"/>
  <c r="H45" i="8"/>
  <c r="H266" i="8"/>
  <c r="H189" i="8"/>
  <c r="H102" i="8"/>
  <c r="H278" i="8"/>
  <c r="H78" i="8"/>
  <c r="H232" i="8"/>
  <c r="H259" i="8"/>
  <c r="H133" i="8"/>
  <c r="H71" i="8"/>
  <c r="H58" i="8"/>
  <c r="H198" i="8"/>
  <c r="H284" i="8"/>
  <c r="H161" i="8"/>
  <c r="H26" i="8"/>
  <c r="H263" i="8"/>
  <c r="H159" i="8"/>
  <c r="H112" i="8"/>
  <c r="H136" i="8"/>
  <c r="H72" i="8"/>
  <c r="H200" i="8"/>
  <c r="H8" i="8"/>
  <c r="H253" i="8"/>
  <c r="H98" i="8"/>
  <c r="H237" i="8"/>
  <c r="H164" i="8"/>
  <c r="H100" i="8"/>
  <c r="H275" i="8"/>
  <c r="H31" i="8"/>
  <c r="H116" i="8"/>
  <c r="H63" i="8"/>
  <c r="H296" i="8"/>
  <c r="H85" i="8"/>
  <c r="H109" i="8"/>
  <c r="H42" i="8"/>
  <c r="H234" i="8"/>
  <c r="H69" i="8"/>
  <c r="H38" i="8"/>
  <c r="H7" i="8"/>
  <c r="H196" i="8"/>
  <c r="H77" i="8"/>
  <c r="H11" i="8"/>
  <c r="H221" i="8"/>
  <c r="H25" i="8"/>
  <c r="H199" i="8"/>
  <c r="H180" i="8"/>
  <c r="H264" i="8"/>
  <c r="H50" i="8"/>
  <c r="H268" i="8"/>
  <c r="H217" i="8"/>
  <c r="H44" i="8"/>
  <c r="G3" i="8" l="1"/>
  <c r="B301" i="18"/>
  <c r="G4" i="8"/>
  <c r="B302" i="18"/>
  <c r="M2"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A34" i="2"/>
  <c r="M34" i="2" s="1"/>
  <c r="A35" i="2"/>
  <c r="M35" i="2" s="1"/>
  <c r="A36" i="2"/>
  <c r="M36" i="2" s="1"/>
  <c r="A37" i="2"/>
  <c r="M37" i="2" s="1"/>
  <c r="A38" i="2"/>
  <c r="M38" i="2" s="1"/>
  <c r="A39" i="2"/>
  <c r="M39" i="2" s="1"/>
  <c r="A40" i="2"/>
  <c r="M40" i="2" s="1"/>
  <c r="A41" i="2"/>
  <c r="M41" i="2" s="1"/>
  <c r="A42" i="2"/>
  <c r="M42" i="2" s="1"/>
  <c r="A43" i="2"/>
  <c r="M43" i="2" s="1"/>
  <c r="A44" i="2"/>
  <c r="M44" i="2" s="1"/>
  <c r="A45" i="2"/>
  <c r="M45" i="2" s="1"/>
  <c r="A46" i="2"/>
  <c r="M46" i="2" s="1"/>
  <c r="A47" i="2"/>
  <c r="M47" i="2" s="1"/>
  <c r="A48" i="2"/>
  <c r="M48" i="2" s="1"/>
  <c r="A49" i="2"/>
  <c r="M49" i="2" s="1"/>
  <c r="A50" i="2"/>
  <c r="M50" i="2" s="1"/>
  <c r="A51" i="2"/>
  <c r="M51" i="2" s="1"/>
  <c r="A52" i="2"/>
  <c r="M52" i="2" s="1"/>
  <c r="A53" i="2"/>
  <c r="M53" i="2" s="1"/>
  <c r="A54" i="2"/>
  <c r="M54" i="2" s="1"/>
  <c r="A55" i="2"/>
  <c r="M55" i="2" s="1"/>
  <c r="A56" i="2"/>
  <c r="M56" i="2" s="1"/>
  <c r="A57" i="2"/>
  <c r="M57" i="2" s="1"/>
  <c r="A58" i="2"/>
  <c r="M58" i="2" s="1"/>
  <c r="A59" i="2"/>
  <c r="M59" i="2" s="1"/>
  <c r="A60" i="2"/>
  <c r="M60" i="2" s="1"/>
  <c r="A61" i="2"/>
  <c r="M61" i="2" s="1"/>
  <c r="A62" i="2"/>
  <c r="M62" i="2" s="1"/>
  <c r="A63" i="2"/>
  <c r="M63" i="2" s="1"/>
  <c r="A64" i="2"/>
  <c r="M64" i="2" s="1"/>
  <c r="A65" i="2"/>
  <c r="M65" i="2" s="1"/>
  <c r="A66" i="2"/>
  <c r="M66" i="2" s="1"/>
  <c r="A67" i="2"/>
  <c r="M67" i="2" s="1"/>
  <c r="A68" i="2"/>
  <c r="M68" i="2" s="1"/>
  <c r="A69" i="2"/>
  <c r="M69" i="2" s="1"/>
  <c r="A70" i="2"/>
  <c r="M70" i="2" s="1"/>
  <c r="A71" i="2"/>
  <c r="M71" i="2" s="1"/>
  <c r="A72" i="2"/>
  <c r="M72" i="2" s="1"/>
  <c r="A73" i="2"/>
  <c r="M73" i="2" s="1"/>
  <c r="A74" i="2"/>
  <c r="M74" i="2" s="1"/>
  <c r="A75" i="2"/>
  <c r="M75" i="2" s="1"/>
  <c r="A76" i="2"/>
  <c r="M76" i="2" s="1"/>
  <c r="A77" i="2"/>
  <c r="M77" i="2" s="1"/>
  <c r="A78" i="2"/>
  <c r="M78" i="2" s="1"/>
  <c r="A79" i="2"/>
  <c r="M79" i="2" s="1"/>
  <c r="A80" i="2"/>
  <c r="M80" i="2" s="1"/>
  <c r="A81" i="2"/>
  <c r="M81" i="2" s="1"/>
  <c r="A82" i="2"/>
  <c r="M82" i="2" s="1"/>
  <c r="A83" i="2"/>
  <c r="M83" i="2" s="1"/>
  <c r="A84" i="2"/>
  <c r="M84" i="2" s="1"/>
  <c r="A85" i="2"/>
  <c r="M85" i="2" s="1"/>
  <c r="A86" i="2"/>
  <c r="M86" i="2" s="1"/>
  <c r="A87" i="2"/>
  <c r="M87" i="2" s="1"/>
  <c r="A88" i="2"/>
  <c r="M88" i="2" s="1"/>
  <c r="A89" i="2"/>
  <c r="M89" i="2" s="1"/>
  <c r="A90" i="2"/>
  <c r="M90" i="2" s="1"/>
  <c r="A91" i="2"/>
  <c r="M91" i="2" s="1"/>
  <c r="A92" i="2"/>
  <c r="M92" i="2" s="1"/>
  <c r="A93" i="2"/>
  <c r="M93" i="2" s="1"/>
  <c r="A94" i="2"/>
  <c r="M94" i="2" s="1"/>
  <c r="A95" i="2"/>
  <c r="M95" i="2" s="1"/>
  <c r="A96" i="2"/>
  <c r="M96" i="2" s="1"/>
  <c r="A97" i="2"/>
  <c r="M97" i="2" s="1"/>
  <c r="A98" i="2"/>
  <c r="M98" i="2" s="1"/>
  <c r="A99" i="2"/>
  <c r="M99" i="2" s="1"/>
  <c r="A100" i="2"/>
  <c r="M100" i="2" s="1"/>
  <c r="A101" i="2"/>
  <c r="M101" i="2" s="1"/>
  <c r="A102" i="2"/>
  <c r="M102" i="2" s="1"/>
  <c r="A103" i="2"/>
  <c r="M103" i="2" s="1"/>
  <c r="A104" i="2"/>
  <c r="M104" i="2" s="1"/>
  <c r="A105" i="2"/>
  <c r="M105" i="2" s="1"/>
  <c r="A106" i="2"/>
  <c r="M106" i="2" s="1"/>
  <c r="A107" i="2"/>
  <c r="M107" i="2" s="1"/>
  <c r="A108" i="2"/>
  <c r="M108" i="2" s="1"/>
  <c r="A109" i="2"/>
  <c r="M109" i="2" s="1"/>
  <c r="A110" i="2"/>
  <c r="M110" i="2" s="1"/>
  <c r="A111" i="2"/>
  <c r="M111" i="2" s="1"/>
  <c r="A112" i="2"/>
  <c r="M112" i="2" s="1"/>
  <c r="A113" i="2"/>
  <c r="M113" i="2" s="1"/>
  <c r="A114" i="2"/>
  <c r="M114" i="2" s="1"/>
  <c r="A115" i="2"/>
  <c r="M115" i="2" s="1"/>
  <c r="A116" i="2"/>
  <c r="M116" i="2" s="1"/>
  <c r="A117" i="2"/>
  <c r="M117" i="2" s="1"/>
  <c r="A118" i="2"/>
  <c r="M118" i="2" s="1"/>
  <c r="A119" i="2"/>
  <c r="M119" i="2" s="1"/>
  <c r="A120" i="2"/>
  <c r="M120" i="2" s="1"/>
  <c r="A121" i="2"/>
  <c r="M121" i="2" s="1"/>
  <c r="A122" i="2"/>
  <c r="M122" i="2" s="1"/>
  <c r="A123" i="2"/>
  <c r="M123" i="2" s="1"/>
  <c r="A124" i="2"/>
  <c r="M124" i="2" s="1"/>
  <c r="A125" i="2"/>
  <c r="M125" i="2" s="1"/>
  <c r="A126" i="2"/>
  <c r="M126" i="2" s="1"/>
  <c r="A127" i="2"/>
  <c r="M127" i="2" s="1"/>
  <c r="A128" i="2"/>
  <c r="M128" i="2" s="1"/>
  <c r="A129" i="2"/>
  <c r="M129" i="2" s="1"/>
  <c r="A130" i="2"/>
  <c r="M130" i="2" s="1"/>
  <c r="A131" i="2"/>
  <c r="M131" i="2" s="1"/>
  <c r="A132" i="2"/>
  <c r="M132" i="2" s="1"/>
  <c r="A133" i="2"/>
  <c r="M133" i="2" s="1"/>
  <c r="A134" i="2"/>
  <c r="M134" i="2" s="1"/>
  <c r="A135" i="2"/>
  <c r="M135" i="2" s="1"/>
  <c r="A136" i="2"/>
  <c r="M136" i="2" s="1"/>
  <c r="A137" i="2"/>
  <c r="M137" i="2" s="1"/>
  <c r="A138" i="2"/>
  <c r="M138" i="2" s="1"/>
  <c r="A139" i="2"/>
  <c r="M139" i="2" s="1"/>
  <c r="A140" i="2"/>
  <c r="M140" i="2" s="1"/>
  <c r="A141" i="2"/>
  <c r="M141" i="2" s="1"/>
  <c r="A142" i="2"/>
  <c r="M142" i="2" s="1"/>
  <c r="A143" i="2"/>
  <c r="M143" i="2" s="1"/>
  <c r="A144" i="2"/>
  <c r="M144" i="2" s="1"/>
  <c r="A145" i="2"/>
  <c r="M145" i="2" s="1"/>
  <c r="A146" i="2"/>
  <c r="M146" i="2" s="1"/>
  <c r="A147" i="2"/>
  <c r="M147" i="2" s="1"/>
  <c r="A148" i="2"/>
  <c r="M148" i="2" s="1"/>
  <c r="A149" i="2"/>
  <c r="M149" i="2" s="1"/>
  <c r="A150" i="2"/>
  <c r="M150" i="2" s="1"/>
  <c r="A151" i="2"/>
  <c r="M151" i="2" s="1"/>
  <c r="A152" i="2"/>
  <c r="M152" i="2" s="1"/>
  <c r="A153" i="2"/>
  <c r="M153" i="2" s="1"/>
  <c r="A154" i="2"/>
  <c r="M154" i="2" s="1"/>
  <c r="A155" i="2"/>
  <c r="M155" i="2" s="1"/>
  <c r="A156" i="2"/>
  <c r="M156" i="2" s="1"/>
  <c r="A157" i="2"/>
  <c r="M157" i="2" s="1"/>
  <c r="A158" i="2"/>
  <c r="M158" i="2" s="1"/>
  <c r="A159" i="2"/>
  <c r="M159" i="2" s="1"/>
  <c r="A160" i="2"/>
  <c r="M160" i="2" s="1"/>
  <c r="A161" i="2"/>
  <c r="M161" i="2" s="1"/>
  <c r="A162" i="2"/>
  <c r="M162" i="2" s="1"/>
  <c r="A163" i="2"/>
  <c r="M163" i="2" s="1"/>
  <c r="A164" i="2"/>
  <c r="M164" i="2" s="1"/>
  <c r="A165" i="2"/>
  <c r="M165" i="2" s="1"/>
  <c r="A166" i="2"/>
  <c r="M166" i="2" s="1"/>
  <c r="A167" i="2"/>
  <c r="M167" i="2" s="1"/>
  <c r="A168" i="2"/>
  <c r="M168" i="2" s="1"/>
  <c r="A169" i="2"/>
  <c r="M169" i="2" s="1"/>
  <c r="A170" i="2"/>
  <c r="M170" i="2" s="1"/>
  <c r="A171" i="2"/>
  <c r="M171" i="2" s="1"/>
  <c r="A172" i="2"/>
  <c r="M172" i="2" s="1"/>
  <c r="A173" i="2"/>
  <c r="M173" i="2" s="1"/>
  <c r="A174" i="2"/>
  <c r="M174" i="2" s="1"/>
  <c r="A175" i="2"/>
  <c r="M175" i="2" s="1"/>
  <c r="A176" i="2"/>
  <c r="M176" i="2" s="1"/>
  <c r="A177" i="2"/>
  <c r="M177" i="2" s="1"/>
  <c r="A178" i="2"/>
  <c r="M178" i="2" s="1"/>
  <c r="A179" i="2"/>
  <c r="M179" i="2" s="1"/>
  <c r="A180" i="2"/>
  <c r="M180" i="2" s="1"/>
  <c r="A181" i="2"/>
  <c r="M181" i="2" s="1"/>
  <c r="A182" i="2"/>
  <c r="M182" i="2" s="1"/>
  <c r="A183" i="2"/>
  <c r="M183" i="2" s="1"/>
  <c r="A184" i="2"/>
  <c r="M184" i="2" s="1"/>
  <c r="A185" i="2"/>
  <c r="M185" i="2" s="1"/>
  <c r="A186" i="2"/>
  <c r="M186" i="2" s="1"/>
  <c r="A187" i="2"/>
  <c r="M187" i="2" s="1"/>
  <c r="A188" i="2"/>
  <c r="M188" i="2" s="1"/>
  <c r="A189" i="2"/>
  <c r="M189" i="2" s="1"/>
  <c r="A190" i="2"/>
  <c r="M190" i="2" s="1"/>
  <c r="A191" i="2"/>
  <c r="M191" i="2" s="1"/>
  <c r="A192" i="2"/>
  <c r="M192" i="2" s="1"/>
  <c r="A193" i="2"/>
  <c r="M193" i="2" s="1"/>
  <c r="A194" i="2"/>
  <c r="M194" i="2" s="1"/>
  <c r="A195" i="2"/>
  <c r="M195" i="2" s="1"/>
  <c r="A196" i="2"/>
  <c r="M196" i="2" s="1"/>
  <c r="A197" i="2"/>
  <c r="M197" i="2" s="1"/>
  <c r="A198" i="2"/>
  <c r="M198" i="2" s="1"/>
  <c r="A199" i="2"/>
  <c r="M199" i="2" s="1"/>
  <c r="A200" i="2"/>
  <c r="M200" i="2" s="1"/>
  <c r="A201" i="2"/>
  <c r="M201" i="2" s="1"/>
  <c r="A202" i="2"/>
  <c r="M202" i="2" s="1"/>
  <c r="A203" i="2"/>
  <c r="M203" i="2" s="1"/>
  <c r="A204" i="2"/>
  <c r="M204" i="2" s="1"/>
  <c r="A205" i="2"/>
  <c r="M205" i="2" s="1"/>
  <c r="A206" i="2"/>
  <c r="M206" i="2" s="1"/>
  <c r="A207" i="2"/>
  <c r="M207" i="2" s="1"/>
  <c r="A208" i="2"/>
  <c r="M208" i="2" s="1"/>
  <c r="A209" i="2"/>
  <c r="M209" i="2" s="1"/>
  <c r="A210" i="2"/>
  <c r="M210" i="2" s="1"/>
  <c r="A211" i="2"/>
  <c r="M211" i="2" s="1"/>
  <c r="A212" i="2"/>
  <c r="M212" i="2" s="1"/>
  <c r="A213" i="2"/>
  <c r="M213" i="2" s="1"/>
  <c r="A214" i="2"/>
  <c r="M214" i="2" s="1"/>
  <c r="A215" i="2"/>
  <c r="M215" i="2" s="1"/>
  <c r="A216" i="2"/>
  <c r="M216" i="2" s="1"/>
  <c r="A217" i="2"/>
  <c r="M217" i="2" s="1"/>
  <c r="A218" i="2"/>
  <c r="M218" i="2" s="1"/>
  <c r="A219" i="2"/>
  <c r="M219" i="2" s="1"/>
  <c r="A220" i="2"/>
  <c r="M220" i="2" s="1"/>
  <c r="A221" i="2"/>
  <c r="M221" i="2" s="1"/>
  <c r="A222" i="2"/>
  <c r="M222" i="2" s="1"/>
  <c r="A223" i="2"/>
  <c r="M223" i="2" s="1"/>
  <c r="A224" i="2"/>
  <c r="M224" i="2" s="1"/>
  <c r="A225" i="2"/>
  <c r="M225" i="2" s="1"/>
  <c r="A226" i="2"/>
  <c r="M226" i="2" s="1"/>
  <c r="A227" i="2"/>
  <c r="M227" i="2" s="1"/>
  <c r="A228" i="2"/>
  <c r="M228" i="2" s="1"/>
  <c r="A229" i="2"/>
  <c r="M229" i="2" s="1"/>
  <c r="A230" i="2"/>
  <c r="M230" i="2" s="1"/>
  <c r="A231" i="2"/>
  <c r="M231" i="2" s="1"/>
  <c r="A232" i="2"/>
  <c r="M232" i="2" s="1"/>
  <c r="A233" i="2"/>
  <c r="M233" i="2" s="1"/>
  <c r="A234" i="2"/>
  <c r="M234" i="2" s="1"/>
  <c r="A235" i="2"/>
  <c r="M235" i="2" s="1"/>
  <c r="A236" i="2"/>
  <c r="M236" i="2" s="1"/>
  <c r="A237" i="2"/>
  <c r="M237" i="2" s="1"/>
  <c r="A238" i="2"/>
  <c r="M238" i="2" s="1"/>
  <c r="A239" i="2"/>
  <c r="M239" i="2" s="1"/>
  <c r="A240" i="2"/>
  <c r="M240" i="2" s="1"/>
  <c r="A241" i="2"/>
  <c r="M241" i="2" s="1"/>
  <c r="A242" i="2"/>
  <c r="M242" i="2" s="1"/>
  <c r="A243" i="2"/>
  <c r="M243" i="2" s="1"/>
  <c r="A244" i="2"/>
  <c r="M244" i="2" s="1"/>
  <c r="A245" i="2"/>
  <c r="M245" i="2" s="1"/>
  <c r="A246" i="2"/>
  <c r="M246" i="2" s="1"/>
  <c r="A247" i="2"/>
  <c r="M247" i="2" s="1"/>
  <c r="A248" i="2"/>
  <c r="M248" i="2" s="1"/>
  <c r="A249" i="2"/>
  <c r="M249" i="2" s="1"/>
  <c r="A250" i="2"/>
  <c r="M250" i="2" s="1"/>
  <c r="A251" i="2"/>
  <c r="M251" i="2" s="1"/>
  <c r="A252" i="2"/>
  <c r="M252" i="2" s="1"/>
  <c r="A253" i="2"/>
  <c r="M253" i="2" s="1"/>
  <c r="A254" i="2"/>
  <c r="M254" i="2" s="1"/>
  <c r="A255" i="2"/>
  <c r="M255" i="2" s="1"/>
  <c r="A256" i="2"/>
  <c r="M256" i="2" s="1"/>
  <c r="A257" i="2"/>
  <c r="M257" i="2" s="1"/>
  <c r="A258" i="2"/>
  <c r="M258" i="2" s="1"/>
  <c r="A259" i="2"/>
  <c r="M259" i="2" s="1"/>
  <c r="A260" i="2"/>
  <c r="M260" i="2" s="1"/>
  <c r="A261" i="2"/>
  <c r="M261" i="2" s="1"/>
  <c r="A262" i="2"/>
  <c r="M262" i="2" s="1"/>
  <c r="A263" i="2"/>
  <c r="M263" i="2" s="1"/>
  <c r="A264" i="2"/>
  <c r="M264" i="2" s="1"/>
  <c r="A265" i="2"/>
  <c r="M265" i="2" s="1"/>
  <c r="A266" i="2"/>
  <c r="M266" i="2" s="1"/>
  <c r="A267" i="2"/>
  <c r="M267" i="2" s="1"/>
  <c r="A268" i="2"/>
  <c r="M268" i="2" s="1"/>
  <c r="A269" i="2"/>
  <c r="M269" i="2" s="1"/>
  <c r="A270" i="2"/>
  <c r="M270" i="2" s="1"/>
  <c r="A271" i="2"/>
  <c r="M271" i="2" s="1"/>
  <c r="A272" i="2"/>
  <c r="M272" i="2" s="1"/>
  <c r="A273" i="2"/>
  <c r="M273" i="2" s="1"/>
  <c r="A274" i="2"/>
  <c r="M274" i="2" s="1"/>
  <c r="A275" i="2"/>
  <c r="M275" i="2" s="1"/>
  <c r="A276" i="2"/>
  <c r="M276" i="2" s="1"/>
  <c r="A277" i="2"/>
  <c r="M277" i="2" s="1"/>
  <c r="A278" i="2"/>
  <c r="M278" i="2" s="1"/>
  <c r="A279" i="2"/>
  <c r="M279" i="2" s="1"/>
  <c r="A280" i="2"/>
  <c r="M280" i="2" s="1"/>
  <c r="A281" i="2"/>
  <c r="M281" i="2" s="1"/>
  <c r="A282" i="2"/>
  <c r="M282" i="2" s="1"/>
  <c r="A283" i="2"/>
  <c r="M283" i="2" s="1"/>
  <c r="A284" i="2"/>
  <c r="M284" i="2" s="1"/>
  <c r="A285" i="2"/>
  <c r="M285" i="2" s="1"/>
  <c r="A286" i="2"/>
  <c r="M286" i="2" s="1"/>
  <c r="A287" i="2"/>
  <c r="M287" i="2" s="1"/>
  <c r="A288" i="2"/>
  <c r="M288" i="2" s="1"/>
  <c r="A289" i="2"/>
  <c r="M289" i="2" s="1"/>
  <c r="A290" i="2"/>
  <c r="M290" i="2" s="1"/>
  <c r="A291" i="2"/>
  <c r="M291" i="2" s="1"/>
  <c r="A292" i="2"/>
  <c r="M292" i="2" s="1"/>
  <c r="A293" i="2"/>
  <c r="M293" i="2" s="1"/>
  <c r="A294" i="2"/>
  <c r="M294" i="2" s="1"/>
  <c r="A295" i="2"/>
  <c r="M295" i="2" s="1"/>
  <c r="A296" i="2"/>
  <c r="M296" i="2" s="1"/>
  <c r="A297" i="2"/>
  <c r="M297" i="2" s="1"/>
  <c r="A298" i="2"/>
  <c r="M298" i="2" s="1"/>
  <c r="A299" i="2"/>
  <c r="M299" i="2" s="1"/>
  <c r="A300" i="2"/>
  <c r="M300" i="2" s="1"/>
  <c r="H4" i="8"/>
  <c r="H3" i="8"/>
  <c r="H2" i="8" l="1"/>
  <c r="M3" i="2"/>
  <c r="K3" i="7"/>
  <c r="K12" i="7"/>
  <c r="Q12" i="7" s="1"/>
  <c r="K4" i="7"/>
  <c r="K2" i="7"/>
  <c r="Q2" i="7" s="1"/>
  <c r="Q3" i="7" l="1"/>
  <c r="N3" i="7"/>
  <c r="N12" i="7"/>
  <c r="N2" i="7"/>
  <c r="Q4" i="7"/>
  <c r="N4" i="7"/>
  <c r="H201" i="7"/>
  <c r="H299" i="7"/>
  <c r="H292" i="7"/>
  <c r="H291" i="7"/>
  <c r="H284" i="7"/>
  <c r="H283" i="7"/>
  <c r="H276" i="7"/>
  <c r="H275" i="7"/>
  <c r="H227" i="7"/>
  <c r="H225" i="7"/>
  <c r="H223" i="7"/>
  <c r="H222" i="7"/>
  <c r="H221" i="7"/>
  <c r="H220" i="7"/>
  <c r="H219" i="7"/>
  <c r="H218" i="7"/>
  <c r="H217" i="7"/>
  <c r="H216" i="7"/>
  <c r="H215" i="7"/>
  <c r="H214" i="7"/>
  <c r="H213" i="7"/>
  <c r="H212" i="7"/>
  <c r="H211" i="7"/>
  <c r="H210" i="7"/>
  <c r="H209" i="7"/>
  <c r="H208" i="7"/>
  <c r="H207" i="7"/>
  <c r="H206" i="7"/>
  <c r="H205" i="7"/>
  <c r="H204" i="7"/>
  <c r="H203" i="7"/>
  <c r="H202" i="7"/>
  <c r="H300" i="7"/>
  <c r="H297" i="7"/>
  <c r="H290" i="7"/>
  <c r="H279" i="7"/>
  <c r="H272" i="7"/>
  <c r="H268" i="7"/>
  <c r="H264" i="7"/>
  <c r="H260" i="7"/>
  <c r="H256" i="7"/>
  <c r="H252" i="7"/>
  <c r="H248" i="7"/>
  <c r="H244" i="7"/>
  <c r="H240" i="7"/>
  <c r="H236" i="7"/>
  <c r="H232" i="7"/>
  <c r="H228" i="7"/>
  <c r="H224" i="7"/>
  <c r="H293" i="7"/>
  <c r="H286" i="7"/>
  <c r="H289" i="7"/>
  <c r="H282" i="7"/>
  <c r="H296" i="7"/>
  <c r="H271" i="7"/>
  <c r="H263" i="7"/>
  <c r="H255" i="7"/>
  <c r="H243" i="7"/>
  <c r="H235" i="7"/>
  <c r="H231" i="7"/>
  <c r="H267" i="7"/>
  <c r="H259" i="7"/>
  <c r="H251" i="7"/>
  <c r="H247" i="7"/>
  <c r="H239" i="7"/>
  <c r="H285" i="7"/>
  <c r="H278" i="7"/>
  <c r="H281" i="7"/>
  <c r="H274" i="7"/>
  <c r="H295" i="7"/>
  <c r="H288" i="7"/>
  <c r="H266" i="7"/>
  <c r="H258" i="7"/>
  <c r="H250" i="7"/>
  <c r="H242" i="7"/>
  <c r="H234" i="7"/>
  <c r="H230" i="7"/>
  <c r="H226" i="7"/>
  <c r="H270" i="7"/>
  <c r="H262" i="7"/>
  <c r="H254" i="7"/>
  <c r="H246" i="7"/>
  <c r="H238" i="7"/>
  <c r="H277" i="7"/>
  <c r="H298" i="7"/>
  <c r="H273" i="7"/>
  <c r="H287" i="7"/>
  <c r="H280" i="7"/>
  <c r="H265" i="7"/>
  <c r="H257" i="7"/>
  <c r="H245" i="7"/>
  <c r="H269" i="7"/>
  <c r="H261" i="7"/>
  <c r="H253" i="7"/>
  <c r="H249" i="7"/>
  <c r="H241" i="7"/>
  <c r="H237" i="7"/>
  <c r="H233" i="7"/>
  <c r="H229" i="7"/>
  <c r="H294" i="7"/>
  <c r="O2" i="7"/>
  <c r="E597" i="18" l="1"/>
  <c r="D306" i="18"/>
  <c r="D338" i="18"/>
  <c r="D370" i="18"/>
  <c r="E322" i="18"/>
  <c r="E354" i="18"/>
  <c r="D307" i="18"/>
  <c r="D339" i="18"/>
  <c r="D371" i="18"/>
  <c r="D401" i="18"/>
  <c r="E329" i="18"/>
  <c r="E361" i="18"/>
  <c r="E394" i="18"/>
  <c r="E398" i="18"/>
  <c r="E430" i="18"/>
  <c r="E462" i="18"/>
  <c r="E556" i="18"/>
  <c r="E404" i="18"/>
  <c r="E436" i="18"/>
  <c r="E468" i="18"/>
  <c r="D408" i="18"/>
  <c r="D440" i="18"/>
  <c r="D472" i="18"/>
  <c r="D506" i="18"/>
  <c r="D538" i="18"/>
  <c r="D430" i="18"/>
  <c r="D462" i="18"/>
  <c r="E494" i="18"/>
  <c r="E526" i="18"/>
  <c r="E564" i="18"/>
  <c r="D582" i="18"/>
  <c r="E590" i="18"/>
  <c r="E514" i="18"/>
  <c r="E546" i="18"/>
  <c r="D578" i="18"/>
  <c r="E504" i="18"/>
  <c r="E536" i="18"/>
  <c r="E568" i="18"/>
  <c r="D314" i="18"/>
  <c r="D346" i="18"/>
  <c r="D378" i="18"/>
  <c r="E330" i="18"/>
  <c r="E362" i="18"/>
  <c r="D315" i="18"/>
  <c r="D347" i="18"/>
  <c r="D379" i="18"/>
  <c r="D414" i="18"/>
  <c r="E337" i="18"/>
  <c r="E369" i="18"/>
  <c r="E402" i="18"/>
  <c r="E406" i="18"/>
  <c r="E438" i="18"/>
  <c r="E470" i="18"/>
  <c r="E380" i="18"/>
  <c r="E412" i="18"/>
  <c r="E444" i="18"/>
  <c r="E476" i="18"/>
  <c r="D416" i="18"/>
  <c r="D448" i="18"/>
  <c r="D480" i="18"/>
  <c r="D514" i="18"/>
  <c r="D546" i="18"/>
  <c r="D438" i="18"/>
  <c r="D470" i="18"/>
  <c r="E502" i="18"/>
  <c r="E534" i="18"/>
  <c r="E558" i="18"/>
  <c r="D590" i="18"/>
  <c r="E598" i="18"/>
  <c r="E522" i="18"/>
  <c r="E554" i="18"/>
  <c r="D586" i="18"/>
  <c r="E512" i="18"/>
  <c r="E544" i="18"/>
  <c r="E576" i="18"/>
  <c r="D302" i="7"/>
  <c r="D322" i="18"/>
  <c r="D354" i="18"/>
  <c r="E306" i="18"/>
  <c r="E338" i="18"/>
  <c r="E370" i="18"/>
  <c r="D323" i="18"/>
  <c r="D355" i="18"/>
  <c r="D385" i="18"/>
  <c r="E313" i="18"/>
  <c r="E345" i="18"/>
  <c r="E377" i="18"/>
  <c r="E382" i="18"/>
  <c r="E414" i="18"/>
  <c r="E446" i="18"/>
  <c r="E478" i="18"/>
  <c r="E388" i="18"/>
  <c r="E420" i="18"/>
  <c r="E452" i="18"/>
  <c r="E484" i="18"/>
  <c r="D424" i="18"/>
  <c r="D456" i="18"/>
  <c r="D488" i="18"/>
  <c r="D522" i="18"/>
  <c r="D567" i="18"/>
  <c r="D446" i="18"/>
  <c r="D478" i="18"/>
  <c r="E510" i="18"/>
  <c r="E542" i="18"/>
  <c r="E566" i="18"/>
  <c r="D598" i="18"/>
  <c r="E498" i="18"/>
  <c r="E530" i="18"/>
  <c r="E562" i="18"/>
  <c r="D594" i="18"/>
  <c r="E520" i="18"/>
  <c r="E552" i="18"/>
  <c r="E584" i="18"/>
  <c r="E301" i="18"/>
  <c r="D330" i="18"/>
  <c r="D362" i="18"/>
  <c r="E314" i="18"/>
  <c r="E346" i="18"/>
  <c r="E378" i="18"/>
  <c r="D331" i="18"/>
  <c r="D363" i="18"/>
  <c r="D393" i="18"/>
  <c r="E321" i="18"/>
  <c r="E353" i="18"/>
  <c r="E386" i="18"/>
  <c r="E390" i="18"/>
  <c r="E422" i="18"/>
  <c r="E454" i="18"/>
  <c r="E486" i="18"/>
  <c r="E396" i="18"/>
  <c r="E428" i="18"/>
  <c r="E460" i="18"/>
  <c r="E492" i="18"/>
  <c r="D432" i="18"/>
  <c r="D464" i="18"/>
  <c r="D498" i="18"/>
  <c r="D530" i="18"/>
  <c r="D422" i="18"/>
  <c r="D454" i="18"/>
  <c r="D486" i="18"/>
  <c r="E518" i="18"/>
  <c r="E550" i="18"/>
  <c r="D574" i="18"/>
  <c r="E582" i="18"/>
  <c r="E506" i="18"/>
  <c r="E538" i="18"/>
  <c r="D570" i="18"/>
  <c r="E496" i="18"/>
  <c r="E528" i="18"/>
  <c r="E560" i="18"/>
  <c r="E592" i="18"/>
  <c r="O12" i="7"/>
  <c r="E302" i="18"/>
  <c r="E308" i="18"/>
  <c r="E316" i="18"/>
  <c r="E324" i="18"/>
  <c r="E332" i="18"/>
  <c r="E340" i="18"/>
  <c r="E348" i="18"/>
  <c r="E356" i="18"/>
  <c r="E364" i="18"/>
  <c r="E372" i="18"/>
  <c r="D301" i="18"/>
  <c r="E309" i="18"/>
  <c r="E317" i="18"/>
  <c r="E325" i="18"/>
  <c r="E333" i="18"/>
  <c r="E341" i="18"/>
  <c r="E349" i="18"/>
  <c r="E357" i="18"/>
  <c r="E365" i="18"/>
  <c r="E373" i="18"/>
  <c r="D409" i="18"/>
  <c r="D310" i="18"/>
  <c r="D318" i="18"/>
  <c r="D326" i="18"/>
  <c r="D334" i="18"/>
  <c r="D342" i="18"/>
  <c r="D350" i="18"/>
  <c r="D358" i="18"/>
  <c r="D366" i="18"/>
  <c r="D374" i="18"/>
  <c r="E381" i="18"/>
  <c r="E389" i="18"/>
  <c r="E397" i="18"/>
  <c r="E405" i="18"/>
  <c r="E307" i="18"/>
  <c r="E315" i="18"/>
  <c r="E323" i="18"/>
  <c r="E331" i="18"/>
  <c r="E339" i="18"/>
  <c r="E347" i="18"/>
  <c r="E355" i="18"/>
  <c r="E363" i="18"/>
  <c r="E371" i="18"/>
  <c r="E379" i="18"/>
  <c r="D387" i="18"/>
  <c r="D395" i="18"/>
  <c r="D403" i="18"/>
  <c r="E385" i="18"/>
  <c r="E393" i="18"/>
  <c r="E401" i="18"/>
  <c r="E409" i="18"/>
  <c r="E417" i="18"/>
  <c r="E425" i="18"/>
  <c r="E433" i="18"/>
  <c r="E441" i="18"/>
  <c r="E449" i="18"/>
  <c r="E457" i="18"/>
  <c r="E465" i="18"/>
  <c r="E473" i="18"/>
  <c r="E481" i="18"/>
  <c r="E489" i="18"/>
  <c r="D562" i="18"/>
  <c r="D381" i="18"/>
  <c r="D389" i="18"/>
  <c r="D397" i="18"/>
  <c r="D405" i="18"/>
  <c r="D413" i="18"/>
  <c r="D421" i="18"/>
  <c r="D429" i="18"/>
  <c r="D437" i="18"/>
  <c r="D445" i="18"/>
  <c r="D453" i="18"/>
  <c r="D461" i="18"/>
  <c r="D469" i="18"/>
  <c r="D477" i="18"/>
  <c r="D485" i="18"/>
  <c r="D493" i="18"/>
  <c r="E410" i="18"/>
  <c r="E418" i="18"/>
  <c r="E426" i="18"/>
  <c r="E434" i="18"/>
  <c r="E442" i="18"/>
  <c r="E450" i="18"/>
  <c r="E458" i="18"/>
  <c r="E466" i="18"/>
  <c r="E474" i="18"/>
  <c r="E482" i="18"/>
  <c r="E490" i="18"/>
  <c r="D500" i="18"/>
  <c r="D508" i="18"/>
  <c r="D516" i="18"/>
  <c r="D524" i="18"/>
  <c r="D532" i="18"/>
  <c r="D540" i="18"/>
  <c r="D548" i="18"/>
  <c r="E416" i="18"/>
  <c r="E424" i="18"/>
  <c r="E432" i="18"/>
  <c r="E440" i="18"/>
  <c r="E448" i="18"/>
  <c r="E456" i="18"/>
  <c r="E464" i="18"/>
  <c r="E472" i="18"/>
  <c r="E480" i="18"/>
  <c r="E488" i="18"/>
  <c r="D495" i="18"/>
  <c r="D503" i="18"/>
  <c r="D511" i="18"/>
  <c r="D519" i="18"/>
  <c r="D527" i="18"/>
  <c r="D535" i="18"/>
  <c r="D543" i="18"/>
  <c r="D551" i="18"/>
  <c r="E553" i="18"/>
  <c r="E561" i="18"/>
  <c r="D569" i="18"/>
  <c r="D577" i="18"/>
  <c r="D585" i="18"/>
  <c r="D593" i="18"/>
  <c r="D575" i="18"/>
  <c r="D583" i="18"/>
  <c r="D591" i="18"/>
  <c r="D599" i="18"/>
  <c r="E501" i="18"/>
  <c r="E509" i="18"/>
  <c r="E517" i="18"/>
  <c r="E525" i="18"/>
  <c r="E533" i="18"/>
  <c r="E541" i="18"/>
  <c r="E549" i="18"/>
  <c r="E557" i="18"/>
  <c r="E565" i="18"/>
  <c r="D573" i="18"/>
  <c r="D581" i="18"/>
  <c r="D589" i="18"/>
  <c r="D597" i="18"/>
  <c r="D497" i="18"/>
  <c r="D505" i="18"/>
  <c r="D513" i="18"/>
  <c r="D521" i="18"/>
  <c r="D529" i="18"/>
  <c r="D537" i="18"/>
  <c r="D545" i="18"/>
  <c r="D553" i="18"/>
  <c r="D561" i="18"/>
  <c r="E570" i="18"/>
  <c r="E578" i="18"/>
  <c r="E586" i="18"/>
  <c r="E594" i="18"/>
  <c r="O52" i="7"/>
  <c r="P52" i="7" s="1"/>
  <c r="O138" i="7"/>
  <c r="P138" i="7" s="1"/>
  <c r="O281" i="7"/>
  <c r="P281" i="7" s="1"/>
  <c r="O210" i="7"/>
  <c r="P210" i="7" s="1"/>
  <c r="O217" i="7"/>
  <c r="P217" i="7" s="1"/>
  <c r="O101" i="7"/>
  <c r="P101" i="7" s="1"/>
  <c r="O183" i="7"/>
  <c r="P183" i="7" s="1"/>
  <c r="O287" i="7"/>
  <c r="P287" i="7" s="1"/>
  <c r="O88" i="7"/>
  <c r="P88" i="7" s="1"/>
  <c r="O173" i="7"/>
  <c r="P173" i="7" s="1"/>
  <c r="O14" i="7"/>
  <c r="P14" i="7" s="1"/>
  <c r="O46" i="7"/>
  <c r="P46" i="7" s="1"/>
  <c r="O78" i="7"/>
  <c r="P78" i="7" s="1"/>
  <c r="O134" i="7"/>
  <c r="P134" i="7" s="1"/>
  <c r="O198" i="7"/>
  <c r="P198" i="7" s="1"/>
  <c r="O254" i="7"/>
  <c r="P254" i="7" s="1"/>
  <c r="O286" i="7"/>
  <c r="P286" i="7" s="1"/>
  <c r="O243" i="7"/>
  <c r="P243" i="7" s="1"/>
  <c r="O207" i="7"/>
  <c r="P207" i="7" s="1"/>
  <c r="O29" i="7"/>
  <c r="P29" i="7" s="1"/>
  <c r="O253" i="7"/>
  <c r="P253" i="7" s="1"/>
  <c r="O188" i="7"/>
  <c r="P188" i="7" s="1"/>
  <c r="O68" i="7"/>
  <c r="P68" i="7" s="1"/>
  <c r="O40" i="7"/>
  <c r="P40" i="7" s="1"/>
  <c r="O123" i="7"/>
  <c r="P123" i="7" s="1"/>
  <c r="O234" i="7"/>
  <c r="P234" i="7" s="1"/>
  <c r="O113" i="7"/>
  <c r="P113" i="7" s="1"/>
  <c r="O90" i="7"/>
  <c r="P90" i="7" s="1"/>
  <c r="O288" i="7"/>
  <c r="P288" i="7" s="1"/>
  <c r="O215" i="7"/>
  <c r="P215" i="7" s="1"/>
  <c r="O209" i="7"/>
  <c r="P209" i="7" s="1"/>
  <c r="O107" i="7"/>
  <c r="P107" i="7" s="1"/>
  <c r="O167" i="7"/>
  <c r="P167" i="7" s="1"/>
  <c r="O19" i="7"/>
  <c r="P19" i="7" s="1"/>
  <c r="O44" i="7"/>
  <c r="P44" i="7" s="1"/>
  <c r="O24" i="7"/>
  <c r="P24" i="7" s="1"/>
  <c r="O47" i="7"/>
  <c r="P47" i="7" s="1"/>
  <c r="O155" i="7"/>
  <c r="P155" i="7" s="1"/>
  <c r="O21" i="7"/>
  <c r="P21" i="7" s="1"/>
  <c r="O265" i="7"/>
  <c r="P265" i="7" s="1"/>
  <c r="O178" i="7"/>
  <c r="P178" i="7" s="1"/>
  <c r="O169" i="7"/>
  <c r="P169" i="7" s="1"/>
  <c r="O72" i="7"/>
  <c r="P72" i="7" s="1"/>
  <c r="O216" i="7"/>
  <c r="P216" i="7" s="1"/>
  <c r="O193" i="7"/>
  <c r="P193" i="7" s="1"/>
  <c r="O130" i="7"/>
  <c r="P130" i="7" s="1"/>
  <c r="O25" i="7"/>
  <c r="P25" i="7" s="1"/>
  <c r="O293" i="7"/>
  <c r="P293" i="7" s="1"/>
  <c r="O257" i="7"/>
  <c r="P257" i="7" s="1"/>
  <c r="O221" i="7"/>
  <c r="P221" i="7" s="1"/>
  <c r="O152" i="7"/>
  <c r="P152" i="7" s="1"/>
  <c r="O177" i="7"/>
  <c r="P177" i="7" s="1"/>
  <c r="O280" i="7"/>
  <c r="P280" i="7" s="1"/>
  <c r="O26" i="7"/>
  <c r="P26" i="7" s="1"/>
  <c r="O58" i="7"/>
  <c r="P58" i="7" s="1"/>
  <c r="O94" i="7"/>
  <c r="P94" i="7" s="1"/>
  <c r="O158" i="7"/>
  <c r="P158" i="7" s="1"/>
  <c r="O222" i="7"/>
  <c r="P222" i="7" s="1"/>
  <c r="O266" i="7"/>
  <c r="P266" i="7" s="1"/>
  <c r="O298" i="7"/>
  <c r="P298" i="7" s="1"/>
  <c r="O10" i="7"/>
  <c r="P10" i="7" s="1"/>
  <c r="O127" i="7"/>
  <c r="P127" i="7" s="1"/>
  <c r="O49" i="7"/>
  <c r="P49" i="7" s="1"/>
  <c r="O67" i="7"/>
  <c r="P67" i="7" s="1"/>
  <c r="O64" i="7"/>
  <c r="P64" i="7" s="1"/>
  <c r="O84" i="7"/>
  <c r="P84" i="7" s="1"/>
  <c r="O71" i="7"/>
  <c r="P71" i="7" s="1"/>
  <c r="O213" i="7"/>
  <c r="P213" i="7" s="1"/>
  <c r="O141" i="7"/>
  <c r="P141" i="7" s="1"/>
  <c r="O75" i="7"/>
  <c r="P75" i="7" s="1"/>
  <c r="O159" i="7"/>
  <c r="P159" i="7" s="1"/>
  <c r="O148" i="7"/>
  <c r="P148" i="7" s="1"/>
  <c r="O56" i="7"/>
  <c r="P56" i="7" s="1"/>
  <c r="O252" i="7"/>
  <c r="P252" i="7" s="1"/>
  <c r="O175" i="7"/>
  <c r="P175" i="7" s="1"/>
  <c r="O137" i="7"/>
  <c r="P137" i="7" s="1"/>
  <c r="O276" i="7"/>
  <c r="P276" i="7" s="1"/>
  <c r="O242" i="7"/>
  <c r="P242" i="7" s="1"/>
  <c r="O277" i="7"/>
  <c r="P277" i="7" s="1"/>
  <c r="O197" i="7"/>
  <c r="P197" i="7" s="1"/>
  <c r="O208" i="7"/>
  <c r="P208" i="7" s="1"/>
  <c r="O132" i="7"/>
  <c r="P132" i="7" s="1"/>
  <c r="O140" i="7"/>
  <c r="P140" i="7" s="1"/>
  <c r="O161" i="7"/>
  <c r="P161" i="7" s="1"/>
  <c r="O22" i="7"/>
  <c r="P22" i="7" s="1"/>
  <c r="O54" i="7"/>
  <c r="P54" i="7" s="1"/>
  <c r="O86" i="7"/>
  <c r="P86" i="7" s="1"/>
  <c r="O150" i="7"/>
  <c r="P150" i="7" s="1"/>
  <c r="O214" i="7"/>
  <c r="P214" i="7" s="1"/>
  <c r="O262" i="7"/>
  <c r="P262" i="7" s="1"/>
  <c r="O294" i="7"/>
  <c r="P294" i="7" s="1"/>
  <c r="O6" i="7"/>
  <c r="P6" i="7" s="1"/>
  <c r="O51" i="7"/>
  <c r="P51" i="7" s="1"/>
  <c r="O45" i="7"/>
  <c r="P45" i="7" s="1"/>
  <c r="O43" i="7"/>
  <c r="P43" i="7" s="1"/>
  <c r="O32" i="7"/>
  <c r="P32" i="7" s="1"/>
  <c r="O232" i="7"/>
  <c r="P232" i="7" s="1"/>
  <c r="O15" i="7"/>
  <c r="P15" i="7" s="1"/>
  <c r="O39" i="7"/>
  <c r="P39" i="7" s="1"/>
  <c r="O261" i="7"/>
  <c r="P261" i="7" s="1"/>
  <c r="O120" i="7"/>
  <c r="P120" i="7" s="1"/>
  <c r="O154" i="7"/>
  <c r="P154" i="7" s="1"/>
  <c r="O273" i="7"/>
  <c r="P273" i="7" s="1"/>
  <c r="O268" i="7"/>
  <c r="P268" i="7" s="1"/>
  <c r="O205" i="7"/>
  <c r="P205" i="7" s="1"/>
  <c r="O171" i="7"/>
  <c r="P171" i="7" s="1"/>
  <c r="O251" i="7"/>
  <c r="P251" i="7" s="1"/>
  <c r="O59" i="7"/>
  <c r="P59" i="7" s="1"/>
  <c r="O116" i="7"/>
  <c r="P116" i="7" s="1"/>
  <c r="O60" i="7"/>
  <c r="P60" i="7" s="1"/>
  <c r="O219" i="7"/>
  <c r="P219" i="7" s="1"/>
  <c r="O170" i="7"/>
  <c r="P170" i="7" s="1"/>
  <c r="O176" i="7"/>
  <c r="P176" i="7" s="1"/>
  <c r="O295" i="7"/>
  <c r="P295" i="7" s="1"/>
  <c r="O122" i="7"/>
  <c r="P122" i="7" s="1"/>
  <c r="O233" i="7"/>
  <c r="P233" i="7" s="1"/>
  <c r="O189" i="7"/>
  <c r="P189" i="7" s="1"/>
  <c r="O100" i="7"/>
  <c r="P100" i="7" s="1"/>
  <c r="O162" i="7"/>
  <c r="P162" i="7" s="1"/>
  <c r="O121" i="7"/>
  <c r="P121" i="7" s="1"/>
  <c r="O181" i="7"/>
  <c r="P181" i="7" s="1"/>
  <c r="O93" i="7"/>
  <c r="P93" i="7" s="1"/>
  <c r="O247" i="7"/>
  <c r="P247" i="7" s="1"/>
  <c r="O228" i="7"/>
  <c r="P228" i="7" s="1"/>
  <c r="O256" i="7"/>
  <c r="P256" i="7" s="1"/>
  <c r="O284" i="7"/>
  <c r="P284" i="7" s="1"/>
  <c r="O34" i="7"/>
  <c r="P34" i="7" s="1"/>
  <c r="O66" i="7"/>
  <c r="P66" i="7" s="1"/>
  <c r="O110" i="7"/>
  <c r="P110" i="7" s="1"/>
  <c r="O174" i="7"/>
  <c r="P174" i="7" s="1"/>
  <c r="O238" i="7"/>
  <c r="P238" i="7" s="1"/>
  <c r="O274" i="7"/>
  <c r="P274" i="7" s="1"/>
  <c r="O119" i="7"/>
  <c r="P119" i="7" s="1"/>
  <c r="O115" i="7"/>
  <c r="P115" i="7" s="1"/>
  <c r="O291" i="7"/>
  <c r="P291" i="7" s="1"/>
  <c r="O65" i="7"/>
  <c r="P65" i="7" s="1"/>
  <c r="O220" i="7"/>
  <c r="P220" i="7" s="1"/>
  <c r="O168" i="7"/>
  <c r="P168" i="7" s="1"/>
  <c r="O16" i="7"/>
  <c r="P16" i="7" s="1"/>
  <c r="O31" i="7"/>
  <c r="P31" i="7" s="1"/>
  <c r="O112" i="7"/>
  <c r="P112" i="7" s="1"/>
  <c r="O79" i="7"/>
  <c r="P79" i="7" s="1"/>
  <c r="O135" i="7"/>
  <c r="P135" i="7" s="1"/>
  <c r="O35" i="7"/>
  <c r="P35" i="7" s="1"/>
  <c r="O11" i="7"/>
  <c r="P11" i="7" s="1"/>
  <c r="O212" i="7"/>
  <c r="P212" i="7" s="1"/>
  <c r="O104" i="7"/>
  <c r="P104" i="7" s="1"/>
  <c r="O55" i="7"/>
  <c r="P55" i="7" s="1"/>
  <c r="O7" i="7"/>
  <c r="P7" i="7" s="1"/>
  <c r="O269" i="7"/>
  <c r="P269" i="7" s="1"/>
  <c r="O89" i="7"/>
  <c r="P89" i="7" s="1"/>
  <c r="O85" i="7"/>
  <c r="P85" i="7" s="1"/>
  <c r="O37" i="7"/>
  <c r="P37" i="7" s="1"/>
  <c r="O235" i="7"/>
  <c r="P235" i="7" s="1"/>
  <c r="O184" i="7"/>
  <c r="P184" i="7" s="1"/>
  <c r="O204" i="7"/>
  <c r="P204" i="7" s="1"/>
  <c r="O97" i="7"/>
  <c r="P97" i="7" s="1"/>
  <c r="O30" i="7"/>
  <c r="P30" i="7" s="1"/>
  <c r="O62" i="7"/>
  <c r="P62" i="7" s="1"/>
  <c r="O102" i="7"/>
  <c r="P102" i="7" s="1"/>
  <c r="O166" i="7"/>
  <c r="P166" i="7" s="1"/>
  <c r="O230" i="7"/>
  <c r="P230" i="7" s="1"/>
  <c r="O270" i="7"/>
  <c r="P270" i="7" s="1"/>
  <c r="O87" i="7"/>
  <c r="P87" i="7" s="1"/>
  <c r="O83" i="7"/>
  <c r="P83" i="7" s="1"/>
  <c r="O211" i="7"/>
  <c r="P211" i="7" s="1"/>
  <c r="O61" i="7"/>
  <c r="P61" i="7" s="1"/>
  <c r="O271" i="7"/>
  <c r="P271" i="7" s="1"/>
  <c r="O96" i="7"/>
  <c r="P96" i="7" s="1"/>
  <c r="O28" i="7"/>
  <c r="P28" i="7" s="1"/>
  <c r="O143" i="7"/>
  <c r="P143" i="7" s="1"/>
  <c r="O76" i="7"/>
  <c r="P76" i="7" s="1"/>
  <c r="O165" i="7"/>
  <c r="P165" i="7" s="1"/>
  <c r="O300" i="7"/>
  <c r="P300" i="7" s="1"/>
  <c r="O218" i="7"/>
  <c r="P218" i="7" s="1"/>
  <c r="O245" i="7"/>
  <c r="P245" i="7" s="1"/>
  <c r="O145" i="7"/>
  <c r="P145" i="7" s="1"/>
  <c r="O225" i="7"/>
  <c r="P225" i="7" s="1"/>
  <c r="O259" i="7"/>
  <c r="P259" i="7" s="1"/>
  <c r="O95" i="7"/>
  <c r="P95" i="7" s="1"/>
  <c r="O192" i="7"/>
  <c r="P192" i="7" s="1"/>
  <c r="O272" i="7"/>
  <c r="P272" i="7" s="1"/>
  <c r="O180" i="7"/>
  <c r="P180" i="7" s="1"/>
  <c r="O99" i="7"/>
  <c r="P99" i="7" s="1"/>
  <c r="O57" i="7"/>
  <c r="P57" i="7" s="1"/>
  <c r="O172" i="7"/>
  <c r="P172" i="7" s="1"/>
  <c r="O9" i="7"/>
  <c r="P9" i="7" s="1"/>
  <c r="O186" i="7"/>
  <c r="P186" i="7" s="1"/>
  <c r="O149" i="7"/>
  <c r="P149" i="7" s="1"/>
  <c r="O240" i="7"/>
  <c r="P240" i="7" s="1"/>
  <c r="O164" i="7"/>
  <c r="P164" i="7" s="1"/>
  <c r="O194" i="7"/>
  <c r="P194" i="7" s="1"/>
  <c r="O185" i="7"/>
  <c r="P185" i="7" s="1"/>
  <c r="O289" i="7"/>
  <c r="P289" i="7" s="1"/>
  <c r="O157" i="7"/>
  <c r="P157" i="7" s="1"/>
  <c r="O275" i="7"/>
  <c r="P275" i="7" s="1"/>
  <c r="O264" i="7"/>
  <c r="P264" i="7" s="1"/>
  <c r="O109" i="7"/>
  <c r="P109" i="7" s="1"/>
  <c r="O41" i="7"/>
  <c r="P41" i="7" s="1"/>
  <c r="O42" i="7"/>
  <c r="P42" i="7" s="1"/>
  <c r="O74" i="7"/>
  <c r="P74" i="7" s="1"/>
  <c r="O126" i="7"/>
  <c r="P126" i="7" s="1"/>
  <c r="O190" i="7"/>
  <c r="P190" i="7" s="1"/>
  <c r="O250" i="7"/>
  <c r="P250" i="7" s="1"/>
  <c r="O282" i="7"/>
  <c r="P282" i="7" s="1"/>
  <c r="O187" i="7"/>
  <c r="P187" i="7" s="1"/>
  <c r="O179" i="7"/>
  <c r="P179" i="7" s="1"/>
  <c r="O17" i="7"/>
  <c r="P17" i="7" s="1"/>
  <c r="O81" i="7"/>
  <c r="P81" i="7" s="1"/>
  <c r="O128" i="7"/>
  <c r="P128" i="7" s="1"/>
  <c r="O36" i="7"/>
  <c r="P36" i="7" s="1"/>
  <c r="O299" i="7"/>
  <c r="P299" i="7" s="1"/>
  <c r="O131" i="7"/>
  <c r="P131" i="7" s="1"/>
  <c r="O202" i="7"/>
  <c r="P202" i="7" s="1"/>
  <c r="O255" i="7"/>
  <c r="P255" i="7" s="1"/>
  <c r="O139" i="7"/>
  <c r="P139" i="7" s="1"/>
  <c r="O191" i="7"/>
  <c r="P191" i="7" s="1"/>
  <c r="O223" i="7"/>
  <c r="P223" i="7" s="1"/>
  <c r="O80" i="7"/>
  <c r="P80" i="7" s="1"/>
  <c r="O48" i="7"/>
  <c r="P48" i="7" s="1"/>
  <c r="O63" i="7"/>
  <c r="P63" i="7" s="1"/>
  <c r="O227" i="7"/>
  <c r="P227" i="7" s="1"/>
  <c r="O146" i="7"/>
  <c r="P146" i="7" s="1"/>
  <c r="O153" i="7"/>
  <c r="P153" i="7" s="1"/>
  <c r="O229" i="7"/>
  <c r="P229" i="7" s="1"/>
  <c r="O125" i="7"/>
  <c r="P125" i="7" s="1"/>
  <c r="O263" i="7"/>
  <c r="P263" i="7" s="1"/>
  <c r="O241" i="7"/>
  <c r="P241" i="7" s="1"/>
  <c r="O297" i="7"/>
  <c r="P297" i="7" s="1"/>
  <c r="O129" i="7"/>
  <c r="P129" i="7" s="1"/>
  <c r="O38" i="7"/>
  <c r="P38" i="7" s="1"/>
  <c r="O70" i="7"/>
  <c r="P70" i="7" s="1"/>
  <c r="O118" i="7"/>
  <c r="P118" i="7" s="1"/>
  <c r="O182" i="7"/>
  <c r="P182" i="7" s="1"/>
  <c r="O246" i="7"/>
  <c r="P246" i="7" s="1"/>
  <c r="O278" i="7"/>
  <c r="P278" i="7" s="1"/>
  <c r="O151" i="7"/>
  <c r="P151" i="7" s="1"/>
  <c r="O147" i="7"/>
  <c r="P147" i="7" s="1"/>
  <c r="O8" i="7"/>
  <c r="P8" i="7" s="1"/>
  <c r="O77" i="7"/>
  <c r="P77" i="7" s="1"/>
  <c r="O279" i="7"/>
  <c r="P279" i="7" s="1"/>
  <c r="O231" i="7"/>
  <c r="P231" i="7" s="1"/>
  <c r="O92" i="7"/>
  <c r="P92" i="7" s="1"/>
  <c r="O91" i="7"/>
  <c r="P91" i="7" s="1"/>
  <c r="O106" i="7"/>
  <c r="P106" i="7" s="1"/>
  <c r="O203" i="7"/>
  <c r="P203" i="7" s="1"/>
  <c r="O114" i="7"/>
  <c r="P114" i="7" s="1"/>
  <c r="O105" i="7"/>
  <c r="P105" i="7" s="1"/>
  <c r="O144" i="7"/>
  <c r="P144" i="7" s="1"/>
  <c r="O248" i="7"/>
  <c r="P248" i="7" s="1"/>
  <c r="O285" i="7"/>
  <c r="P285" i="7" s="1"/>
  <c r="O103" i="7"/>
  <c r="P103" i="7" s="1"/>
  <c r="O239" i="7"/>
  <c r="P239" i="7" s="1"/>
  <c r="O224" i="7"/>
  <c r="P224" i="7" s="1"/>
  <c r="O136" i="7"/>
  <c r="P136" i="7" s="1"/>
  <c r="O124" i="7"/>
  <c r="P124" i="7" s="1"/>
  <c r="O111" i="7"/>
  <c r="P111" i="7" s="1"/>
  <c r="O53" i="7"/>
  <c r="P53" i="7" s="1"/>
  <c r="O196" i="7"/>
  <c r="P196" i="7" s="1"/>
  <c r="O13" i="7"/>
  <c r="P13" i="7" s="1"/>
  <c r="O5" i="7"/>
  <c r="P5" i="7" s="1"/>
  <c r="O117" i="7"/>
  <c r="P117" i="7" s="1"/>
  <c r="O296" i="7"/>
  <c r="P296" i="7" s="1"/>
  <c r="O69" i="7"/>
  <c r="P69" i="7" s="1"/>
  <c r="O98" i="7"/>
  <c r="P98" i="7" s="1"/>
  <c r="O226" i="7"/>
  <c r="P226" i="7" s="1"/>
  <c r="O249" i="7"/>
  <c r="P249" i="7" s="1"/>
  <c r="O133" i="7"/>
  <c r="P133" i="7" s="1"/>
  <c r="O195" i="7"/>
  <c r="P195" i="7" s="1"/>
  <c r="O73" i="7"/>
  <c r="P73" i="7" s="1"/>
  <c r="O108" i="7"/>
  <c r="P108" i="7" s="1"/>
  <c r="O237" i="7"/>
  <c r="P237" i="7" s="1"/>
  <c r="O18" i="7"/>
  <c r="P18" i="7" s="1"/>
  <c r="O50" i="7"/>
  <c r="P50" i="7" s="1"/>
  <c r="O82" i="7"/>
  <c r="P82" i="7" s="1"/>
  <c r="O142" i="7"/>
  <c r="P142" i="7" s="1"/>
  <c r="O206" i="7"/>
  <c r="P206" i="7" s="1"/>
  <c r="O258" i="7"/>
  <c r="P258" i="7" s="1"/>
  <c r="O290" i="7"/>
  <c r="P290" i="7" s="1"/>
  <c r="O292" i="7"/>
  <c r="P292" i="7" s="1"/>
  <c r="O267" i="7"/>
  <c r="P267" i="7" s="1"/>
  <c r="O33" i="7"/>
  <c r="P33" i="7" s="1"/>
  <c r="O27" i="7"/>
  <c r="P27" i="7" s="1"/>
  <c r="O260" i="7"/>
  <c r="P260" i="7" s="1"/>
  <c r="O156" i="7"/>
  <c r="P156" i="7" s="1"/>
  <c r="O160" i="7"/>
  <c r="P160" i="7" s="1"/>
  <c r="O23" i="7"/>
  <c r="P23" i="7" s="1"/>
  <c r="O201" i="7"/>
  <c r="P201" i="7" s="1"/>
  <c r="O236" i="7"/>
  <c r="P236" i="7" s="1"/>
  <c r="O199" i="7"/>
  <c r="P199" i="7" s="1"/>
  <c r="O283" i="7"/>
  <c r="P283" i="7" s="1"/>
  <c r="O244" i="7"/>
  <c r="P244" i="7" s="1"/>
  <c r="O200" i="7"/>
  <c r="P200" i="7" s="1"/>
  <c r="O20" i="7"/>
  <c r="P20" i="7" s="1"/>
  <c r="O163" i="7"/>
  <c r="P163" i="7" s="1"/>
  <c r="D302" i="18"/>
  <c r="E304" i="18"/>
  <c r="D309" i="18"/>
  <c r="D317" i="18"/>
  <c r="D325" i="18"/>
  <c r="D333" i="18"/>
  <c r="D341" i="18"/>
  <c r="D349" i="18"/>
  <c r="D357" i="18"/>
  <c r="D365" i="18"/>
  <c r="D373" i="18"/>
  <c r="E303" i="18"/>
  <c r="E311" i="18"/>
  <c r="E319" i="18"/>
  <c r="E327" i="18"/>
  <c r="E335" i="18"/>
  <c r="E343" i="18"/>
  <c r="E351" i="18"/>
  <c r="E359" i="18"/>
  <c r="E367" i="18"/>
  <c r="E375" i="18"/>
  <c r="D411" i="18"/>
  <c r="E312" i="18"/>
  <c r="E320" i="18"/>
  <c r="E328" i="18"/>
  <c r="E336" i="18"/>
  <c r="E344" i="18"/>
  <c r="E352" i="18"/>
  <c r="E360" i="18"/>
  <c r="E368" i="18"/>
  <c r="E376" i="18"/>
  <c r="D382" i="18"/>
  <c r="D390" i="18"/>
  <c r="D398" i="18"/>
  <c r="D406" i="18"/>
  <c r="D308" i="18"/>
  <c r="D316" i="18"/>
  <c r="D324" i="18"/>
  <c r="D332" i="18"/>
  <c r="D340" i="18"/>
  <c r="D348" i="18"/>
  <c r="D356" i="18"/>
  <c r="D364" i="18"/>
  <c r="D372" i="18"/>
  <c r="E383" i="18"/>
  <c r="E391" i="18"/>
  <c r="E399" i="18"/>
  <c r="E407" i="18"/>
  <c r="E387" i="18"/>
  <c r="E395" i="18"/>
  <c r="E403" i="18"/>
  <c r="E411" i="18"/>
  <c r="E419" i="18"/>
  <c r="E427" i="18"/>
  <c r="E435" i="18"/>
  <c r="E443" i="18"/>
  <c r="E451" i="18"/>
  <c r="E459" i="18"/>
  <c r="E467" i="18"/>
  <c r="E475" i="18"/>
  <c r="E483" i="18"/>
  <c r="E491" i="18"/>
  <c r="E569" i="18"/>
  <c r="D383" i="18"/>
  <c r="D391" i="18"/>
  <c r="D399" i="18"/>
  <c r="D407" i="18"/>
  <c r="D415" i="18"/>
  <c r="D423" i="18"/>
  <c r="D431" i="18"/>
  <c r="D439" i="18"/>
  <c r="D447" i="18"/>
  <c r="D455" i="18"/>
  <c r="D463" i="18"/>
  <c r="D471" i="18"/>
  <c r="D479" i="18"/>
  <c r="D487" i="18"/>
  <c r="D554" i="18"/>
  <c r="E413" i="18"/>
  <c r="E421" i="18"/>
  <c r="E429" i="18"/>
  <c r="E437" i="18"/>
  <c r="E445" i="18"/>
  <c r="E453" i="18"/>
  <c r="E461" i="18"/>
  <c r="E469" i="18"/>
  <c r="E477" i="18"/>
  <c r="E485" i="18"/>
  <c r="E493" i="18"/>
  <c r="D501" i="18"/>
  <c r="D509" i="18"/>
  <c r="D517" i="18"/>
  <c r="D525" i="18"/>
  <c r="D533" i="18"/>
  <c r="D541" i="18"/>
  <c r="D549" i="18"/>
  <c r="D417" i="18"/>
  <c r="D425" i="18"/>
  <c r="D433" i="18"/>
  <c r="D441" i="18"/>
  <c r="D449" i="18"/>
  <c r="D457" i="18"/>
  <c r="D465" i="18"/>
  <c r="D473" i="18"/>
  <c r="D481" i="18"/>
  <c r="D489" i="18"/>
  <c r="E499" i="18"/>
  <c r="E507" i="18"/>
  <c r="E515" i="18"/>
  <c r="E523" i="18"/>
  <c r="E531" i="18"/>
  <c r="E539" i="18"/>
  <c r="E547" i="18"/>
  <c r="D557" i="18"/>
  <c r="E555" i="18"/>
  <c r="E563" i="18"/>
  <c r="E571" i="18"/>
  <c r="E579" i="18"/>
  <c r="E587" i="18"/>
  <c r="E595" i="18"/>
  <c r="E577" i="18"/>
  <c r="E585" i="18"/>
  <c r="E593" i="18"/>
  <c r="E495" i="18"/>
  <c r="E503" i="18"/>
  <c r="E511" i="18"/>
  <c r="E519" i="18"/>
  <c r="E527" i="18"/>
  <c r="E535" i="18"/>
  <c r="E543" i="18"/>
  <c r="E551" i="18"/>
  <c r="E559" i="18"/>
  <c r="E567" i="18"/>
  <c r="E575" i="18"/>
  <c r="E583" i="18"/>
  <c r="E591" i="18"/>
  <c r="E599" i="18"/>
  <c r="D499" i="18"/>
  <c r="D507" i="18"/>
  <c r="D515" i="18"/>
  <c r="D523" i="18"/>
  <c r="D531" i="18"/>
  <c r="D539" i="18"/>
  <c r="D547" i="18"/>
  <c r="D555" i="18"/>
  <c r="D563" i="18"/>
  <c r="D571" i="18"/>
  <c r="D579" i="18"/>
  <c r="D587" i="18"/>
  <c r="D595" i="18"/>
  <c r="D301" i="7"/>
  <c r="E305" i="18"/>
  <c r="D303" i="18"/>
  <c r="D311" i="18"/>
  <c r="D319" i="18"/>
  <c r="D327" i="18"/>
  <c r="D335" i="18"/>
  <c r="D343" i="18"/>
  <c r="D351" i="18"/>
  <c r="D359" i="18"/>
  <c r="D367" i="18"/>
  <c r="D375" i="18"/>
  <c r="D304" i="18"/>
  <c r="D312" i="18"/>
  <c r="D320" i="18"/>
  <c r="D328" i="18"/>
  <c r="D336" i="18"/>
  <c r="D344" i="18"/>
  <c r="D352" i="18"/>
  <c r="D360" i="18"/>
  <c r="D368" i="18"/>
  <c r="D376" i="18"/>
  <c r="D305" i="18"/>
  <c r="D313" i="18"/>
  <c r="D321" i="18"/>
  <c r="D329" i="18"/>
  <c r="D337" i="18"/>
  <c r="D345" i="18"/>
  <c r="D353" i="18"/>
  <c r="D361" i="18"/>
  <c r="D369" i="18"/>
  <c r="D377" i="18"/>
  <c r="D384" i="18"/>
  <c r="D392" i="18"/>
  <c r="D400" i="18"/>
  <c r="E408" i="18"/>
  <c r="E310" i="18"/>
  <c r="E318" i="18"/>
  <c r="E326" i="18"/>
  <c r="E334" i="18"/>
  <c r="E342" i="18"/>
  <c r="E350" i="18"/>
  <c r="E358" i="18"/>
  <c r="E366" i="18"/>
  <c r="E374" i="18"/>
  <c r="E384" i="18"/>
  <c r="E392" i="18"/>
  <c r="E400" i="18"/>
  <c r="D380" i="18"/>
  <c r="D388" i="18"/>
  <c r="D396" i="18"/>
  <c r="D404" i="18"/>
  <c r="D412" i="18"/>
  <c r="D420" i="18"/>
  <c r="D428" i="18"/>
  <c r="D436" i="18"/>
  <c r="D444" i="18"/>
  <c r="D452" i="18"/>
  <c r="D460" i="18"/>
  <c r="D468" i="18"/>
  <c r="D476" i="18"/>
  <c r="D484" i="18"/>
  <c r="D492" i="18"/>
  <c r="E574" i="18"/>
  <c r="D386" i="18"/>
  <c r="D394" i="18"/>
  <c r="D402" i="18"/>
  <c r="D410" i="18"/>
  <c r="D418" i="18"/>
  <c r="D426" i="18"/>
  <c r="D434" i="18"/>
  <c r="D442" i="18"/>
  <c r="D450" i="18"/>
  <c r="D458" i="18"/>
  <c r="D466" i="18"/>
  <c r="D474" i="18"/>
  <c r="D482" i="18"/>
  <c r="D490" i="18"/>
  <c r="E572" i="18"/>
  <c r="E415" i="18"/>
  <c r="E423" i="18"/>
  <c r="E431" i="18"/>
  <c r="E439" i="18"/>
  <c r="E447" i="18"/>
  <c r="E455" i="18"/>
  <c r="E463" i="18"/>
  <c r="E471" i="18"/>
  <c r="E479" i="18"/>
  <c r="E487" i="18"/>
  <c r="E497" i="18"/>
  <c r="E505" i="18"/>
  <c r="E513" i="18"/>
  <c r="E521" i="18"/>
  <c r="E529" i="18"/>
  <c r="E537" i="18"/>
  <c r="E545" i="18"/>
  <c r="D565" i="18"/>
  <c r="D419" i="18"/>
  <c r="D427" i="18"/>
  <c r="D435" i="18"/>
  <c r="D443" i="18"/>
  <c r="D451" i="18"/>
  <c r="D459" i="18"/>
  <c r="D467" i="18"/>
  <c r="D475" i="18"/>
  <c r="D483" i="18"/>
  <c r="D491" i="18"/>
  <c r="E500" i="18"/>
  <c r="E508" i="18"/>
  <c r="E516" i="18"/>
  <c r="E524" i="18"/>
  <c r="E532" i="18"/>
  <c r="E540" i="18"/>
  <c r="E548" i="18"/>
  <c r="D559" i="18"/>
  <c r="D556" i="18"/>
  <c r="D564" i="18"/>
  <c r="D572" i="18"/>
  <c r="D580" i="18"/>
  <c r="D588" i="18"/>
  <c r="D596" i="18"/>
  <c r="E580" i="18"/>
  <c r="E588" i="18"/>
  <c r="E596" i="18"/>
  <c r="D496" i="18"/>
  <c r="D504" i="18"/>
  <c r="D512" i="18"/>
  <c r="D520" i="18"/>
  <c r="D528" i="18"/>
  <c r="D536" i="18"/>
  <c r="D544" i="18"/>
  <c r="D552" i="18"/>
  <c r="D560" i="18"/>
  <c r="D568" i="18"/>
  <c r="D576" i="18"/>
  <c r="D584" i="18"/>
  <c r="D592" i="18"/>
  <c r="D494" i="18"/>
  <c r="D502" i="18"/>
  <c r="D510" i="18"/>
  <c r="D518" i="18"/>
  <c r="D526" i="18"/>
  <c r="D534" i="18"/>
  <c r="D542" i="18"/>
  <c r="D550" i="18"/>
  <c r="D558" i="18"/>
  <c r="D566" i="18"/>
  <c r="E573" i="18"/>
  <c r="E581" i="18"/>
  <c r="E589" i="1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4" i="8"/>
  <c r="A5" i="8"/>
  <c r="A6" i="8"/>
  <c r="A7" i="8"/>
  <c r="A8" i="8"/>
  <c r="A9" i="8"/>
  <c r="A10" i="8"/>
  <c r="A3" i="8"/>
  <c r="E43" i="8"/>
  <c r="E41" i="8"/>
  <c r="E42" i="8"/>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3" i="8"/>
  <c r="A75" i="1"/>
  <c r="M75" i="1" s="1"/>
  <c r="A76" i="1"/>
  <c r="M76" i="1" s="1"/>
  <c r="A77" i="1"/>
  <c r="M77" i="1" s="1"/>
  <c r="A78" i="1"/>
  <c r="M78" i="1" s="1"/>
  <c r="A79" i="1"/>
  <c r="M79" i="1" s="1"/>
  <c r="A80" i="1"/>
  <c r="M80" i="1" s="1"/>
  <c r="A81" i="1"/>
  <c r="M81" i="1" s="1"/>
  <c r="A82" i="1"/>
  <c r="M82" i="1" s="1"/>
  <c r="A83" i="1"/>
  <c r="M83" i="1" s="1"/>
  <c r="A84" i="1"/>
  <c r="M84" i="1" s="1"/>
  <c r="A85" i="1"/>
  <c r="M85" i="1" s="1"/>
  <c r="A86" i="1"/>
  <c r="M86" i="1" s="1"/>
  <c r="A87" i="1"/>
  <c r="M87" i="1" s="1"/>
  <c r="A88" i="1"/>
  <c r="M88" i="1" s="1"/>
  <c r="A89" i="1"/>
  <c r="M89" i="1" s="1"/>
  <c r="A90" i="1"/>
  <c r="M90" i="1" s="1"/>
  <c r="A91" i="1"/>
  <c r="M91" i="1" s="1"/>
  <c r="A92" i="1"/>
  <c r="M92" i="1" s="1"/>
  <c r="A93" i="1"/>
  <c r="M93" i="1" s="1"/>
  <c r="A94" i="1"/>
  <c r="M94" i="1" s="1"/>
  <c r="A95" i="1"/>
  <c r="M95" i="1" s="1"/>
  <c r="A96" i="1"/>
  <c r="M96" i="1" s="1"/>
  <c r="A97" i="1"/>
  <c r="M97" i="1" s="1"/>
  <c r="A98" i="1"/>
  <c r="M98" i="1" s="1"/>
  <c r="A99" i="1"/>
  <c r="M99" i="1" s="1"/>
  <c r="A100" i="1"/>
  <c r="M100" i="1" s="1"/>
  <c r="A101" i="1"/>
  <c r="M101" i="1" s="1"/>
  <c r="A102" i="1"/>
  <c r="M102" i="1" s="1"/>
  <c r="A103" i="1"/>
  <c r="M103" i="1" s="1"/>
  <c r="A104" i="1"/>
  <c r="M104" i="1" s="1"/>
  <c r="A105" i="1"/>
  <c r="M105" i="1" s="1"/>
  <c r="A106" i="1"/>
  <c r="M106" i="1" s="1"/>
  <c r="A107" i="1"/>
  <c r="M107" i="1" s="1"/>
  <c r="A108" i="1"/>
  <c r="M108" i="1" s="1"/>
  <c r="A109" i="1"/>
  <c r="M109" i="1" s="1"/>
  <c r="A110" i="1"/>
  <c r="M110" i="1" s="1"/>
  <c r="A111" i="1"/>
  <c r="M111" i="1" s="1"/>
  <c r="A112" i="1"/>
  <c r="M112" i="1" s="1"/>
  <c r="A113" i="1"/>
  <c r="M113" i="1" s="1"/>
  <c r="A114" i="1"/>
  <c r="M114" i="1" s="1"/>
  <c r="A115" i="1"/>
  <c r="M115" i="1" s="1"/>
  <c r="A116" i="1"/>
  <c r="M116" i="1" s="1"/>
  <c r="A117" i="1"/>
  <c r="M117" i="1" s="1"/>
  <c r="A118" i="1"/>
  <c r="M118" i="1" s="1"/>
  <c r="A119" i="1"/>
  <c r="M119" i="1" s="1"/>
  <c r="A120" i="1"/>
  <c r="M120" i="1" s="1"/>
  <c r="A121" i="1"/>
  <c r="M121" i="1" s="1"/>
  <c r="A122" i="1"/>
  <c r="M122" i="1" s="1"/>
  <c r="A123" i="1"/>
  <c r="M123" i="1" s="1"/>
  <c r="A124" i="1"/>
  <c r="M124" i="1" s="1"/>
  <c r="A125" i="1"/>
  <c r="M125" i="1" s="1"/>
  <c r="A126" i="1"/>
  <c r="M126" i="1" s="1"/>
  <c r="A127" i="1"/>
  <c r="M127" i="1" s="1"/>
  <c r="A128" i="1"/>
  <c r="M128" i="1" s="1"/>
  <c r="A129" i="1"/>
  <c r="M129" i="1" s="1"/>
  <c r="A130" i="1"/>
  <c r="M130" i="1" s="1"/>
  <c r="A131" i="1"/>
  <c r="M131" i="1" s="1"/>
  <c r="A132" i="1"/>
  <c r="M132" i="1" s="1"/>
  <c r="A133" i="1"/>
  <c r="M133" i="1" s="1"/>
  <c r="A134" i="1"/>
  <c r="M134" i="1" s="1"/>
  <c r="A135" i="1"/>
  <c r="M135" i="1" s="1"/>
  <c r="A136" i="1"/>
  <c r="M136" i="1" s="1"/>
  <c r="A137" i="1"/>
  <c r="M137" i="1" s="1"/>
  <c r="A138" i="1"/>
  <c r="M138" i="1" s="1"/>
  <c r="A139" i="1"/>
  <c r="M139" i="1" s="1"/>
  <c r="A140" i="1"/>
  <c r="M140" i="1" s="1"/>
  <c r="A141" i="1"/>
  <c r="M141" i="1" s="1"/>
  <c r="A142" i="1"/>
  <c r="M142" i="1" s="1"/>
  <c r="A143" i="1"/>
  <c r="M143" i="1" s="1"/>
  <c r="A144" i="1"/>
  <c r="M144" i="1" s="1"/>
  <c r="A145" i="1"/>
  <c r="M145" i="1" s="1"/>
  <c r="A146" i="1"/>
  <c r="M146" i="1" s="1"/>
  <c r="A147" i="1"/>
  <c r="M147" i="1" s="1"/>
  <c r="A148" i="1"/>
  <c r="M148" i="1" s="1"/>
  <c r="A149" i="1"/>
  <c r="M149" i="1" s="1"/>
  <c r="A150" i="1"/>
  <c r="M150" i="1" s="1"/>
  <c r="A151" i="1"/>
  <c r="M151" i="1" s="1"/>
  <c r="A152" i="1"/>
  <c r="M152" i="1" s="1"/>
  <c r="A153" i="1"/>
  <c r="M153" i="1" s="1"/>
  <c r="A154" i="1"/>
  <c r="M154" i="1" s="1"/>
  <c r="A155" i="1"/>
  <c r="M155" i="1" s="1"/>
  <c r="A156" i="1"/>
  <c r="M156" i="1" s="1"/>
  <c r="A157" i="1"/>
  <c r="M157" i="1" s="1"/>
  <c r="A158" i="1"/>
  <c r="M158" i="1" s="1"/>
  <c r="A159" i="1"/>
  <c r="M159" i="1" s="1"/>
  <c r="A160" i="1"/>
  <c r="M160" i="1" s="1"/>
  <c r="A161" i="1"/>
  <c r="M161" i="1" s="1"/>
  <c r="A162" i="1"/>
  <c r="M162" i="1" s="1"/>
  <c r="A163" i="1"/>
  <c r="M163" i="1" s="1"/>
  <c r="A164" i="1"/>
  <c r="M164" i="1" s="1"/>
  <c r="A165" i="1"/>
  <c r="M165" i="1" s="1"/>
  <c r="A166" i="1"/>
  <c r="M166" i="1" s="1"/>
  <c r="A167" i="1"/>
  <c r="M167" i="1" s="1"/>
  <c r="A168" i="1"/>
  <c r="M168" i="1" s="1"/>
  <c r="A169" i="1"/>
  <c r="M169" i="1" s="1"/>
  <c r="A170" i="1"/>
  <c r="M170" i="1" s="1"/>
  <c r="A171" i="1"/>
  <c r="M171" i="1" s="1"/>
  <c r="A172" i="1"/>
  <c r="M172" i="1" s="1"/>
  <c r="A173" i="1"/>
  <c r="M173" i="1" s="1"/>
  <c r="A174" i="1"/>
  <c r="M174" i="1" s="1"/>
  <c r="A175" i="1"/>
  <c r="M175" i="1" s="1"/>
  <c r="A176" i="1"/>
  <c r="M176" i="1" s="1"/>
  <c r="A177" i="1"/>
  <c r="M177" i="1" s="1"/>
  <c r="A178" i="1"/>
  <c r="M178" i="1" s="1"/>
  <c r="A179" i="1"/>
  <c r="M179" i="1" s="1"/>
  <c r="A180" i="1"/>
  <c r="M180" i="1" s="1"/>
  <c r="A181" i="1"/>
  <c r="M181" i="1" s="1"/>
  <c r="A182" i="1"/>
  <c r="M182" i="1" s="1"/>
  <c r="A183" i="1"/>
  <c r="M183" i="1" s="1"/>
  <c r="A184" i="1"/>
  <c r="M184" i="1" s="1"/>
  <c r="A185" i="1"/>
  <c r="M185" i="1" s="1"/>
  <c r="A186" i="1"/>
  <c r="M186" i="1" s="1"/>
  <c r="A187" i="1"/>
  <c r="M187" i="1" s="1"/>
  <c r="A188" i="1"/>
  <c r="M188" i="1" s="1"/>
  <c r="A189" i="1"/>
  <c r="M189" i="1" s="1"/>
  <c r="A190" i="1"/>
  <c r="M190" i="1" s="1"/>
  <c r="A191" i="1"/>
  <c r="M191" i="1" s="1"/>
  <c r="A192" i="1"/>
  <c r="M192" i="1" s="1"/>
  <c r="A193" i="1"/>
  <c r="M193" i="1" s="1"/>
  <c r="A194" i="1"/>
  <c r="M194" i="1" s="1"/>
  <c r="A195" i="1"/>
  <c r="M195" i="1" s="1"/>
  <c r="A196" i="1"/>
  <c r="M196" i="1" s="1"/>
  <c r="A197" i="1"/>
  <c r="M197" i="1" s="1"/>
  <c r="A198" i="1"/>
  <c r="M198" i="1" s="1"/>
  <c r="A199" i="1"/>
  <c r="M199" i="1" s="1"/>
  <c r="A200" i="1"/>
  <c r="M200" i="1" s="1"/>
  <c r="A201" i="1"/>
  <c r="M201" i="1" s="1"/>
  <c r="A202" i="1"/>
  <c r="M202" i="1" s="1"/>
  <c r="A203" i="1"/>
  <c r="M203" i="1" s="1"/>
  <c r="A204" i="1"/>
  <c r="M204" i="1" s="1"/>
  <c r="A205" i="1"/>
  <c r="M205" i="1" s="1"/>
  <c r="A206" i="1"/>
  <c r="M206" i="1" s="1"/>
  <c r="A207" i="1"/>
  <c r="M207" i="1" s="1"/>
  <c r="A208" i="1"/>
  <c r="M208" i="1" s="1"/>
  <c r="A209" i="1"/>
  <c r="M209" i="1" s="1"/>
  <c r="A210" i="1"/>
  <c r="M210" i="1" s="1"/>
  <c r="A211" i="1"/>
  <c r="M211" i="1" s="1"/>
  <c r="A212" i="1"/>
  <c r="M212" i="1" s="1"/>
  <c r="A213" i="1"/>
  <c r="M213" i="1" s="1"/>
  <c r="A214" i="1"/>
  <c r="M214" i="1" s="1"/>
  <c r="A215" i="1"/>
  <c r="M215" i="1" s="1"/>
  <c r="A216" i="1"/>
  <c r="M216" i="1" s="1"/>
  <c r="A217" i="1"/>
  <c r="M217" i="1" s="1"/>
  <c r="A218" i="1"/>
  <c r="M218" i="1" s="1"/>
  <c r="A219" i="1"/>
  <c r="M219" i="1" s="1"/>
  <c r="A220" i="1"/>
  <c r="M220" i="1" s="1"/>
  <c r="A221" i="1"/>
  <c r="M221" i="1" s="1"/>
  <c r="A222" i="1"/>
  <c r="M222" i="1" s="1"/>
  <c r="A223" i="1"/>
  <c r="M223" i="1" s="1"/>
  <c r="A224" i="1"/>
  <c r="M224" i="1" s="1"/>
  <c r="A225" i="1"/>
  <c r="M225" i="1" s="1"/>
  <c r="A226" i="1"/>
  <c r="M226" i="1" s="1"/>
  <c r="A227" i="1"/>
  <c r="M227" i="1" s="1"/>
  <c r="A228" i="1"/>
  <c r="M228" i="1" s="1"/>
  <c r="A229" i="1"/>
  <c r="M229" i="1" s="1"/>
  <c r="A230" i="1"/>
  <c r="M230" i="1" s="1"/>
  <c r="A231" i="1"/>
  <c r="M231" i="1" s="1"/>
  <c r="A232" i="1"/>
  <c r="M232" i="1" s="1"/>
  <c r="A233" i="1"/>
  <c r="M233" i="1" s="1"/>
  <c r="A234" i="1"/>
  <c r="M234" i="1" s="1"/>
  <c r="A235" i="1"/>
  <c r="M235" i="1" s="1"/>
  <c r="A236" i="1"/>
  <c r="M236" i="1" s="1"/>
  <c r="A237" i="1"/>
  <c r="M237" i="1" s="1"/>
  <c r="A238" i="1"/>
  <c r="M238" i="1" s="1"/>
  <c r="A239" i="1"/>
  <c r="M239" i="1" s="1"/>
  <c r="A240" i="1"/>
  <c r="M240" i="1" s="1"/>
  <c r="A241" i="1"/>
  <c r="M241" i="1" s="1"/>
  <c r="A242" i="1"/>
  <c r="M242" i="1" s="1"/>
  <c r="A243" i="1"/>
  <c r="M243" i="1" s="1"/>
  <c r="A244" i="1"/>
  <c r="M244" i="1" s="1"/>
  <c r="A245" i="1"/>
  <c r="M245" i="1" s="1"/>
  <c r="A246" i="1"/>
  <c r="M246" i="1" s="1"/>
  <c r="A247" i="1"/>
  <c r="M247" i="1" s="1"/>
  <c r="A248" i="1"/>
  <c r="M248" i="1" s="1"/>
  <c r="A249" i="1"/>
  <c r="M249" i="1" s="1"/>
  <c r="A250" i="1"/>
  <c r="M250" i="1" s="1"/>
  <c r="A251" i="1"/>
  <c r="M251" i="1" s="1"/>
  <c r="A252" i="1"/>
  <c r="M252" i="1" s="1"/>
  <c r="A253" i="1"/>
  <c r="M253" i="1" s="1"/>
  <c r="A254" i="1"/>
  <c r="M254" i="1" s="1"/>
  <c r="A255" i="1"/>
  <c r="M255" i="1" s="1"/>
  <c r="A256" i="1"/>
  <c r="M256" i="1" s="1"/>
  <c r="A257" i="1"/>
  <c r="M257" i="1" s="1"/>
  <c r="A258" i="1"/>
  <c r="M258" i="1" s="1"/>
  <c r="A259" i="1"/>
  <c r="M259" i="1" s="1"/>
  <c r="A260" i="1"/>
  <c r="M260" i="1" s="1"/>
  <c r="A261" i="1"/>
  <c r="M261" i="1" s="1"/>
  <c r="A262" i="1"/>
  <c r="M262" i="1" s="1"/>
  <c r="A263" i="1"/>
  <c r="M263" i="1" s="1"/>
  <c r="A264" i="1"/>
  <c r="M264" i="1" s="1"/>
  <c r="A265" i="1"/>
  <c r="M265" i="1" s="1"/>
  <c r="A266" i="1"/>
  <c r="M266" i="1" s="1"/>
  <c r="A267" i="1"/>
  <c r="M267" i="1" s="1"/>
  <c r="A268" i="1"/>
  <c r="M268" i="1" s="1"/>
  <c r="A269" i="1"/>
  <c r="M269" i="1" s="1"/>
  <c r="A270" i="1"/>
  <c r="M270" i="1" s="1"/>
  <c r="A271" i="1"/>
  <c r="M271" i="1" s="1"/>
  <c r="A272" i="1"/>
  <c r="M272" i="1" s="1"/>
  <c r="A273" i="1"/>
  <c r="M273" i="1" s="1"/>
  <c r="A274" i="1"/>
  <c r="M274" i="1" s="1"/>
  <c r="A275" i="1"/>
  <c r="M275" i="1" s="1"/>
  <c r="A276" i="1"/>
  <c r="M276" i="1" s="1"/>
  <c r="A277" i="1"/>
  <c r="M277" i="1" s="1"/>
  <c r="A278" i="1"/>
  <c r="M278" i="1" s="1"/>
  <c r="A279" i="1"/>
  <c r="M279" i="1" s="1"/>
  <c r="A280" i="1"/>
  <c r="M280" i="1" s="1"/>
  <c r="A281" i="1"/>
  <c r="M281" i="1" s="1"/>
  <c r="A282" i="1"/>
  <c r="M282" i="1" s="1"/>
  <c r="A283" i="1"/>
  <c r="M283" i="1" s="1"/>
  <c r="A284" i="1"/>
  <c r="M284" i="1" s="1"/>
  <c r="A285" i="1"/>
  <c r="M285" i="1" s="1"/>
  <c r="A286" i="1"/>
  <c r="M286" i="1" s="1"/>
  <c r="A287" i="1"/>
  <c r="M287" i="1" s="1"/>
  <c r="A288" i="1"/>
  <c r="M288" i="1" s="1"/>
  <c r="A289" i="1"/>
  <c r="M289" i="1" s="1"/>
  <c r="A290" i="1"/>
  <c r="M290" i="1" s="1"/>
  <c r="A291" i="1"/>
  <c r="M291" i="1" s="1"/>
  <c r="A292" i="1"/>
  <c r="M292" i="1" s="1"/>
  <c r="A293" i="1"/>
  <c r="M293" i="1" s="1"/>
  <c r="A294" i="1"/>
  <c r="M294" i="1" s="1"/>
  <c r="A295" i="1"/>
  <c r="M295" i="1" s="1"/>
  <c r="A296" i="1"/>
  <c r="M296" i="1" s="1"/>
  <c r="A297" i="1"/>
  <c r="M297" i="1" s="1"/>
  <c r="A298" i="1"/>
  <c r="M298" i="1" s="1"/>
  <c r="A299" i="1"/>
  <c r="M299" i="1" s="1"/>
  <c r="A300" i="1"/>
  <c r="M300" i="1" s="1"/>
  <c r="H23" i="7"/>
  <c r="H31" i="7"/>
  <c r="O4" i="7"/>
  <c r="O3" i="7"/>
  <c r="F29" i="8"/>
  <c r="F18" i="8"/>
  <c r="F33" i="8"/>
  <c r="F34" i="8"/>
  <c r="F39" i="8"/>
  <c r="F35" i="8"/>
  <c r="F31" i="8"/>
  <c r="F37" i="8"/>
  <c r="F32" i="8"/>
  <c r="F12" i="8"/>
  <c r="F23" i="8"/>
  <c r="F13" i="8"/>
  <c r="F28" i="8"/>
  <c r="F41" i="8"/>
  <c r="F20" i="8"/>
  <c r="F14" i="8"/>
  <c r="F11" i="8"/>
  <c r="F40" i="8"/>
  <c r="F36" i="8"/>
  <c r="F42" i="8"/>
  <c r="F38" i="8"/>
  <c r="F16" i="8"/>
  <c r="F17" i="8"/>
  <c r="F43" i="8"/>
  <c r="F22" i="8"/>
  <c r="F26" i="8"/>
  <c r="F21" i="8"/>
  <c r="F15" i="8"/>
  <c r="F25" i="8"/>
  <c r="F27" i="8"/>
  <c r="F30" i="8"/>
  <c r="F19" i="8"/>
  <c r="F24" i="8"/>
  <c r="M2" i="1" l="1"/>
  <c r="B600" i="18"/>
  <c r="E301" i="7"/>
  <c r="F301" i="7" s="1"/>
  <c r="E302" i="7"/>
  <c r="H302" i="7"/>
  <c r="B291" i="18"/>
  <c r="B275" i="18"/>
  <c r="B243" i="18"/>
  <c r="B227" i="18"/>
  <c r="B211" i="18"/>
  <c r="B195" i="18"/>
  <c r="B187" i="18"/>
  <c r="B175" i="18"/>
  <c r="B155" i="18"/>
  <c r="B297" i="18"/>
  <c r="B289" i="18"/>
  <c r="B281" i="18"/>
  <c r="B273" i="18"/>
  <c r="B265" i="18"/>
  <c r="B257" i="18"/>
  <c r="B249" i="18"/>
  <c r="B241" i="18"/>
  <c r="B233" i="18"/>
  <c r="B225" i="18"/>
  <c r="B213" i="18"/>
  <c r="B205" i="18"/>
  <c r="B197" i="18"/>
  <c r="B193" i="18"/>
  <c r="B189" i="18"/>
  <c r="B185" i="18"/>
  <c r="B181" i="18"/>
  <c r="B177" i="18"/>
  <c r="B173" i="18"/>
  <c r="B169" i="18"/>
  <c r="B165" i="18"/>
  <c r="B161" i="18"/>
  <c r="B157" i="18"/>
  <c r="B153" i="18"/>
  <c r="B149" i="18"/>
  <c r="B145" i="18"/>
  <c r="B141" i="18"/>
  <c r="B137" i="18"/>
  <c r="B133" i="18"/>
  <c r="B129" i="18"/>
  <c r="B125" i="18"/>
  <c r="B121" i="18"/>
  <c r="B117" i="18"/>
  <c r="B113" i="18"/>
  <c r="B109" i="18"/>
  <c r="B105" i="18"/>
  <c r="B101" i="18"/>
  <c r="B97" i="18"/>
  <c r="B93" i="18"/>
  <c r="B89" i="18"/>
  <c r="B85" i="18"/>
  <c r="B81" i="18"/>
  <c r="B77" i="18"/>
  <c r="B295" i="18"/>
  <c r="B279" i="18"/>
  <c r="B267" i="18"/>
  <c r="B255" i="18"/>
  <c r="B239" i="18"/>
  <c r="B223" i="18"/>
  <c r="B207" i="18"/>
  <c r="B2" i="18"/>
  <c r="H2" i="7"/>
  <c r="B293" i="18"/>
  <c r="B285" i="18"/>
  <c r="B277" i="18"/>
  <c r="B269" i="18"/>
  <c r="B261" i="18"/>
  <c r="B253" i="18"/>
  <c r="B245" i="18"/>
  <c r="B237" i="18"/>
  <c r="B229" i="18"/>
  <c r="B221" i="18"/>
  <c r="B217" i="18"/>
  <c r="B209" i="18"/>
  <c r="B201" i="18"/>
  <c r="B300" i="18"/>
  <c r="B296" i="18"/>
  <c r="B292" i="18"/>
  <c r="B288" i="18"/>
  <c r="B284" i="18"/>
  <c r="B280" i="18"/>
  <c r="B276" i="18"/>
  <c r="B272" i="18"/>
  <c r="B268" i="18"/>
  <c r="B264" i="18"/>
  <c r="B260" i="18"/>
  <c r="B256" i="18"/>
  <c r="B252" i="18"/>
  <c r="B248" i="18"/>
  <c r="B244" i="18"/>
  <c r="B240" i="18"/>
  <c r="B236" i="18"/>
  <c r="B232" i="18"/>
  <c r="B228" i="18"/>
  <c r="B224" i="18"/>
  <c r="B220" i="18"/>
  <c r="B216" i="18"/>
  <c r="B212" i="18"/>
  <c r="B208" i="18"/>
  <c r="B204" i="18"/>
  <c r="B200" i="18"/>
  <c r="B196" i="18"/>
  <c r="B192" i="18"/>
  <c r="B188" i="18"/>
  <c r="B184" i="18"/>
  <c r="B180" i="18"/>
  <c r="B176" i="18"/>
  <c r="B172" i="18"/>
  <c r="B168" i="18"/>
  <c r="B164" i="18"/>
  <c r="B160" i="18"/>
  <c r="B156" i="18"/>
  <c r="B152" i="18"/>
  <c r="B148" i="18"/>
  <c r="B144" i="18"/>
  <c r="B140" i="18"/>
  <c r="B136" i="18"/>
  <c r="B132" i="18"/>
  <c r="B128" i="18"/>
  <c r="B124" i="18"/>
  <c r="B120" i="18"/>
  <c r="B116" i="18"/>
  <c r="B112" i="18"/>
  <c r="B108" i="18"/>
  <c r="B104" i="18"/>
  <c r="B100" i="18"/>
  <c r="B96" i="18"/>
  <c r="B92" i="18"/>
  <c r="B88" i="18"/>
  <c r="B84" i="18"/>
  <c r="B80" i="18"/>
  <c r="B76" i="18"/>
  <c r="H301" i="7"/>
  <c r="B287" i="18"/>
  <c r="B271" i="18"/>
  <c r="B259" i="18"/>
  <c r="B247" i="18"/>
  <c r="B231" i="18"/>
  <c r="B215" i="18"/>
  <c r="B199" i="18"/>
  <c r="B183" i="18"/>
  <c r="B171" i="18"/>
  <c r="B163" i="18"/>
  <c r="B151" i="18"/>
  <c r="B143" i="18"/>
  <c r="B135" i="18"/>
  <c r="B127" i="18"/>
  <c r="B119" i="18"/>
  <c r="B111" i="18"/>
  <c r="B107" i="18"/>
  <c r="B99" i="18"/>
  <c r="B95" i="18"/>
  <c r="B91" i="18"/>
  <c r="B87" i="18"/>
  <c r="B83" i="18"/>
  <c r="B79" i="18"/>
  <c r="B75" i="18"/>
  <c r="B299" i="18"/>
  <c r="B283" i="18"/>
  <c r="B263" i="18"/>
  <c r="B251" i="18"/>
  <c r="B235" i="18"/>
  <c r="B219" i="18"/>
  <c r="B203" i="18"/>
  <c r="B191" i="18"/>
  <c r="B179" i="18"/>
  <c r="B167" i="18"/>
  <c r="B159" i="18"/>
  <c r="B147" i="18"/>
  <c r="B139" i="18"/>
  <c r="B131" i="18"/>
  <c r="B123" i="18"/>
  <c r="B115" i="18"/>
  <c r="B103" i="18"/>
  <c r="B298" i="18"/>
  <c r="B294" i="18"/>
  <c r="B290" i="18"/>
  <c r="B286" i="18"/>
  <c r="B282" i="18"/>
  <c r="B278" i="18"/>
  <c r="B274" i="18"/>
  <c r="B270" i="18"/>
  <c r="B266" i="18"/>
  <c r="B262" i="18"/>
  <c r="B258" i="18"/>
  <c r="B254" i="18"/>
  <c r="B250" i="18"/>
  <c r="B246" i="18"/>
  <c r="B242" i="18"/>
  <c r="B238" i="18"/>
  <c r="B234" i="18"/>
  <c r="B230" i="18"/>
  <c r="B226" i="18"/>
  <c r="B222" i="18"/>
  <c r="B218" i="18"/>
  <c r="B214" i="18"/>
  <c r="B210" i="18"/>
  <c r="B206" i="18"/>
  <c r="B202" i="18"/>
  <c r="B198" i="18"/>
  <c r="B194" i="18"/>
  <c r="B190" i="18"/>
  <c r="B186" i="18"/>
  <c r="B182" i="18"/>
  <c r="B178" i="18"/>
  <c r="B174" i="18"/>
  <c r="B170" i="18"/>
  <c r="B166" i="18"/>
  <c r="B162" i="18"/>
  <c r="B158" i="18"/>
  <c r="B154" i="18"/>
  <c r="B150" i="18"/>
  <c r="B146" i="18"/>
  <c r="B142" i="18"/>
  <c r="B138" i="18"/>
  <c r="B134" i="18"/>
  <c r="B130" i="18"/>
  <c r="B126" i="18"/>
  <c r="B122" i="18"/>
  <c r="B118" i="18"/>
  <c r="B114" i="18"/>
  <c r="B110" i="18"/>
  <c r="B106" i="18"/>
  <c r="B102" i="18"/>
  <c r="B98" i="18"/>
  <c r="B94" i="18"/>
  <c r="B90" i="18"/>
  <c r="B86" i="18"/>
  <c r="B82" i="18"/>
  <c r="B78" i="18"/>
  <c r="H5" i="7"/>
  <c r="H303" i="7"/>
  <c r="H27" i="7"/>
  <c r="H9" i="7"/>
  <c r="P3" i="7"/>
  <c r="P4" i="7"/>
  <c r="P12" i="7"/>
  <c r="C36" i="8"/>
  <c r="C28" i="8"/>
  <c r="C20" i="8"/>
  <c r="C16" i="8"/>
  <c r="C8" i="8"/>
  <c r="C300" i="8"/>
  <c r="C296" i="8"/>
  <c r="C288" i="8"/>
  <c r="C280" i="8"/>
  <c r="C276" i="8"/>
  <c r="C268" i="8"/>
  <c r="C260" i="8"/>
  <c r="C252" i="8"/>
  <c r="C248" i="8"/>
  <c r="C240" i="8"/>
  <c r="C232" i="8"/>
  <c r="C224" i="8"/>
  <c r="C212" i="8"/>
  <c r="C208" i="8"/>
  <c r="C200" i="8"/>
  <c r="C192" i="8"/>
  <c r="C184" i="8"/>
  <c r="C176" i="8"/>
  <c r="C168" i="8"/>
  <c r="C156" i="8"/>
  <c r="C148" i="8"/>
  <c r="C140" i="8"/>
  <c r="C132" i="8"/>
  <c r="C124" i="8"/>
  <c r="C116" i="8"/>
  <c r="C108" i="8"/>
  <c r="C100" i="8"/>
  <c r="C92" i="8"/>
  <c r="C84" i="8"/>
  <c r="C76" i="8"/>
  <c r="C68" i="8"/>
  <c r="C60" i="8"/>
  <c r="C56" i="8"/>
  <c r="C48" i="8"/>
  <c r="C44" i="8"/>
  <c r="C32" i="8"/>
  <c r="C24" i="8"/>
  <c r="C12" i="8"/>
  <c r="C4" i="8"/>
  <c r="C292" i="8"/>
  <c r="C284" i="8"/>
  <c r="C272" i="8"/>
  <c r="C264" i="8"/>
  <c r="C256" i="8"/>
  <c r="C244" i="8"/>
  <c r="C236" i="8"/>
  <c r="C228" i="8"/>
  <c r="C220" i="8"/>
  <c r="C216" i="8"/>
  <c r="C204" i="8"/>
  <c r="C196" i="8"/>
  <c r="C188" i="8"/>
  <c r="C180" i="8"/>
  <c r="C172" i="8"/>
  <c r="C164" i="8"/>
  <c r="C160" i="8"/>
  <c r="C152" i="8"/>
  <c r="C144" i="8"/>
  <c r="C136" i="8"/>
  <c r="C128" i="8"/>
  <c r="C120" i="8"/>
  <c r="C112" i="8"/>
  <c r="C104" i="8"/>
  <c r="C96" i="8"/>
  <c r="C88" i="8"/>
  <c r="C80" i="8"/>
  <c r="C72" i="8"/>
  <c r="C64" i="8"/>
  <c r="C52" i="8"/>
  <c r="C35" i="8"/>
  <c r="C31" i="8"/>
  <c r="C27" i="8"/>
  <c r="H22" i="7"/>
  <c r="C19" i="8"/>
  <c r="C15" i="8"/>
  <c r="C11" i="8"/>
  <c r="C7" i="8"/>
  <c r="C41" i="8"/>
  <c r="C299" i="8"/>
  <c r="C295" i="8"/>
  <c r="C291" i="8"/>
  <c r="C287" i="8"/>
  <c r="C283" i="8"/>
  <c r="C279" i="8"/>
  <c r="C275" i="8"/>
  <c r="C271" i="8"/>
  <c r="C267" i="8"/>
  <c r="C263" i="8"/>
  <c r="C259" i="8"/>
  <c r="C255" i="8"/>
  <c r="C251" i="8"/>
  <c r="C247" i="8"/>
  <c r="C243" i="8"/>
  <c r="C239" i="8"/>
  <c r="C235" i="8"/>
  <c r="C231" i="8"/>
  <c r="C227" i="8"/>
  <c r="C223" i="8"/>
  <c r="C219" i="8"/>
  <c r="C215" i="8"/>
  <c r="C211" i="8"/>
  <c r="C207" i="8"/>
  <c r="C203" i="8"/>
  <c r="C199" i="8"/>
  <c r="C195" i="8"/>
  <c r="C191" i="8"/>
  <c r="C187" i="8"/>
  <c r="C183" i="8"/>
  <c r="C179" i="8"/>
  <c r="C175" i="8"/>
  <c r="C171" i="8"/>
  <c r="C167" i="8"/>
  <c r="C163" i="8"/>
  <c r="C159" i="8"/>
  <c r="C155" i="8"/>
  <c r="C151" i="8"/>
  <c r="C147" i="8"/>
  <c r="C143" i="8"/>
  <c r="C139" i="8"/>
  <c r="C135" i="8"/>
  <c r="C131" i="8"/>
  <c r="C127" i="8"/>
  <c r="C123" i="8"/>
  <c r="C119" i="8"/>
  <c r="C115" i="8"/>
  <c r="C111" i="8"/>
  <c r="C107" i="8"/>
  <c r="C103" i="8"/>
  <c r="C99" i="8"/>
  <c r="C95" i="8"/>
  <c r="C91" i="8"/>
  <c r="C87" i="8"/>
  <c r="C83" i="8"/>
  <c r="C79" i="8"/>
  <c r="C75" i="8"/>
  <c r="C71" i="8"/>
  <c r="C67" i="8"/>
  <c r="C63" i="8"/>
  <c r="C59" i="8"/>
  <c r="C55" i="8"/>
  <c r="C51" i="8"/>
  <c r="C47" i="8"/>
  <c r="C43" i="8"/>
  <c r="C38" i="8"/>
  <c r="C30" i="8"/>
  <c r="C22" i="8"/>
  <c r="C14" i="8"/>
  <c r="C6" i="8"/>
  <c r="C294" i="8"/>
  <c r="C286" i="8"/>
  <c r="C278" i="8"/>
  <c r="C270" i="8"/>
  <c r="C266" i="8"/>
  <c r="C258" i="8"/>
  <c r="C250" i="8"/>
  <c r="C242" i="8"/>
  <c r="C234" i="8"/>
  <c r="C222" i="8"/>
  <c r="C218" i="8"/>
  <c r="C210" i="8"/>
  <c r="C202" i="8"/>
  <c r="C194" i="8"/>
  <c r="C186" i="8"/>
  <c r="C182" i="8"/>
  <c r="C174" i="8"/>
  <c r="C166" i="8"/>
  <c r="C158" i="8"/>
  <c r="C150" i="8"/>
  <c r="C142" i="8"/>
  <c r="C134" i="8"/>
  <c r="C126" i="8"/>
  <c r="C118" i="8"/>
  <c r="C110" i="8"/>
  <c r="C102" i="8"/>
  <c r="C94" i="8"/>
  <c r="C82" i="8"/>
  <c r="C74" i="8"/>
  <c r="C66" i="8"/>
  <c r="C58" i="8"/>
  <c r="C46" i="8"/>
  <c r="C34" i="8"/>
  <c r="C26" i="8"/>
  <c r="C18" i="8"/>
  <c r="C10" i="8"/>
  <c r="C40" i="8"/>
  <c r="C298" i="8"/>
  <c r="C290" i="8"/>
  <c r="C282" i="8"/>
  <c r="C274" i="8"/>
  <c r="C262" i="8"/>
  <c r="C254" i="8"/>
  <c r="C246" i="8"/>
  <c r="C238" i="8"/>
  <c r="C230" i="8"/>
  <c r="C226" i="8"/>
  <c r="C214" i="8"/>
  <c r="C206" i="8"/>
  <c r="C198" i="8"/>
  <c r="C190" i="8"/>
  <c r="C178" i="8"/>
  <c r="C170" i="8"/>
  <c r="C162" i="8"/>
  <c r="C154" i="8"/>
  <c r="C146" i="8"/>
  <c r="C138" i="8"/>
  <c r="C130" i="8"/>
  <c r="C122" i="8"/>
  <c r="C114" i="8"/>
  <c r="C106" i="8"/>
  <c r="C98" i="8"/>
  <c r="C90" i="8"/>
  <c r="C86" i="8"/>
  <c r="C78" i="8"/>
  <c r="C70" i="8"/>
  <c r="C62" i="8"/>
  <c r="C54" i="8"/>
  <c r="C50" i="8"/>
  <c r="C42" i="8"/>
  <c r="C37" i="8"/>
  <c r="C29" i="8"/>
  <c r="C25" i="8"/>
  <c r="C21" i="8"/>
  <c r="H16" i="7"/>
  <c r="C13" i="8"/>
  <c r="C9" i="8"/>
  <c r="C5" i="8"/>
  <c r="C301" i="8"/>
  <c r="C297" i="8"/>
  <c r="C293" i="8"/>
  <c r="C289" i="8"/>
  <c r="C285" i="8"/>
  <c r="C281" i="8"/>
  <c r="C277" i="8"/>
  <c r="C273" i="8"/>
  <c r="C269" i="8"/>
  <c r="C265" i="8"/>
  <c r="C261" i="8"/>
  <c r="C257" i="8"/>
  <c r="C253" i="8"/>
  <c r="C249" i="8"/>
  <c r="C245" i="8"/>
  <c r="C241" i="8"/>
  <c r="C237" i="8"/>
  <c r="C233" i="8"/>
  <c r="C229" i="8"/>
  <c r="C225" i="8"/>
  <c r="C221" i="8"/>
  <c r="C217" i="8"/>
  <c r="C213" i="8"/>
  <c r="C209" i="8"/>
  <c r="C205" i="8"/>
  <c r="C201" i="8"/>
  <c r="C197" i="8"/>
  <c r="C193" i="8"/>
  <c r="C189" i="8"/>
  <c r="C185" i="8"/>
  <c r="C181" i="8"/>
  <c r="C177" i="8"/>
  <c r="C173" i="8"/>
  <c r="C169" i="8"/>
  <c r="C165" i="8"/>
  <c r="C161" i="8"/>
  <c r="C157" i="8"/>
  <c r="C153" i="8"/>
  <c r="C149" i="8"/>
  <c r="C145" i="8"/>
  <c r="C141" i="8"/>
  <c r="C137" i="8"/>
  <c r="C133" i="8"/>
  <c r="C129" i="8"/>
  <c r="C125" i="8"/>
  <c r="C121" i="8"/>
  <c r="C117" i="8"/>
  <c r="C113" i="8"/>
  <c r="C109" i="8"/>
  <c r="C105" i="8"/>
  <c r="C101" i="8"/>
  <c r="C97" i="8"/>
  <c r="C93" i="8"/>
  <c r="C89" i="8"/>
  <c r="C85" i="8"/>
  <c r="C81" i="8"/>
  <c r="C77" i="8"/>
  <c r="C73" i="8"/>
  <c r="C69" i="8"/>
  <c r="C65" i="8"/>
  <c r="C61" i="8"/>
  <c r="C57" i="8"/>
  <c r="C53" i="8"/>
  <c r="C49" i="8"/>
  <c r="C45" i="8"/>
  <c r="H10" i="7"/>
  <c r="H15" i="7"/>
  <c r="H11" i="7"/>
  <c r="H7" i="7"/>
  <c r="H193" i="7"/>
  <c r="H189" i="7"/>
  <c r="H185" i="7"/>
  <c r="H181" i="7"/>
  <c r="H177" i="7"/>
  <c r="H173" i="7"/>
  <c r="H169" i="7"/>
  <c r="H165" i="7"/>
  <c r="H161" i="7"/>
  <c r="H157" i="7"/>
  <c r="H153" i="7"/>
  <c r="H149" i="7"/>
  <c r="H145" i="7"/>
  <c r="H141" i="7"/>
  <c r="H137" i="7"/>
  <c r="H133" i="7"/>
  <c r="H129" i="7"/>
  <c r="H125" i="7"/>
  <c r="H121" i="7"/>
  <c r="H117" i="7"/>
  <c r="H113" i="7"/>
  <c r="H109" i="7"/>
  <c r="H105" i="7"/>
  <c r="H101" i="7"/>
  <c r="H33" i="7"/>
  <c r="H19" i="7"/>
  <c r="H12" i="7"/>
  <c r="H8" i="7"/>
  <c r="H40" i="7"/>
  <c r="H41" i="7"/>
  <c r="H43" i="7"/>
  <c r="H195" i="7"/>
  <c r="H187" i="7"/>
  <c r="H179" i="7"/>
  <c r="H171" i="7"/>
  <c r="H163" i="7"/>
  <c r="H155" i="7"/>
  <c r="H147" i="7"/>
  <c r="H139" i="7"/>
  <c r="H131" i="7"/>
  <c r="H123" i="7"/>
  <c r="H115" i="7"/>
  <c r="H107" i="7"/>
  <c r="H99" i="7"/>
  <c r="H91" i="7"/>
  <c r="H83" i="7"/>
  <c r="H75" i="7"/>
  <c r="H67" i="7"/>
  <c r="H59" i="7"/>
  <c r="H35" i="7"/>
  <c r="H18" i="7"/>
  <c r="H14" i="7"/>
  <c r="H32" i="7"/>
  <c r="C33" i="8"/>
  <c r="C17" i="8"/>
  <c r="H21" i="7"/>
  <c r="H17" i="7"/>
  <c r="H13" i="7"/>
  <c r="C3" i="8"/>
  <c r="C39" i="8"/>
  <c r="C23" i="8"/>
  <c r="H44" i="7"/>
  <c r="H48" i="7"/>
  <c r="H51" i="7"/>
  <c r="H186" i="7"/>
  <c r="H150" i="7"/>
  <c r="H146" i="7"/>
  <c r="H126" i="7"/>
  <c r="H122" i="7"/>
  <c r="H118" i="7"/>
  <c r="H114" i="7"/>
  <c r="H198" i="7"/>
  <c r="H194" i="7"/>
  <c r="H190" i="7"/>
  <c r="H182" i="7"/>
  <c r="H178" i="7"/>
  <c r="H174" i="7"/>
  <c r="H170" i="7"/>
  <c r="H166" i="7"/>
  <c r="H162" i="7"/>
  <c r="H158" i="7"/>
  <c r="H154" i="7"/>
  <c r="H142" i="7"/>
  <c r="H138" i="7"/>
  <c r="H134" i="7"/>
  <c r="H130" i="7"/>
  <c r="H110" i="7"/>
  <c r="H106" i="7"/>
  <c r="H102" i="7"/>
  <c r="H98" i="7"/>
  <c r="H94" i="7"/>
  <c r="H90" i="7"/>
  <c r="H86" i="7"/>
  <c r="H82" i="7"/>
  <c r="H78" i="7"/>
  <c r="H74" i="7"/>
  <c r="H70" i="7"/>
  <c r="H66" i="7"/>
  <c r="H62" i="7"/>
  <c r="H58" i="7"/>
  <c r="H54" i="7"/>
  <c r="H200" i="7"/>
  <c r="H196" i="7"/>
  <c r="H192" i="7"/>
  <c r="H188" i="7"/>
  <c r="H184" i="7"/>
  <c r="H180" i="7"/>
  <c r="H176" i="7"/>
  <c r="H172" i="7"/>
  <c r="H168" i="7"/>
  <c r="H164" i="7"/>
  <c r="H160" i="7"/>
  <c r="H156" i="7"/>
  <c r="H152" i="7"/>
  <c r="H148" i="7"/>
  <c r="H144" i="7"/>
  <c r="H140" i="7"/>
  <c r="H136" i="7"/>
  <c r="H132" i="7"/>
  <c r="H128" i="7"/>
  <c r="H124" i="7"/>
  <c r="H120" i="7"/>
  <c r="H116" i="7"/>
  <c r="H112" i="7"/>
  <c r="H108" i="7"/>
  <c r="H104" i="7"/>
  <c r="H100" i="7"/>
  <c r="H96" i="7"/>
  <c r="H92" i="7"/>
  <c r="H88" i="7"/>
  <c r="H84" i="7"/>
  <c r="H80" i="7"/>
  <c r="H76" i="7"/>
  <c r="H72" i="7"/>
  <c r="H68" i="7"/>
  <c r="H64" i="7"/>
  <c r="H60" i="7"/>
  <c r="H56" i="7"/>
  <c r="H52" i="7"/>
  <c r="H199" i="7"/>
  <c r="H191" i="7"/>
  <c r="H183" i="7"/>
  <c r="H175" i="7"/>
  <c r="H167" i="7"/>
  <c r="H159" i="7"/>
  <c r="H151" i="7"/>
  <c r="H143" i="7"/>
  <c r="H135" i="7"/>
  <c r="H127" i="7"/>
  <c r="H119" i="7"/>
  <c r="H111" i="7"/>
  <c r="H103" i="7"/>
  <c r="H197" i="7"/>
  <c r="H50" i="7"/>
  <c r="H46" i="7"/>
  <c r="H42" i="7"/>
  <c r="H39" i="7"/>
  <c r="H37" i="7"/>
  <c r="H6" i="7"/>
  <c r="H26" i="7"/>
  <c r="H97" i="7"/>
  <c r="H89" i="7"/>
  <c r="H81" i="7"/>
  <c r="H73" i="7"/>
  <c r="H65" i="7"/>
  <c r="H57" i="7"/>
  <c r="H49" i="7"/>
  <c r="H95" i="7"/>
  <c r="H87" i="7"/>
  <c r="H79" i="7"/>
  <c r="H71" i="7"/>
  <c r="H63" i="7"/>
  <c r="H55" i="7"/>
  <c r="H47" i="7"/>
  <c r="H93" i="7"/>
  <c r="H85" i="7"/>
  <c r="H77" i="7"/>
  <c r="H69" i="7"/>
  <c r="H61" i="7"/>
  <c r="H53" i="7"/>
  <c r="H45" i="7"/>
  <c r="H36" i="7"/>
  <c r="H38" i="7"/>
  <c r="H34" i="7"/>
  <c r="H28" i="7"/>
  <c r="H24" i="7"/>
  <c r="H20" i="7"/>
  <c r="H30" i="7"/>
  <c r="H29" i="7"/>
  <c r="H25" i="7"/>
  <c r="F302" i="7" l="1"/>
  <c r="F580" i="7"/>
  <c r="G580" i="7" s="1"/>
  <c r="F516" i="7"/>
  <c r="G516" i="7" s="1"/>
  <c r="F452" i="7"/>
  <c r="G452" i="7" s="1"/>
  <c r="F309" i="7"/>
  <c r="G309" i="7" s="1"/>
  <c r="F380" i="7"/>
  <c r="G380" i="7" s="1"/>
  <c r="F544" i="7"/>
  <c r="G544" i="7" s="1"/>
  <c r="F413" i="7"/>
  <c r="G413" i="7" s="1"/>
  <c r="F565" i="7"/>
  <c r="G565" i="7" s="1"/>
  <c r="F593" i="7"/>
  <c r="G593" i="7" s="1"/>
  <c r="F501" i="7"/>
  <c r="G501" i="7" s="1"/>
  <c r="F337" i="7"/>
  <c r="G337" i="7" s="1"/>
  <c r="F388" i="7"/>
  <c r="G388" i="7" s="1"/>
  <c r="F437" i="7"/>
  <c r="G437" i="7" s="1"/>
  <c r="F480" i="7"/>
  <c r="G480" i="7" s="1"/>
  <c r="F529" i="7"/>
  <c r="G529" i="7" s="1"/>
  <c r="F572" i="7"/>
  <c r="G572" i="7" s="1"/>
  <c r="F316" i="7"/>
  <c r="G316" i="7" s="1"/>
  <c r="F349" i="7"/>
  <c r="G349" i="7" s="1"/>
  <c r="F392" i="7"/>
  <c r="G392" i="7" s="1"/>
  <c r="F425" i="7"/>
  <c r="G425" i="7" s="1"/>
  <c r="F436" i="7"/>
  <c r="G436" i="7" s="1"/>
  <c r="F485" i="7"/>
  <c r="G485" i="7" s="1"/>
  <c r="F528" i="7"/>
  <c r="G528" i="7" s="1"/>
  <c r="F577" i="7"/>
  <c r="G577" i="7" s="1"/>
  <c r="F321" i="7"/>
  <c r="F364" i="7"/>
  <c r="G364" i="7" s="1"/>
  <c r="F397" i="7"/>
  <c r="G397" i="7" s="1"/>
  <c r="F440" i="7"/>
  <c r="G440" i="7" s="1"/>
  <c r="F473" i="7"/>
  <c r="G473" i="7" s="1"/>
  <c r="F484" i="7"/>
  <c r="G484" i="7" s="1"/>
  <c r="F533" i="7"/>
  <c r="G533" i="7" s="1"/>
  <c r="F576" i="7"/>
  <c r="G576" i="7" s="1"/>
  <c r="F320" i="7"/>
  <c r="G320" i="7" s="1"/>
  <c r="F369" i="7"/>
  <c r="G369" i="7" s="1"/>
  <c r="F412" i="7"/>
  <c r="G412" i="7" s="1"/>
  <c r="F445" i="7"/>
  <c r="G445" i="7" s="1"/>
  <c r="F488" i="7"/>
  <c r="G488" i="7" s="1"/>
  <c r="F521" i="7"/>
  <c r="G521" i="7" s="1"/>
  <c r="F596" i="7"/>
  <c r="G596" i="7" s="1"/>
  <c r="F340" i="7"/>
  <c r="G340" i="7" s="1"/>
  <c r="F389" i="7"/>
  <c r="G389" i="7" s="1"/>
  <c r="F432" i="7"/>
  <c r="G432" i="7" s="1"/>
  <c r="F481" i="7"/>
  <c r="G481" i="7" s="1"/>
  <c r="F524" i="7"/>
  <c r="G524" i="7" s="1"/>
  <c r="F557" i="7"/>
  <c r="G557" i="7" s="1"/>
  <c r="F600" i="7"/>
  <c r="G600" i="7" s="1"/>
  <c r="F344" i="7"/>
  <c r="G344" i="7" s="1"/>
  <c r="F377" i="7"/>
  <c r="G377" i="7" s="1"/>
  <c r="F314" i="7"/>
  <c r="G314" i="7" s="1"/>
  <c r="F307" i="7"/>
  <c r="G307" i="7" s="1"/>
  <c r="F387" i="7"/>
  <c r="G387" i="7" s="1"/>
  <c r="F382" i="7"/>
  <c r="G382" i="7" s="1"/>
  <c r="F522" i="7"/>
  <c r="G522" i="7" s="1"/>
  <c r="F579" i="7"/>
  <c r="G579" i="7" s="1"/>
  <c r="F459" i="7"/>
  <c r="G459" i="7" s="1"/>
  <c r="F482" i="7"/>
  <c r="G482" i="7" s="1"/>
  <c r="F499" i="7"/>
  <c r="G499" i="7" s="1"/>
  <c r="F542" i="7"/>
  <c r="G542" i="7" s="1"/>
  <c r="F367" i="7"/>
  <c r="G367" i="7" s="1"/>
  <c r="F399" i="7"/>
  <c r="G399" i="7" s="1"/>
  <c r="F386" i="7"/>
  <c r="G386" i="7" s="1"/>
  <c r="F538" i="7"/>
  <c r="G538" i="7" s="1"/>
  <c r="F591" i="7"/>
  <c r="G591" i="7" s="1"/>
  <c r="F471" i="7"/>
  <c r="G471" i="7" s="1"/>
  <c r="F490" i="7"/>
  <c r="G490" i="7" s="1"/>
  <c r="F511" i="7"/>
  <c r="G511" i="7" s="1"/>
  <c r="F554" i="7"/>
  <c r="G554" i="7" s="1"/>
  <c r="F335" i="7"/>
  <c r="G335" i="7" s="1"/>
  <c r="F411" i="7"/>
  <c r="G411" i="7" s="1"/>
  <c r="F390" i="7"/>
  <c r="G390" i="7" s="1"/>
  <c r="F562" i="7"/>
  <c r="G562" i="7" s="1"/>
  <c r="F430" i="7"/>
  <c r="G430" i="7" s="1"/>
  <c r="F479" i="7"/>
  <c r="G479" i="7" s="1"/>
  <c r="F510" i="7"/>
  <c r="G510" i="7" s="1"/>
  <c r="F527" i="7"/>
  <c r="G527" i="7" s="1"/>
  <c r="F578" i="7"/>
  <c r="G578" i="7" s="1"/>
  <c r="F342" i="7"/>
  <c r="G342" i="7" s="1"/>
  <c r="F327" i="7"/>
  <c r="G327" i="7" s="1"/>
  <c r="F403" i="7"/>
  <c r="G403" i="7" s="1"/>
  <c r="F438" i="7"/>
  <c r="G438" i="7" s="1"/>
  <c r="F519" i="7"/>
  <c r="G519" i="7" s="1"/>
  <c r="F570" i="7"/>
  <c r="G570" i="7" s="1"/>
  <c r="F583" i="7"/>
  <c r="G583" i="7" s="1"/>
  <c r="F447" i="7"/>
  <c r="G447" i="7" s="1"/>
  <c r="F466" i="7"/>
  <c r="G466" i="7" s="1"/>
  <c r="F324" i="7"/>
  <c r="G324" i="7" s="1"/>
  <c r="F373" i="7"/>
  <c r="G373" i="7" s="1"/>
  <c r="F416" i="7"/>
  <c r="G416" i="7" s="1"/>
  <c r="F465" i="7"/>
  <c r="G465" i="7" s="1"/>
  <c r="F508" i="7"/>
  <c r="G508" i="7" s="1"/>
  <c r="F541" i="7"/>
  <c r="G541" i="7" s="1"/>
  <c r="F584" i="7"/>
  <c r="G584" i="7" s="1"/>
  <c r="F328" i="7"/>
  <c r="G328" i="7" s="1"/>
  <c r="F361" i="7"/>
  <c r="G361" i="7" s="1"/>
  <c r="F372" i="7"/>
  <c r="G372" i="7" s="1"/>
  <c r="F421" i="7"/>
  <c r="G421" i="7" s="1"/>
  <c r="F464" i="7"/>
  <c r="G464" i="7" s="1"/>
  <c r="F513" i="7"/>
  <c r="G513" i="7" s="1"/>
  <c r="F556" i="7"/>
  <c r="G556" i="7" s="1"/>
  <c r="F589" i="7"/>
  <c r="G589" i="7" s="1"/>
  <c r="F333" i="7"/>
  <c r="G333" i="7" s="1"/>
  <c r="F376" i="7"/>
  <c r="G376" i="7" s="1"/>
  <c r="F409" i="7"/>
  <c r="G409" i="7" s="1"/>
  <c r="F420" i="7"/>
  <c r="G420" i="7" s="1"/>
  <c r="F469" i="7"/>
  <c r="G469" i="7" s="1"/>
  <c r="F512" i="7"/>
  <c r="G512" i="7" s="1"/>
  <c r="F561" i="7"/>
  <c r="G561" i="7" s="1"/>
  <c r="F305" i="7"/>
  <c r="G305" i="7" s="1"/>
  <c r="F348" i="7"/>
  <c r="G348" i="7" s="1"/>
  <c r="F381" i="7"/>
  <c r="G381" i="7" s="1"/>
  <c r="F424" i="7"/>
  <c r="G424" i="7" s="1"/>
  <c r="F457" i="7"/>
  <c r="G457" i="7" s="1"/>
  <c r="F532" i="7"/>
  <c r="G532" i="7" s="1"/>
  <c r="F581" i="7"/>
  <c r="G581" i="7" s="1"/>
  <c r="F325" i="7"/>
  <c r="G325" i="7" s="1"/>
  <c r="F368" i="7"/>
  <c r="G368" i="7" s="1"/>
  <c r="F417" i="7"/>
  <c r="G417" i="7" s="1"/>
  <c r="F460" i="7"/>
  <c r="G460" i="7" s="1"/>
  <c r="F493" i="7"/>
  <c r="G493" i="7" s="1"/>
  <c r="F536" i="7"/>
  <c r="G536" i="7" s="1"/>
  <c r="F569" i="7"/>
  <c r="G569" i="7" s="1"/>
  <c r="F313" i="7"/>
  <c r="G313" i="7" s="1"/>
  <c r="F330" i="7"/>
  <c r="G330" i="7" s="1"/>
  <c r="F355" i="7"/>
  <c r="G355" i="7" s="1"/>
  <c r="F319" i="7"/>
  <c r="G319" i="7" s="1"/>
  <c r="F398" i="7"/>
  <c r="G398" i="7" s="1"/>
  <c r="F590" i="7"/>
  <c r="G590" i="7" s="1"/>
  <c r="F458" i="7"/>
  <c r="G458" i="7" s="1"/>
  <c r="F503" i="7"/>
  <c r="G503" i="7" s="1"/>
  <c r="F546" i="7"/>
  <c r="G546" i="7" s="1"/>
  <c r="F547" i="7"/>
  <c r="G547" i="7" s="1"/>
  <c r="F334" i="7"/>
  <c r="G334" i="7" s="1"/>
  <c r="F419" i="7"/>
  <c r="G419" i="7" s="1"/>
  <c r="F331" i="7"/>
  <c r="G331" i="7" s="1"/>
  <c r="F402" i="7"/>
  <c r="G402" i="7" s="1"/>
  <c r="F423" i="7"/>
  <c r="G423" i="7" s="1"/>
  <c r="F470" i="7"/>
  <c r="G470" i="7" s="1"/>
  <c r="F515" i="7"/>
  <c r="G515" i="7" s="1"/>
  <c r="F558" i="7"/>
  <c r="G558" i="7" s="1"/>
  <c r="F559" i="7"/>
  <c r="G559" i="7" s="1"/>
  <c r="F306" i="7"/>
  <c r="G306" i="7" s="1"/>
  <c r="F379" i="7"/>
  <c r="G379" i="7" s="1"/>
  <c r="F347" i="7"/>
  <c r="G347" i="7" s="1"/>
  <c r="F406" i="7"/>
  <c r="G406" i="7" s="1"/>
  <c r="F455" i="7"/>
  <c r="G455" i="7" s="1"/>
  <c r="F494" i="7"/>
  <c r="G494" i="7" s="1"/>
  <c r="F523" i="7"/>
  <c r="G523" i="7" s="1"/>
  <c r="F566" i="7"/>
  <c r="G566" i="7" s="1"/>
  <c r="F571" i="7"/>
  <c r="G571" i="7" s="1"/>
  <c r="F350" i="7"/>
  <c r="G350" i="7" s="1"/>
  <c r="F358" i="7"/>
  <c r="G358" i="7" s="1"/>
  <c r="F375" i="7"/>
  <c r="G375" i="7" s="1"/>
  <c r="F378" i="7"/>
  <c r="G378" i="7" s="1"/>
  <c r="F506" i="7"/>
  <c r="G506" i="7" s="1"/>
  <c r="F567" i="7"/>
  <c r="G567" i="7" s="1"/>
  <c r="F443" i="7"/>
  <c r="G443" i="7" s="1"/>
  <c r="F462" i="7"/>
  <c r="G462" i="7" s="1"/>
  <c r="F487" i="7"/>
  <c r="G487" i="7" s="1"/>
  <c r="F530" i="7"/>
  <c r="G530" i="7" s="1"/>
  <c r="F352" i="7"/>
  <c r="G352" i="7" s="1"/>
  <c r="F401" i="7"/>
  <c r="G401" i="7" s="1"/>
  <c r="F444" i="7"/>
  <c r="G444" i="7" s="1"/>
  <c r="F477" i="7"/>
  <c r="G477" i="7" s="1"/>
  <c r="F520" i="7"/>
  <c r="G520" i="7" s="1"/>
  <c r="F553" i="7"/>
  <c r="G553" i="7" s="1"/>
  <c r="F564" i="7"/>
  <c r="G564" i="7" s="1"/>
  <c r="F308" i="7"/>
  <c r="G308" i="7" s="1"/>
  <c r="F357" i="7"/>
  <c r="G357" i="7" s="1"/>
  <c r="F400" i="7"/>
  <c r="G400" i="7" s="1"/>
  <c r="F449" i="7"/>
  <c r="G449" i="7" s="1"/>
  <c r="F492" i="7"/>
  <c r="G492" i="7" s="1"/>
  <c r="F525" i="7"/>
  <c r="G525" i="7" s="1"/>
  <c r="F568" i="7"/>
  <c r="G568" i="7" s="1"/>
  <c r="F312" i="7"/>
  <c r="G312" i="7" s="1"/>
  <c r="F345" i="7"/>
  <c r="G345" i="7" s="1"/>
  <c r="F356" i="7"/>
  <c r="G356" i="7" s="1"/>
  <c r="F405" i="7"/>
  <c r="G405" i="7" s="1"/>
  <c r="F448" i="7"/>
  <c r="G448" i="7" s="1"/>
  <c r="F497" i="7"/>
  <c r="G497" i="7" s="1"/>
  <c r="F540" i="7"/>
  <c r="G540" i="7" s="1"/>
  <c r="F573" i="7"/>
  <c r="G573" i="7" s="1"/>
  <c r="F317" i="7"/>
  <c r="G317" i="7" s="1"/>
  <c r="F360" i="7"/>
  <c r="G360" i="7" s="1"/>
  <c r="F393" i="7"/>
  <c r="G393" i="7" s="1"/>
  <c r="F468" i="7"/>
  <c r="G468" i="7" s="1"/>
  <c r="F517" i="7"/>
  <c r="G517" i="7" s="1"/>
  <c r="F560" i="7"/>
  <c r="G560" i="7" s="1"/>
  <c r="F304" i="7"/>
  <c r="G304" i="7" s="1"/>
  <c r="F353" i="7"/>
  <c r="G353" i="7" s="1"/>
  <c r="F396" i="7"/>
  <c r="G396" i="7" s="1"/>
  <c r="F429" i="7"/>
  <c r="G429" i="7" s="1"/>
  <c r="F472" i="7"/>
  <c r="G472" i="7" s="1"/>
  <c r="F505" i="7"/>
  <c r="G505" i="7" s="1"/>
  <c r="F318" i="7"/>
  <c r="G318" i="7" s="1"/>
  <c r="F346" i="7"/>
  <c r="G346" i="7" s="1"/>
  <c r="F407" i="7"/>
  <c r="G407" i="7" s="1"/>
  <c r="F371" i="7"/>
  <c r="G371" i="7" s="1"/>
  <c r="F414" i="7"/>
  <c r="G414" i="7" s="1"/>
  <c r="F483" i="7"/>
  <c r="G483" i="7" s="1"/>
  <c r="F518" i="7"/>
  <c r="G518" i="7" s="1"/>
  <c r="F551" i="7"/>
  <c r="G551" i="7" s="1"/>
  <c r="F598" i="7"/>
  <c r="G598" i="7" s="1"/>
  <c r="F595" i="7"/>
  <c r="G595" i="7" s="1"/>
  <c r="F366" i="7"/>
  <c r="G366" i="7" s="1"/>
  <c r="F303" i="7"/>
  <c r="F383" i="7"/>
  <c r="G383" i="7" s="1"/>
  <c r="F418" i="7"/>
  <c r="G418" i="7" s="1"/>
  <c r="F495" i="7"/>
  <c r="G495" i="7" s="1"/>
  <c r="F534" i="7"/>
  <c r="G534" i="7" s="1"/>
  <c r="F563" i="7"/>
  <c r="G563" i="7" s="1"/>
  <c r="F431" i="7"/>
  <c r="G431" i="7" s="1"/>
  <c r="F426" i="7"/>
  <c r="G426" i="7" s="1"/>
  <c r="F338" i="7"/>
  <c r="G338" i="7" s="1"/>
  <c r="F315" i="7"/>
  <c r="G315" i="7" s="1"/>
  <c r="F391" i="7"/>
  <c r="G391" i="7" s="1"/>
  <c r="F422" i="7"/>
  <c r="G422" i="7" s="1"/>
  <c r="F507" i="7"/>
  <c r="G507" i="7" s="1"/>
  <c r="F550" i="7"/>
  <c r="G550" i="7" s="1"/>
  <c r="F575" i="7"/>
  <c r="G575" i="7" s="1"/>
  <c r="F435" i="7"/>
  <c r="G435" i="7" s="1"/>
  <c r="F446" i="7"/>
  <c r="G446" i="7" s="1"/>
  <c r="F310" i="7"/>
  <c r="G310" i="7" s="1"/>
  <c r="F343" i="7"/>
  <c r="G343" i="7" s="1"/>
  <c r="F311" i="7"/>
  <c r="G311" i="7" s="1"/>
  <c r="F394" i="7"/>
  <c r="G394" i="7" s="1"/>
  <c r="F574" i="7"/>
  <c r="G574" i="7" s="1"/>
  <c r="F442" i="7"/>
  <c r="G442" i="7" s="1"/>
  <c r="F491" i="7"/>
  <c r="G491" i="7" s="1"/>
  <c r="F526" i="7"/>
  <c r="G526" i="7" s="1"/>
  <c r="F535" i="7"/>
  <c r="G535" i="7" s="1"/>
  <c r="F594" i="7"/>
  <c r="G594" i="7" s="1"/>
  <c r="F456" i="7"/>
  <c r="G456" i="7" s="1"/>
  <c r="F489" i="7"/>
  <c r="G489" i="7" s="1"/>
  <c r="F500" i="7"/>
  <c r="G500" i="7" s="1"/>
  <c r="F549" i="7"/>
  <c r="G549" i="7" s="1"/>
  <c r="F592" i="7"/>
  <c r="G592" i="7" s="1"/>
  <c r="F336" i="7"/>
  <c r="G336" i="7" s="1"/>
  <c r="F385" i="7"/>
  <c r="G385" i="7" s="1"/>
  <c r="F428" i="7"/>
  <c r="G428" i="7" s="1"/>
  <c r="F461" i="7"/>
  <c r="G461" i="7" s="1"/>
  <c r="F504" i="7"/>
  <c r="G504" i="7" s="1"/>
  <c r="F537" i="7"/>
  <c r="G537" i="7" s="1"/>
  <c r="F548" i="7"/>
  <c r="G548" i="7" s="1"/>
  <c r="F597" i="7"/>
  <c r="G597" i="7" s="1"/>
  <c r="F341" i="7"/>
  <c r="G341" i="7" s="1"/>
  <c r="F384" i="7"/>
  <c r="G384" i="7" s="1"/>
  <c r="F433" i="7"/>
  <c r="G433" i="7" s="1"/>
  <c r="F476" i="7"/>
  <c r="G476" i="7" s="1"/>
  <c r="F509" i="7"/>
  <c r="G509" i="7" s="1"/>
  <c r="F552" i="7"/>
  <c r="G552" i="7" s="1"/>
  <c r="F585" i="7"/>
  <c r="G585" i="7" s="1"/>
  <c r="F329" i="7"/>
  <c r="G329" i="7" s="1"/>
  <c r="F404" i="7"/>
  <c r="G404" i="7" s="1"/>
  <c r="F453" i="7"/>
  <c r="G453" i="7" s="1"/>
  <c r="F496" i="7"/>
  <c r="G496" i="7" s="1"/>
  <c r="F545" i="7"/>
  <c r="G545" i="7" s="1"/>
  <c r="F588" i="7"/>
  <c r="G588" i="7" s="1"/>
  <c r="F332" i="7"/>
  <c r="G332" i="7" s="1"/>
  <c r="F365" i="7"/>
  <c r="G365" i="7" s="1"/>
  <c r="F408" i="7"/>
  <c r="G408" i="7" s="1"/>
  <c r="F441" i="7"/>
  <c r="G441" i="7" s="1"/>
  <c r="F322" i="7"/>
  <c r="G322" i="7" s="1"/>
  <c r="F362" i="7"/>
  <c r="G362" i="7" s="1"/>
  <c r="F339" i="7"/>
  <c r="G339" i="7" s="1"/>
  <c r="F415" i="7"/>
  <c r="G415" i="7" s="1"/>
  <c r="F454" i="7"/>
  <c r="G454" i="7" s="1"/>
  <c r="F531" i="7"/>
  <c r="G531" i="7" s="1"/>
  <c r="F586" i="7"/>
  <c r="G586" i="7" s="1"/>
  <c r="F599" i="7"/>
  <c r="G599" i="7" s="1"/>
  <c r="F451" i="7"/>
  <c r="G451" i="7" s="1"/>
  <c r="F478" i="7"/>
  <c r="G478" i="7" s="1"/>
  <c r="F323" i="7"/>
  <c r="G323" i="7" s="1"/>
  <c r="F351" i="7"/>
  <c r="G351" i="7" s="1"/>
  <c r="F370" i="7"/>
  <c r="G370" i="7" s="1"/>
  <c r="F474" i="7"/>
  <c r="G474" i="7" s="1"/>
  <c r="F543" i="7"/>
  <c r="G543" i="7" s="1"/>
  <c r="F427" i="7"/>
  <c r="G427" i="7" s="1"/>
  <c r="F434" i="7"/>
  <c r="G434" i="7" s="1"/>
  <c r="F463" i="7"/>
  <c r="G463" i="7" s="1"/>
  <c r="F498" i="7"/>
  <c r="G498" i="7" s="1"/>
  <c r="F354" i="7"/>
  <c r="G354" i="7" s="1"/>
  <c r="F363" i="7"/>
  <c r="G363" i="7" s="1"/>
  <c r="F374" i="7"/>
  <c r="G374" i="7" s="1"/>
  <c r="F486" i="7"/>
  <c r="G486" i="7" s="1"/>
  <c r="F555" i="7"/>
  <c r="G555" i="7" s="1"/>
  <c r="F439" i="7"/>
  <c r="G439" i="7" s="1"/>
  <c r="F450" i="7"/>
  <c r="G450" i="7" s="1"/>
  <c r="F475" i="7"/>
  <c r="G475" i="7" s="1"/>
  <c r="F514" i="7"/>
  <c r="G514" i="7" s="1"/>
  <c r="F326" i="7"/>
  <c r="G326" i="7" s="1"/>
  <c r="F395" i="7"/>
  <c r="G395" i="7" s="1"/>
  <c r="F359" i="7"/>
  <c r="G359" i="7" s="1"/>
  <c r="F410" i="7"/>
  <c r="G410" i="7" s="1"/>
  <c r="F467" i="7"/>
  <c r="G467" i="7" s="1"/>
  <c r="F502" i="7"/>
  <c r="G502" i="7" s="1"/>
  <c r="F539" i="7"/>
  <c r="G539" i="7" s="1"/>
  <c r="F582" i="7"/>
  <c r="G582" i="7" s="1"/>
  <c r="F587" i="7"/>
  <c r="G587" i="7" s="1"/>
  <c r="G34" i="7"/>
  <c r="G50" i="7"/>
  <c r="G66" i="7"/>
  <c r="G82" i="7"/>
  <c r="G114" i="7"/>
  <c r="G130" i="7"/>
  <c r="G162" i="7"/>
  <c r="G178" i="7"/>
  <c r="G194" i="7"/>
  <c r="G210" i="7"/>
  <c r="G226" i="7"/>
  <c r="G242" i="7"/>
  <c r="G274" i="7"/>
  <c r="G205" i="7"/>
  <c r="G269" i="7"/>
  <c r="G23" i="7"/>
  <c r="G87" i="7"/>
  <c r="G103" i="7"/>
  <c r="G119" i="7"/>
  <c r="G151" i="7"/>
  <c r="G167" i="7"/>
  <c r="G183" i="7"/>
  <c r="G199" i="7"/>
  <c r="G215" i="7"/>
  <c r="G231" i="7"/>
  <c r="G247" i="7"/>
  <c r="G263" i="7"/>
  <c r="G295" i="7"/>
  <c r="G213" i="7"/>
  <c r="G257" i="7"/>
  <c r="G20" i="7"/>
  <c r="G36" i="7"/>
  <c r="G52" i="7"/>
  <c r="G68" i="7"/>
  <c r="G116" i="7"/>
  <c r="G132" i="7"/>
  <c r="G148" i="7"/>
  <c r="G180" i="7"/>
  <c r="G196" i="7"/>
  <c r="G212" i="7"/>
  <c r="G228" i="7"/>
  <c r="G236" i="7"/>
  <c r="G244" i="7"/>
  <c r="G260" i="7"/>
  <c r="G276" i="7"/>
  <c r="G292" i="7"/>
  <c r="G221" i="7"/>
  <c r="G241" i="7"/>
  <c r="G261" i="7"/>
  <c r="G281" i="7"/>
  <c r="G21" i="7"/>
  <c r="G29" i="7"/>
  <c r="G45" i="7"/>
  <c r="G61" i="7"/>
  <c r="G85" i="7"/>
  <c r="G93" i="7"/>
  <c r="G109" i="7"/>
  <c r="G133" i="7"/>
  <c r="G141" i="7"/>
  <c r="G149" i="7"/>
  <c r="G157" i="7"/>
  <c r="G165" i="7"/>
  <c r="G173" i="7"/>
  <c r="G181" i="7"/>
  <c r="G19" i="7"/>
  <c r="G51" i="7"/>
  <c r="G55" i="7"/>
  <c r="G59" i="7"/>
  <c r="G63" i="7"/>
  <c r="G67" i="7"/>
  <c r="G83" i="7"/>
  <c r="G99" i="7"/>
  <c r="G115" i="7"/>
  <c r="G123" i="7"/>
  <c r="G127" i="7"/>
  <c r="G131" i="7"/>
  <c r="G147" i="7"/>
  <c r="G163" i="7"/>
  <c r="G179" i="7"/>
  <c r="G187" i="7"/>
  <c r="G191" i="7"/>
  <c r="G195" i="7"/>
  <c r="G211" i="7"/>
  <c r="G227" i="7"/>
  <c r="G243" i="7"/>
  <c r="G251" i="7"/>
  <c r="G255" i="7"/>
  <c r="G259" i="7"/>
  <c r="G275" i="7"/>
  <c r="G291" i="7"/>
  <c r="G248" i="7"/>
  <c r="G256" i="7"/>
  <c r="G264" i="7"/>
  <c r="G272" i="7"/>
  <c r="G280" i="7"/>
  <c r="G32" i="7"/>
  <c r="G44" i="7"/>
  <c r="G48" i="7"/>
  <c r="G60" i="7"/>
  <c r="G64" i="7"/>
  <c r="G76" i="7"/>
  <c r="G80" i="7"/>
  <c r="G92" i="7"/>
  <c r="G96" i="7"/>
  <c r="G100" i="7"/>
  <c r="G104" i="7"/>
  <c r="G108" i="7"/>
  <c r="G112" i="7"/>
  <c r="G128" i="7"/>
  <c r="G144" i="7"/>
  <c r="G156" i="7"/>
  <c r="G160" i="7"/>
  <c r="G164" i="7"/>
  <c r="G168" i="7"/>
  <c r="G172" i="7"/>
  <c r="G176" i="7"/>
  <c r="G188" i="7"/>
  <c r="G192" i="7"/>
  <c r="G204" i="7"/>
  <c r="G208" i="7"/>
  <c r="G220" i="7"/>
  <c r="G224" i="7"/>
  <c r="G232" i="7"/>
  <c r="G268" i="7"/>
  <c r="G25" i="7"/>
  <c r="G33" i="7"/>
  <c r="G37" i="7"/>
  <c r="G57" i="7"/>
  <c r="G69" i="7"/>
  <c r="G73" i="7"/>
  <c r="G77" i="7"/>
  <c r="G89" i="7"/>
  <c r="G97" i="7"/>
  <c r="G101" i="7"/>
  <c r="G105" i="7"/>
  <c r="G117" i="7"/>
  <c r="G121" i="7"/>
  <c r="G125" i="7"/>
  <c r="G137" i="7"/>
  <c r="G153" i="7"/>
  <c r="G161" i="7"/>
  <c r="G169" i="7"/>
  <c r="G185" i="7"/>
  <c r="G189" i="7"/>
  <c r="G197" i="7"/>
  <c r="G201" i="7"/>
  <c r="G217" i="7"/>
  <c r="G225" i="7"/>
  <c r="G229" i="7"/>
  <c r="G233" i="7"/>
  <c r="G237" i="7"/>
  <c r="G245" i="7"/>
  <c r="G249" i="7"/>
  <c r="G253" i="7"/>
  <c r="G265" i="7"/>
  <c r="G277" i="7"/>
  <c r="G285" i="7"/>
  <c r="G289" i="7"/>
  <c r="G293" i="7"/>
  <c r="G297" i="7"/>
  <c r="G54" i="7"/>
  <c r="G102" i="7"/>
  <c r="G118" i="7"/>
  <c r="G150" i="7"/>
  <c r="G166" i="7"/>
  <c r="G182" i="7"/>
  <c r="G198" i="7"/>
  <c r="G214" i="7"/>
  <c r="G230" i="7"/>
  <c r="G246" i="7"/>
  <c r="G278" i="7"/>
  <c r="G294" i="7"/>
  <c r="G258" i="7"/>
  <c r="G26" i="7"/>
  <c r="G42" i="7"/>
  <c r="G90" i="7"/>
  <c r="G106" i="7"/>
  <c r="G122" i="7"/>
  <c r="G138" i="7"/>
  <c r="G154" i="7"/>
  <c r="G170" i="7"/>
  <c r="G202" i="7"/>
  <c r="G218" i="7"/>
  <c r="G234" i="7"/>
  <c r="G266" i="7"/>
  <c r="G282" i="7"/>
  <c r="G298" i="7"/>
  <c r="G98" i="7"/>
  <c r="G290" i="7"/>
  <c r="G30" i="7"/>
  <c r="G46" i="7"/>
  <c r="G78" i="7"/>
  <c r="G94" i="7"/>
  <c r="G110" i="7"/>
  <c r="G126" i="7"/>
  <c r="G142" i="7"/>
  <c r="G158" i="7"/>
  <c r="G174" i="7"/>
  <c r="G190" i="7"/>
  <c r="G206" i="7"/>
  <c r="G222" i="7"/>
  <c r="G238" i="7"/>
  <c r="G254" i="7"/>
  <c r="G270" i="7"/>
  <c r="G286" i="7"/>
  <c r="G146" i="7"/>
  <c r="G321" i="7"/>
  <c r="G111" i="7"/>
  <c r="G47" i="7"/>
  <c r="G79" i="7"/>
  <c r="G95" i="7"/>
  <c r="G140" i="7"/>
  <c r="G175" i="7"/>
  <c r="G200" i="7"/>
  <c r="G143" i="7"/>
  <c r="G159" i="7"/>
  <c r="G186" i="7"/>
  <c r="G53" i="7"/>
  <c r="G49" i="7"/>
  <c r="G136" i="7"/>
  <c r="G43" i="7"/>
  <c r="G75" i="7"/>
  <c r="G91" i="7"/>
  <c r="G135" i="7"/>
  <c r="G86" i="7"/>
  <c r="G58" i="7"/>
  <c r="G84" i="7"/>
  <c r="G62" i="7"/>
  <c r="G193" i="7"/>
  <c r="G145" i="7"/>
  <c r="G65" i="7"/>
  <c r="G124" i="7"/>
  <c r="G184" i="7"/>
  <c r="G152" i="7"/>
  <c r="G71" i="7"/>
  <c r="G299" i="7"/>
  <c r="G283" i="7"/>
  <c r="G300" i="7"/>
  <c r="G235" i="7"/>
  <c r="G207" i="7"/>
  <c r="G216" i="7"/>
  <c r="G209" i="7"/>
  <c r="G74" i="7"/>
  <c r="G134" i="7"/>
  <c r="G120" i="7"/>
  <c r="G88" i="7"/>
  <c r="G72" i="7"/>
  <c r="G56" i="7"/>
  <c r="G24" i="7"/>
  <c r="G27" i="7"/>
  <c r="G296" i="7"/>
  <c r="G240" i="7"/>
  <c r="G252" i="7"/>
  <c r="G28" i="7"/>
  <c r="G31" i="7"/>
  <c r="G287" i="7"/>
  <c r="G273" i="7"/>
  <c r="G239" i="7"/>
  <c r="G267" i="7"/>
  <c r="G219" i="7"/>
  <c r="G203" i="7"/>
  <c r="G223" i="7"/>
  <c r="G39" i="7"/>
  <c r="G70" i="7"/>
  <c r="G177" i="7"/>
  <c r="G129" i="7"/>
  <c r="G81" i="7"/>
  <c r="G113" i="7"/>
  <c r="G171" i="7"/>
  <c r="G155" i="7"/>
  <c r="G139" i="7"/>
  <c r="G107" i="7"/>
  <c r="G279" i="7"/>
  <c r="G284" i="7"/>
  <c r="G288" i="7"/>
  <c r="G271" i="7"/>
  <c r="G262" i="7"/>
  <c r="G250" i="7"/>
  <c r="G5" i="7" l="1"/>
  <c r="G3" i="7"/>
  <c r="G2" i="7"/>
  <c r="G6" i="7"/>
  <c r="G4" i="7"/>
  <c r="G16" i="7"/>
  <c r="G10" i="7"/>
  <c r="G14" i="7"/>
  <c r="G12" i="7"/>
  <c r="G8" i="7"/>
  <c r="G17" i="7"/>
  <c r="G15" i="7"/>
  <c r="G13" i="7"/>
  <c r="G11" i="7"/>
  <c r="G9" i="7"/>
  <c r="G7" i="7"/>
  <c r="G18" i="7"/>
  <c r="G301" i="7"/>
  <c r="G303" i="7"/>
  <c r="G302" i="7"/>
  <c r="G41" i="7"/>
  <c r="G40" i="7"/>
  <c r="G35" i="7"/>
  <c r="G22" i="7"/>
  <c r="G38" i="7"/>
  <c r="O3" i="6" l="1"/>
  <c r="O4" i="6"/>
  <c r="O8" i="6"/>
  <c r="O12" i="6"/>
  <c r="O16" i="6"/>
  <c r="O20" i="6"/>
  <c r="O24" i="6"/>
  <c r="O28" i="6"/>
  <c r="O32" i="6"/>
  <c r="O36" i="6"/>
  <c r="O40" i="6"/>
  <c r="O9" i="6"/>
  <c r="O13" i="6"/>
  <c r="O17" i="6"/>
  <c r="O21" i="6"/>
  <c r="O29" i="6"/>
  <c r="O33" i="6"/>
  <c r="O37" i="6"/>
  <c r="O22" i="6"/>
  <c r="O7" i="6"/>
  <c r="O27" i="6"/>
  <c r="O5" i="6"/>
  <c r="O25" i="6"/>
  <c r="O34" i="6"/>
  <c r="O15" i="6"/>
  <c r="O23" i="6"/>
  <c r="O35" i="6"/>
  <c r="O6" i="6"/>
  <c r="O10" i="6"/>
  <c r="O14" i="6"/>
  <c r="O18" i="6"/>
  <c r="O26" i="6"/>
  <c r="O30" i="6"/>
  <c r="O38" i="6"/>
  <c r="O11" i="6"/>
  <c r="O19" i="6"/>
  <c r="O31" i="6"/>
  <c r="O39" i="6"/>
  <c r="P2" i="7"/>
  <c r="S3" i="6" l="1"/>
  <c r="S4" i="6"/>
  <c r="S8" i="6"/>
  <c r="S12" i="6"/>
  <c r="S16" i="6"/>
  <c r="S20" i="6"/>
  <c r="S24" i="6"/>
  <c r="S28" i="6"/>
  <c r="S32" i="6"/>
  <c r="S36" i="6"/>
  <c r="S40" i="6"/>
  <c r="S5" i="6"/>
  <c r="S9" i="6"/>
  <c r="S13" i="6"/>
  <c r="S17" i="6"/>
  <c r="S21" i="6"/>
  <c r="S25" i="6"/>
  <c r="S29" i="6"/>
  <c r="S33" i="6"/>
  <c r="S37" i="6"/>
  <c r="S6" i="6"/>
  <c r="S10" i="6"/>
  <c r="S14" i="6"/>
  <c r="S18" i="6"/>
  <c r="S22" i="6"/>
  <c r="S26" i="6"/>
  <c r="S30" i="6"/>
  <c r="S34" i="6"/>
  <c r="S38" i="6"/>
  <c r="S7" i="6"/>
  <c r="S11" i="6"/>
  <c r="S15" i="6"/>
  <c r="S19" i="6"/>
  <c r="S23" i="6"/>
  <c r="S27" i="6"/>
  <c r="S31" i="6"/>
  <c r="S35" i="6"/>
  <c r="S39" i="6"/>
  <c r="B239" i="8"/>
  <c r="B16" i="8"/>
  <c r="D231" i="8"/>
  <c r="B205" i="8"/>
  <c r="B8" i="8"/>
  <c r="B102" i="8"/>
  <c r="D212" i="8"/>
  <c r="D49" i="8"/>
  <c r="B45" i="8"/>
  <c r="B182" i="8"/>
  <c r="D259" i="8"/>
  <c r="B274" i="8"/>
  <c r="D137" i="8"/>
  <c r="D97" i="8"/>
  <c r="B75" i="8"/>
  <c r="D72" i="8"/>
  <c r="B290" i="8"/>
  <c r="D128" i="8"/>
  <c r="D248" i="8"/>
  <c r="D204" i="8"/>
  <c r="D106" i="8"/>
  <c r="B240" i="8"/>
  <c r="D274" i="8"/>
  <c r="D162" i="8"/>
  <c r="D90" i="8"/>
  <c r="D281" i="8"/>
  <c r="D43" i="8"/>
  <c r="D18" i="8"/>
  <c r="B49" i="8"/>
  <c r="D266" i="8"/>
  <c r="D215" i="8"/>
  <c r="D225" i="8"/>
  <c r="D220" i="8"/>
  <c r="D261" i="8"/>
  <c r="D275" i="8"/>
  <c r="D80" i="8"/>
  <c r="B244" i="8"/>
  <c r="B273" i="8"/>
  <c r="D296" i="8"/>
  <c r="D197" i="8"/>
  <c r="B55" i="8"/>
  <c r="B187" i="8"/>
  <c r="D115" i="8"/>
  <c r="D135" i="8"/>
  <c r="B251" i="8"/>
  <c r="B73" i="8"/>
  <c r="D201" i="8"/>
  <c r="B132" i="8"/>
  <c r="D244" i="8"/>
  <c r="B28" i="8"/>
  <c r="D256" i="8"/>
  <c r="B284" i="8"/>
  <c r="D291" i="8"/>
  <c r="D148" i="8"/>
  <c r="D118" i="8"/>
  <c r="B252" i="8"/>
  <c r="B216" i="8"/>
  <c r="D258" i="8"/>
  <c r="B51" i="8"/>
  <c r="D284" i="8"/>
  <c r="B30" i="8"/>
  <c r="D130" i="8"/>
  <c r="B148" i="8"/>
  <c r="D191" i="8"/>
  <c r="D145" i="8"/>
  <c r="D272" i="8"/>
  <c r="B46" i="8"/>
  <c r="B157" i="8"/>
  <c r="B62" i="8"/>
  <c r="D297" i="8"/>
  <c r="B140" i="8"/>
  <c r="B166" i="8"/>
  <c r="B113" i="8"/>
  <c r="D117" i="8"/>
  <c r="B59" i="8"/>
  <c r="D174" i="8"/>
  <c r="B206" i="8"/>
  <c r="B80" i="8"/>
  <c r="D65" i="8"/>
  <c r="B298" i="8"/>
  <c r="D46" i="8"/>
  <c r="B271" i="8"/>
  <c r="D19" i="8"/>
  <c r="D30" i="8"/>
  <c r="B10" i="8"/>
  <c r="D11" i="8"/>
  <c r="D207" i="8"/>
  <c r="D213" i="8"/>
  <c r="B210" i="8"/>
  <c r="D127" i="8"/>
  <c r="B142" i="8"/>
  <c r="B83" i="8"/>
  <c r="D186" i="8"/>
  <c r="B104" i="8"/>
  <c r="B100" i="8"/>
  <c r="B272" i="8"/>
  <c r="D48" i="8"/>
  <c r="B258" i="8"/>
  <c r="B40" i="8"/>
  <c r="B150" i="8"/>
  <c r="B202" i="8"/>
  <c r="B71" i="8"/>
  <c r="B133" i="8"/>
  <c r="B156" i="8"/>
  <c r="D177" i="8"/>
  <c r="B231" i="8"/>
  <c r="F5" i="8"/>
  <c r="B98" i="8"/>
  <c r="B23" i="8"/>
  <c r="B229" i="8"/>
  <c r="B262" i="8"/>
  <c r="B94" i="8"/>
  <c r="D187" i="8"/>
  <c r="D227" i="8"/>
  <c r="D93" i="8"/>
  <c r="D31" i="8"/>
  <c r="D29" i="8"/>
  <c r="D133" i="8"/>
  <c r="B53" i="8"/>
  <c r="B38" i="8"/>
  <c r="D89" i="8"/>
  <c r="D151" i="8"/>
  <c r="B101" i="8"/>
  <c r="B277" i="8"/>
  <c r="D149" i="8"/>
  <c r="B81" i="8"/>
  <c r="B217" i="8"/>
  <c r="B195" i="8"/>
  <c r="D173" i="8"/>
  <c r="B82" i="8"/>
  <c r="B160" i="8"/>
  <c r="B198" i="8"/>
  <c r="B41" i="8"/>
  <c r="D226" i="8"/>
  <c r="B108" i="8"/>
  <c r="D221" i="8"/>
  <c r="F9" i="8"/>
  <c r="B261" i="8"/>
  <c r="D111" i="8"/>
  <c r="B201" i="8"/>
  <c r="D47" i="8"/>
  <c r="D125" i="8"/>
  <c r="B74" i="8"/>
  <c r="D62" i="8"/>
  <c r="B135" i="8"/>
  <c r="D150" i="8"/>
  <c r="B48" i="8"/>
  <c r="B292" i="8"/>
  <c r="D234" i="8"/>
  <c r="D175" i="8"/>
  <c r="B65" i="8"/>
  <c r="D139" i="8"/>
  <c r="B269" i="8"/>
  <c r="D233" i="8"/>
  <c r="B184" i="8"/>
  <c r="D185" i="8"/>
  <c r="D164" i="8"/>
  <c r="D209" i="8"/>
  <c r="D182" i="8"/>
  <c r="D189" i="8"/>
  <c r="D27" i="8"/>
  <c r="F8" i="8"/>
  <c r="D152" i="8"/>
  <c r="B270" i="8"/>
  <c r="D71" i="8"/>
  <c r="D282" i="8"/>
  <c r="B289" i="8"/>
  <c r="D50" i="8"/>
  <c r="B18" i="8"/>
  <c r="D25" i="8"/>
  <c r="B257" i="8"/>
  <c r="D276" i="8"/>
  <c r="B147" i="8"/>
  <c r="D42" i="8"/>
  <c r="D22" i="8"/>
  <c r="B178" i="8"/>
  <c r="B89" i="8"/>
  <c r="D34" i="8"/>
  <c r="B136" i="8"/>
  <c r="D196" i="8"/>
  <c r="B237" i="8"/>
  <c r="D169" i="8"/>
  <c r="D79" i="8"/>
  <c r="B263" i="8"/>
  <c r="B143" i="8"/>
  <c r="D68" i="8"/>
  <c r="D104" i="8"/>
  <c r="B58" i="8"/>
  <c r="B33" i="8"/>
  <c r="D120" i="8"/>
  <c r="B192" i="8"/>
  <c r="D264" i="8"/>
  <c r="B295" i="8"/>
  <c r="D292" i="8"/>
  <c r="D8" i="8"/>
  <c r="D293" i="8"/>
  <c r="D67" i="8"/>
  <c r="B250" i="8"/>
  <c r="D252" i="8"/>
  <c r="D39" i="8"/>
  <c r="B234" i="8"/>
  <c r="B194" i="8"/>
  <c r="D290" i="8"/>
  <c r="B224" i="8"/>
  <c r="D183" i="8"/>
  <c r="D119" i="8"/>
  <c r="D235" i="8"/>
  <c r="B248" i="8"/>
  <c r="D26" i="8"/>
  <c r="D103" i="8"/>
  <c r="B233" i="8"/>
  <c r="D168" i="8"/>
  <c r="B264" i="8"/>
  <c r="B27" i="8"/>
  <c r="B42" i="8"/>
  <c r="D239" i="8"/>
  <c r="D176" i="8"/>
  <c r="D153" i="8"/>
  <c r="D222" i="8"/>
  <c r="B122" i="8"/>
  <c r="D99" i="8"/>
  <c r="D108" i="8"/>
  <c r="D206" i="8"/>
  <c r="B103" i="8"/>
  <c r="B218" i="8"/>
  <c r="D246" i="8"/>
  <c r="B162" i="8"/>
  <c r="B242" i="8"/>
  <c r="F10" i="8"/>
  <c r="D107" i="8"/>
  <c r="D251" i="8"/>
  <c r="B300" i="8"/>
  <c r="B120" i="8"/>
  <c r="B291" i="8"/>
  <c r="D121" i="8"/>
  <c r="B146" i="8"/>
  <c r="B77" i="8"/>
  <c r="B176" i="8"/>
  <c r="B174" i="8"/>
  <c r="B301" i="8"/>
  <c r="B78" i="8"/>
  <c r="B243" i="8"/>
  <c r="B3" i="8"/>
  <c r="D15" i="8"/>
  <c r="B259" i="8"/>
  <c r="D105" i="8"/>
  <c r="D184" i="8"/>
  <c r="B280" i="8"/>
  <c r="B186" i="8"/>
  <c r="D58" i="8"/>
  <c r="B9" i="8"/>
  <c r="D285" i="8"/>
  <c r="B161" i="8"/>
  <c r="D112" i="8"/>
  <c r="B70" i="8"/>
  <c r="D257" i="8"/>
  <c r="B149" i="8"/>
  <c r="D254" i="8"/>
  <c r="D156" i="8"/>
  <c r="B145" i="8"/>
  <c r="D265" i="8"/>
  <c r="D54" i="8"/>
  <c r="D154" i="8"/>
  <c r="D37" i="8"/>
  <c r="B190" i="8"/>
  <c r="B6" i="8"/>
  <c r="B84" i="8"/>
  <c r="B267" i="8"/>
  <c r="D255" i="8"/>
  <c r="D60" i="8"/>
  <c r="B111" i="8"/>
  <c r="D237" i="8"/>
  <c r="B96" i="8"/>
  <c r="D66" i="8"/>
  <c r="D243" i="8"/>
  <c r="B215" i="8"/>
  <c r="D88" i="8"/>
  <c r="D172" i="8"/>
  <c r="B227" i="8"/>
  <c r="D199" i="8"/>
  <c r="D83" i="8"/>
  <c r="B254" i="8"/>
  <c r="B24" i="8"/>
  <c r="D28" i="8"/>
  <c r="B247" i="8"/>
  <c r="D269" i="8"/>
  <c r="B106" i="8"/>
  <c r="D141" i="8"/>
  <c r="B47" i="8"/>
  <c r="D136" i="8"/>
  <c r="B225" i="8"/>
  <c r="B196" i="8"/>
  <c r="B214" i="8"/>
  <c r="D92" i="8"/>
  <c r="B288" i="8"/>
  <c r="B191" i="8"/>
  <c r="D143" i="8"/>
  <c r="B52" i="8"/>
  <c r="D270" i="8"/>
  <c r="D210" i="8"/>
  <c r="D178" i="8"/>
  <c r="D242" i="8"/>
  <c r="B294" i="8"/>
  <c r="D114" i="8"/>
  <c r="D253" i="8"/>
  <c r="B76" i="8"/>
  <c r="D51" i="8"/>
  <c r="D109" i="8"/>
  <c r="D16" i="8"/>
  <c r="B116" i="8"/>
  <c r="B72" i="8"/>
  <c r="B164" i="8"/>
  <c r="D198" i="8"/>
  <c r="D138" i="8"/>
  <c r="B265" i="8"/>
  <c r="B121" i="8"/>
  <c r="B137" i="8"/>
  <c r="B144" i="8"/>
  <c r="D9" i="8"/>
  <c r="D283" i="8"/>
  <c r="D53" i="8"/>
  <c r="D132" i="8"/>
  <c r="B12" i="8"/>
  <c r="B63" i="8"/>
  <c r="D10" i="8"/>
  <c r="D94" i="8"/>
  <c r="B88" i="8"/>
  <c r="D165" i="8"/>
  <c r="D129" i="8"/>
  <c r="B200" i="8"/>
  <c r="B14" i="8"/>
  <c r="B13" i="8"/>
  <c r="B34" i="8"/>
  <c r="B188" i="8"/>
  <c r="D166" i="8"/>
  <c r="B249" i="8"/>
  <c r="B139" i="8"/>
  <c r="B279" i="8"/>
  <c r="B293" i="8"/>
  <c r="D87" i="8"/>
  <c r="B99" i="8"/>
  <c r="B141" i="8"/>
  <c r="D12" i="8"/>
  <c r="D35" i="8"/>
  <c r="D300" i="8"/>
  <c r="B173" i="8"/>
  <c r="D200" i="8"/>
  <c r="B219" i="8"/>
  <c r="B17" i="8"/>
  <c r="B134" i="8"/>
  <c r="B159" i="8"/>
  <c r="B285" i="8"/>
  <c r="B54" i="8"/>
  <c r="D277" i="8"/>
  <c r="F3" i="8"/>
  <c r="D86" i="8"/>
  <c r="D122" i="8"/>
  <c r="B165" i="8"/>
  <c r="B151" i="8"/>
  <c r="D159" i="8"/>
  <c r="D17" i="8"/>
  <c r="B246" i="8"/>
  <c r="B199" i="8"/>
  <c r="D158" i="8"/>
  <c r="F4" i="8"/>
  <c r="D193" i="8"/>
  <c r="B110" i="8"/>
  <c r="D190" i="8"/>
  <c r="D240" i="8"/>
  <c r="D126" i="8"/>
  <c r="B15" i="8"/>
  <c r="D110" i="8"/>
  <c r="B125" i="8"/>
  <c r="D171" i="8"/>
  <c r="B283" i="8"/>
  <c r="D98" i="8"/>
  <c r="D211" i="8"/>
  <c r="D36" i="8"/>
  <c r="B209" i="8"/>
  <c r="D45" i="8"/>
  <c r="D229" i="8"/>
  <c r="D278" i="8"/>
  <c r="B203" i="8"/>
  <c r="B115" i="8"/>
  <c r="B281" i="8"/>
  <c r="D59" i="8"/>
  <c r="D161" i="8"/>
  <c r="B241" i="8"/>
  <c r="B57" i="8"/>
  <c r="F7" i="8"/>
  <c r="D267" i="8"/>
  <c r="D32" i="8"/>
  <c r="D250" i="8"/>
  <c r="D181" i="8"/>
  <c r="B5" i="8"/>
  <c r="B128" i="8"/>
  <c r="D21" i="8"/>
  <c r="B126" i="8"/>
  <c r="B154" i="8"/>
  <c r="D7" i="8"/>
  <c r="B92" i="8"/>
  <c r="B60" i="8"/>
  <c r="D224" i="8"/>
  <c r="D76" i="8"/>
  <c r="D280" i="8"/>
  <c r="B117" i="8"/>
  <c r="B67" i="8"/>
  <c r="B112" i="8"/>
  <c r="B105" i="8"/>
  <c r="D236" i="8"/>
  <c r="B197" i="8"/>
  <c r="D194" i="8"/>
  <c r="D131" i="8"/>
  <c r="B169" i="8"/>
  <c r="D57" i="8"/>
  <c r="B238" i="8"/>
  <c r="B181" i="8"/>
  <c r="D167" i="8"/>
  <c r="D4" i="8"/>
  <c r="D73" i="8"/>
  <c r="B255" i="8"/>
  <c r="B185" i="8"/>
  <c r="B56" i="8"/>
  <c r="D75" i="8"/>
  <c r="D217" i="8"/>
  <c r="B31" i="8"/>
  <c r="D298" i="8"/>
  <c r="D247" i="8"/>
  <c r="D61" i="8"/>
  <c r="B43" i="8"/>
  <c r="D84" i="8"/>
  <c r="B127" i="8"/>
  <c r="B32" i="8"/>
  <c r="B170" i="8"/>
  <c r="B123" i="8"/>
  <c r="D179" i="8"/>
  <c r="B183" i="8"/>
  <c r="D70" i="8"/>
  <c r="D155" i="8"/>
  <c r="D82" i="8"/>
  <c r="B175" i="8"/>
  <c r="B179" i="8"/>
  <c r="B221" i="8"/>
  <c r="D241" i="8"/>
  <c r="B177" i="8"/>
  <c r="B22" i="8"/>
  <c r="B68" i="8"/>
  <c r="B138" i="8"/>
  <c r="D203" i="8"/>
  <c r="D260" i="8"/>
  <c r="D52" i="8"/>
  <c r="B90" i="8"/>
  <c r="B223" i="8"/>
  <c r="B287" i="8"/>
  <c r="B230" i="8"/>
  <c r="D232" i="8"/>
  <c r="B235" i="8"/>
  <c r="D157" i="8"/>
  <c r="B155" i="8"/>
  <c r="D288" i="8"/>
  <c r="B171" i="8"/>
  <c r="B109" i="8"/>
  <c r="D24" i="8"/>
  <c r="D74" i="8"/>
  <c r="D286" i="8"/>
  <c r="B26" i="8"/>
  <c r="D146" i="8"/>
  <c r="D140" i="8"/>
  <c r="B163" i="8"/>
  <c r="D3" i="8"/>
  <c r="D192" i="8"/>
  <c r="D208" i="8"/>
  <c r="B228" i="8"/>
  <c r="D40" i="8"/>
  <c r="D188" i="8"/>
  <c r="B50" i="8"/>
  <c r="B180" i="8"/>
  <c r="D289" i="8"/>
  <c r="B297" i="8"/>
  <c r="B7" i="8"/>
  <c r="D56" i="8"/>
  <c r="B167" i="8"/>
  <c r="D195" i="8"/>
  <c r="B37" i="8"/>
  <c r="D273" i="8"/>
  <c r="D78" i="8"/>
  <c r="B131" i="8"/>
  <c r="D38" i="8"/>
  <c r="B44" i="8"/>
  <c r="B114" i="8"/>
  <c r="D63" i="8"/>
  <c r="B253" i="8"/>
  <c r="B204" i="8"/>
  <c r="D116" i="8"/>
  <c r="B29" i="8"/>
  <c r="B172" i="8"/>
  <c r="B21" i="8"/>
  <c r="B275" i="8"/>
  <c r="D205" i="8"/>
  <c r="B245" i="8"/>
  <c r="D279" i="8"/>
  <c r="D55" i="8"/>
  <c r="D263" i="8"/>
  <c r="B130" i="8"/>
  <c r="B278" i="8"/>
  <c r="B118" i="8"/>
  <c r="B129" i="8"/>
  <c r="B19" i="8"/>
  <c r="D180" i="8"/>
  <c r="B86" i="8"/>
  <c r="B20" i="8"/>
  <c r="D101" i="8"/>
  <c r="D123" i="8"/>
  <c r="D6" i="8"/>
  <c r="B208" i="8"/>
  <c r="D85" i="8"/>
  <c r="B207" i="8"/>
  <c r="D14" i="8"/>
  <c r="B189" i="8"/>
  <c r="D124" i="8"/>
  <c r="D142" i="8"/>
  <c r="D223" i="8"/>
  <c r="B39" i="8"/>
  <c r="B212" i="8"/>
  <c r="D160" i="8"/>
  <c r="B256" i="8"/>
  <c r="D202" i="8"/>
  <c r="B153" i="8"/>
  <c r="B152" i="8"/>
  <c r="D287" i="8"/>
  <c r="B266" i="8"/>
  <c r="D144" i="8"/>
  <c r="D295" i="8"/>
  <c r="D262" i="8"/>
  <c r="D33" i="8"/>
  <c r="D113" i="8"/>
  <c r="B79" i="8"/>
  <c r="B91" i="8"/>
  <c r="D228" i="8"/>
  <c r="D268" i="8"/>
  <c r="B61" i="8"/>
  <c r="B97" i="8"/>
  <c r="D91" i="8"/>
  <c r="D214" i="8"/>
  <c r="D163" i="8"/>
  <c r="D216" i="8"/>
  <c r="B282" i="8"/>
  <c r="D5" i="8"/>
  <c r="D102" i="8"/>
  <c r="D134" i="8"/>
  <c r="B260" i="8"/>
  <c r="B168" i="8"/>
  <c r="D69" i="8"/>
  <c r="D77" i="8"/>
  <c r="D219" i="8"/>
  <c r="D230" i="8"/>
  <c r="B11" i="8"/>
  <c r="B158" i="8"/>
  <c r="D245" i="8"/>
  <c r="D41" i="8"/>
  <c r="D23" i="8"/>
  <c r="B213" i="8"/>
  <c r="B36" i="8"/>
  <c r="B85" i="8"/>
  <c r="B119" i="8"/>
  <c r="D20" i="8"/>
  <c r="B268" i="8"/>
  <c r="B220" i="8"/>
  <c r="B87" i="8"/>
  <c r="D170" i="8"/>
  <c r="B4" i="8"/>
  <c r="D44" i="8"/>
  <c r="B95" i="8"/>
  <c r="B286" i="8"/>
  <c r="B124" i="8"/>
  <c r="B69" i="8"/>
  <c r="D301" i="8"/>
  <c r="D147" i="8"/>
  <c r="D271" i="8"/>
  <c r="B226" i="8"/>
  <c r="B64" i="8"/>
  <c r="B107" i="8"/>
  <c r="D299" i="8"/>
  <c r="B276" i="8"/>
  <c r="D13" i="8"/>
  <c r="D95" i="8"/>
  <c r="B296" i="8"/>
  <c r="B66" i="8"/>
  <c r="D294" i="8"/>
  <c r="B232" i="8"/>
  <c r="B193" i="8"/>
  <c r="B93" i="8"/>
  <c r="B236" i="8"/>
  <c r="D81" i="8"/>
  <c r="B25" i="8"/>
  <c r="D249" i="8"/>
  <c r="B35" i="8"/>
  <c r="B222" i="8"/>
  <c r="B211" i="8"/>
  <c r="F6" i="8"/>
  <c r="D64" i="8"/>
  <c r="D218" i="8"/>
  <c r="D100" i="8"/>
  <c r="D96" i="8"/>
  <c r="B299" i="8"/>
  <c r="D238" i="8"/>
  <c r="D2" i="8" l="1"/>
  <c r="F2" i="8"/>
  <c r="B2" i="8"/>
  <c r="J2" i="8" l="1"/>
  <c r="I24" i="4" s="1"/>
</calcChain>
</file>

<file path=xl/sharedStrings.xml><?xml version="1.0" encoding="utf-8"?>
<sst xmlns="http://schemas.openxmlformats.org/spreadsheetml/2006/main" count="595" uniqueCount="260">
  <si>
    <t>C7 SCS - Settlement Account upload sheet</t>
  </si>
  <si>
    <t>Instruction guide for Clearing Members requesting the setup/deletion/change of C7 SCS settlement account
Please note that Clearing Members need to fill out all mandatory fields on the Settlement Account, Processing Settings and Signature Sheet. All sheets need to be sent to the respective key account manager via email as excel file. The Signature Sheet needs to be signed by the Clearing Member and sent as a scanned copy to the Key Account Manager.
Please start with providing information on settlement accounts of the Clearing Member. Furthermore, please proceed with providing required information on netting &amp; processing  on position account level. 
We would expect that users of today’s “Full Service” change their processing model to aggregation. 
Please note that in case of setup for Italian Bonds in addition the TIN of the trading member is needed.
In case of netting with strange nets,  the Cash accounts for Strange Nets must be completed</t>
  </si>
  <si>
    <t>Signature Sheet</t>
  </si>
  <si>
    <t>Column Heading</t>
  </si>
  <si>
    <t>Optional/ Mandatory</t>
  </si>
  <si>
    <t>Description</t>
  </si>
  <si>
    <t>Example</t>
  </si>
  <si>
    <t>Field length</t>
  </si>
  <si>
    <t>Format</t>
  </si>
  <si>
    <t>Please click here for the 
Signature Sheet</t>
  </si>
  <si>
    <t>CCP Member ID of the CM</t>
  </si>
  <si>
    <t>Mandatory</t>
  </si>
  <si>
    <t>ABCFR</t>
  </si>
  <si>
    <t>Legal Name of the Clearing Member</t>
  </si>
  <si>
    <t xml:space="preserve">Name </t>
  </si>
  <si>
    <t>ABC company</t>
  </si>
  <si>
    <t>n/a</t>
  </si>
  <si>
    <t xml:space="preserve">Letters/Upper case
</t>
  </si>
  <si>
    <t>Street</t>
  </si>
  <si>
    <t>Street should be identical to the street under LEI in gleif.org</t>
  </si>
  <si>
    <t>Emser street</t>
  </si>
  <si>
    <t>Alphanumeric</t>
  </si>
  <si>
    <t>No</t>
  </si>
  <si>
    <t>House No.</t>
  </si>
  <si>
    <t>123A</t>
  </si>
  <si>
    <t xml:space="preserve">City </t>
  </si>
  <si>
    <t>City</t>
  </si>
  <si>
    <t>Hartford</t>
  </si>
  <si>
    <t xml:space="preserve">Letters              
</t>
  </si>
  <si>
    <t>Zip Code</t>
  </si>
  <si>
    <t>Postal Code</t>
  </si>
  <si>
    <t>WC1E6HF</t>
  </si>
  <si>
    <t>Alphanumeric
(Upper case)</t>
  </si>
  <si>
    <t>Country</t>
  </si>
  <si>
    <t>Country should be identical to the country under LEI in gleif.org</t>
  </si>
  <si>
    <t>United Kingdom</t>
  </si>
  <si>
    <t>Contact Person</t>
  </si>
  <si>
    <t>Member Contact</t>
  </si>
  <si>
    <t>John Miller</t>
  </si>
  <si>
    <t>Telephone</t>
  </si>
  <si>
    <t xml:space="preserve">Please enter the phone number </t>
  </si>
  <si>
    <t xml:space="preserve">Numeric
</t>
  </si>
  <si>
    <t>Fax</t>
  </si>
  <si>
    <t>Please enter the fax number</t>
  </si>
  <si>
    <t>E-mail</t>
  </si>
  <si>
    <t>Please enter the email address</t>
  </si>
  <si>
    <t>default@examplebank.com</t>
  </si>
  <si>
    <t>Checksum</t>
  </si>
  <si>
    <t>The Checksum is calculated automatically every time the content of the Excel file has been changed. It allows to verify that the signed signature sheet corresponds to the digital version sent per email.</t>
  </si>
  <si>
    <t>Predefined</t>
  </si>
  <si>
    <t>Settlement Account</t>
  </si>
  <si>
    <t>Please click here for the 
Settlement Account Sheet</t>
  </si>
  <si>
    <t>Clearing 
Member ID</t>
  </si>
  <si>
    <t>Automatically filled with CM member ID from Signature Sheet</t>
  </si>
  <si>
    <t>Eurex Clearing Member ID of the relevant Clearing Member (CM).</t>
  </si>
  <si>
    <t>Letters
Upper case</t>
  </si>
  <si>
    <t>Cross-Location Netting (XETR/XFRA)</t>
  </si>
  <si>
    <t>Indicates, if  trades from both cash markets (XETR and XFRA) must be considered for Net processing.</t>
  </si>
  <si>
    <t>Yes</t>
  </si>
  <si>
    <t>Yes/No</t>
  </si>
  <si>
    <t>Settlement Account Location</t>
  </si>
  <si>
    <t>(i)CSDs: CBF/CBF(i)/SIS</t>
  </si>
  <si>
    <t>CBF</t>
  </si>
  <si>
    <t>List</t>
  </si>
  <si>
    <t>Settlement 
Account</t>
  </si>
  <si>
    <t>Number of settlement account</t>
  </si>
  <si>
    <t>Free text</t>
  </si>
  <si>
    <t xml:space="preserve">HQ Settlement 
Account </t>
  </si>
  <si>
    <t>Optional</t>
  </si>
  <si>
    <t>In case, the settlement account is a branch account, the HQ (Headquarter account) account must be provided</t>
  </si>
  <si>
    <t>Linked 
CBF(i) Account</t>
  </si>
  <si>
    <t xml:space="preserve">In case of CBF Account, the linked CBF(i) account </t>
  </si>
  <si>
    <t xml:space="preserve"> Member ID of Account Owner</t>
  </si>
  <si>
    <t>ECAG Member ID Account of the account owner</t>
  </si>
  <si>
    <t>Gross Delivery 
Manager (GDM)</t>
  </si>
  <si>
    <t>ECAG Member ID Account of the GDM member</t>
  </si>
  <si>
    <t>Group Matching
Account for CBF(i)
(if existing)</t>
  </si>
  <si>
    <t>In case, the settlement account is a SMA (Sub-Matching Account) account, the GMA (Group Matching
Account) account must be provided</t>
  </si>
  <si>
    <t>Account will be used for Italian Bonds</t>
  </si>
  <si>
    <t>The Settlement Account will be used for delivery of Italian Bonds, additional information has to be provided for Italian Bonds setup.</t>
  </si>
  <si>
    <t>Status</t>
  </si>
  <si>
    <t>ECAG Account related operation.</t>
  </si>
  <si>
    <t>Update</t>
  </si>
  <si>
    <t>New/Update/Delete/Remains</t>
  </si>
  <si>
    <t>Processing Settings</t>
  </si>
  <si>
    <t>Please click here for the 
Processing Settings Sheet</t>
  </si>
  <si>
    <t>DC Market Participant</t>
  </si>
  <si>
    <t>CCP ID of Trading Member of the relevant Exchange partcipant</t>
  </si>
  <si>
    <t>XYZFR</t>
  </si>
  <si>
    <t>Exchange</t>
  </si>
  <si>
    <t>Trading Plattform: Eurex Derivate T7, Xetra T7, Börse Frankfurt</t>
  </si>
  <si>
    <t>Eurex Derivate</t>
  </si>
  <si>
    <t>Eurex Derivate, Xetra, Börse Frankfurt, Xetra|Börse Frankfurt</t>
  </si>
  <si>
    <t>Position Account</t>
  </si>
  <si>
    <t>Trading position account</t>
  </si>
  <si>
    <t>PP</t>
  </si>
  <si>
    <t>A1-A9, PP</t>
  </si>
  <si>
    <t>Netting Model</t>
  </si>
  <si>
    <t>C7 SCS Net Processing Model</t>
  </si>
  <si>
    <t>Netting</t>
  </si>
  <si>
    <t>Netting, Netting with Strange Nets ('UNWIND'/ 'NET/SPLIT'), Aggregation, Aggregation with Linking, Gross</t>
  </si>
  <si>
    <t>Release Method</t>
  </si>
  <si>
    <t>Default status of settlement instruction</t>
  </si>
  <si>
    <t>released</t>
  </si>
  <si>
    <t>released, on hold</t>
  </si>
  <si>
    <t>Gross Delivery Management via SWIFT  before Trade Day Netting</t>
  </si>
  <si>
    <t>Possibility to use the ECAG GDM interface (via SWIFT)</t>
  </si>
  <si>
    <t>No/Yes</t>
  </si>
  <si>
    <t>Routing Service
to CBF(i)/CBL</t>
  </si>
  <si>
    <t>Possibility to use the ECAG Routing  interface (via SWIFT)</t>
  </si>
  <si>
    <t>ECAG Account related operation</t>
  </si>
  <si>
    <t>New/Update/Delete</t>
  </si>
  <si>
    <t>Italian Bonds Settings</t>
  </si>
  <si>
    <t>Please click here for the 
Italian Bonds Settings Sheet</t>
  </si>
  <si>
    <t>Trading Member ID of the relevant Exchange partcipant</t>
  </si>
  <si>
    <t>Settlement Account list eligible for Italian bonds</t>
  </si>
  <si>
    <t>List of Settlement Account, which are defined as eligible for Italian Bonds setup, for settlement resulting from T7 Eurex Derivate trading</t>
  </si>
  <si>
    <t>AAAAA / Eurex Derivate - CBF(73270000)</t>
  </si>
  <si>
    <t>Free  text</t>
  </si>
  <si>
    <t>Netting, Netting with Strange Nets ('UNWIND'/ 'NET/SPLIT'), Aggregation, Gross</t>
  </si>
  <si>
    <t>Cash Accounts for Strange Nets</t>
  </si>
  <si>
    <t>Please click here for the 
Cash Accounts for Strange Nets Sheet</t>
  </si>
  <si>
    <t>Account to be used for Strange Nets
(Please define the cash accounts for cash only part)</t>
  </si>
  <si>
    <t xml:space="preserve">Cash Account No. </t>
  </si>
  <si>
    <t>Cash account number for the respective cash location</t>
  </si>
  <si>
    <t>EUFCDEFXXX</t>
  </si>
  <si>
    <t>Free Text</t>
  </si>
  <si>
    <t xml:space="preserve">BIC of Account Holder </t>
  </si>
  <si>
    <t>BIC of the cash account holder</t>
  </si>
  <si>
    <t>CHABBEFXXXX</t>
  </si>
  <si>
    <t xml:space="preserve">Account Holder </t>
  </si>
  <si>
    <t>Member ID of Account Owner</t>
  </si>
  <si>
    <t>C7 SCS Application 
for Settlement Account Setup / Change / Delete</t>
  </si>
  <si>
    <t xml:space="preserve">Eurex Clearing AG </t>
  </si>
  <si>
    <r>
      <t>Please print and sign this page after you have completed the</t>
    </r>
    <r>
      <rPr>
        <i/>
        <sz val="12"/>
        <color indexed="8"/>
        <rFont val="Calibri"/>
        <family val="2"/>
      </rPr>
      <t xml:space="preserve"> 
"C7 SCS Application 
for Settlement Account Setup / Change / Delete" </t>
    </r>
    <r>
      <rPr>
        <sz val="12"/>
        <color indexed="8"/>
        <rFont val="Calibri"/>
        <family val="2"/>
      </rPr>
      <t xml:space="preserve">sheet. 
Then send a scanned copy of signed </t>
    </r>
    <r>
      <rPr>
        <i/>
        <sz val="12"/>
        <color rgb="FF000000"/>
        <rFont val="Calibri"/>
        <family val="2"/>
      </rPr>
      <t>Signature</t>
    </r>
    <r>
      <rPr>
        <i/>
        <sz val="12"/>
        <color indexed="8"/>
        <rFont val="Calibri"/>
        <family val="2"/>
      </rPr>
      <t xml:space="preserve"> Sheet</t>
    </r>
    <r>
      <rPr>
        <sz val="12"/>
        <color indexed="8"/>
        <rFont val="Calibri"/>
        <family val="2"/>
      </rPr>
      <t xml:space="preserve"> and the digital Excel file to your 
Key Account Manager/ Onboarding Manager.
The checksum on the digital Excel file and the signed </t>
    </r>
    <r>
      <rPr>
        <i/>
        <sz val="12"/>
        <color indexed="8"/>
        <rFont val="Calibri"/>
        <family val="2"/>
      </rPr>
      <t>Signa</t>
    </r>
    <r>
      <rPr>
        <i/>
        <sz val="12"/>
        <color theme="1"/>
        <rFont val="Calibri"/>
        <family val="2"/>
        <scheme val="minor"/>
      </rPr>
      <t>ture</t>
    </r>
    <r>
      <rPr>
        <sz val="12"/>
        <color theme="1"/>
        <rFont val="Calibri"/>
        <family val="2"/>
        <scheme val="minor"/>
      </rPr>
      <t xml:space="preserve"> must be equal.</t>
    </r>
  </si>
  <si>
    <t>Client Services, Trading &amp; Clearing</t>
  </si>
  <si>
    <t>60485 Frankfurt/Main</t>
  </si>
  <si>
    <t>Germany</t>
  </si>
  <si>
    <t>Automated checks on the application form:</t>
  </si>
  <si>
    <t>In signing this application, I hereby acknowledge my acceptance of and agreement with the setup, changes (non-changes), and/or deletions provided within the C7 SCS Application 
for Settlement Account Setup</t>
  </si>
  <si>
    <t xml:space="preserve">Simulation </t>
  </si>
  <si>
    <t>effective from</t>
  </si>
  <si>
    <t>asap</t>
  </si>
  <si>
    <t>Production</t>
  </si>
  <si>
    <t>Authorised signature of the Clearing Member:</t>
  </si>
  <si>
    <t>ECAG-20210114-EN</t>
  </si>
  <si>
    <t>Date</t>
  </si>
  <si>
    <t>Place</t>
  </si>
  <si>
    <t>First name, last name and authorised signature of CM</t>
  </si>
  <si>
    <t>V. 2.3p</t>
  </si>
  <si>
    <t>page</t>
  </si>
  <si>
    <t>01/01</t>
  </si>
  <si>
    <t xml:space="preserve"> Group Matching
Account for CBF(i)
(if existing)</t>
  </si>
  <si>
    <t>Comment</t>
  </si>
  <si>
    <t>Missing Entry</t>
  </si>
  <si>
    <t>x</t>
  </si>
  <si>
    <t>New</t>
  </si>
  <si>
    <r>
      <rPr>
        <b/>
        <sz val="12"/>
        <color theme="1"/>
        <rFont val="Calibri"/>
        <family val="2"/>
        <scheme val="minor"/>
      </rPr>
      <t>C7 SCS</t>
    </r>
    <r>
      <rPr>
        <sz val="11"/>
        <color theme="1"/>
        <rFont val="Calibri"/>
        <family val="2"/>
        <scheme val="minor"/>
      </rPr>
      <t xml:space="preserve">
Cash accounts for payment resulting out of Strange Nets</t>
    </r>
  </si>
  <si>
    <t>Geldverrechnungsstelle / Cash Settlement Location 
 Zentralkonto / Headquarter Account</t>
  </si>
  <si>
    <r>
      <t xml:space="preserve">RTGS-Konto / -Account 
oder / or 
euroSIC-Konto / -Account
</t>
    </r>
    <r>
      <rPr>
        <b/>
        <sz val="11"/>
        <color theme="1"/>
        <rFont val="Calibri"/>
        <family val="2"/>
        <scheme val="minor"/>
      </rPr>
      <t>EUR</t>
    </r>
  </si>
  <si>
    <r>
      <t xml:space="preserve">For Eurex Deutschland
6-Series Account
</t>
    </r>
    <r>
      <rPr>
        <b/>
        <sz val="11"/>
        <color theme="1"/>
        <rFont val="Calibri"/>
        <family val="2"/>
        <scheme val="minor"/>
      </rPr>
      <t>USD</t>
    </r>
  </si>
  <si>
    <t>For Eurex Deutschland only:
SNB
(Verrechnendes SIC-Konto /
SIC Settlement Account) or payment Bank
CHF</t>
  </si>
  <si>
    <r>
      <rPr>
        <b/>
        <sz val="11"/>
        <color theme="1"/>
        <rFont val="Calibri"/>
        <family val="2"/>
        <scheme val="minor"/>
      </rPr>
      <t>Optional for Eurex Deutschland only:</t>
    </r>
    <r>
      <rPr>
        <sz val="11"/>
        <color theme="1"/>
        <rFont val="Calibri"/>
        <family val="2"/>
        <scheme val="minor"/>
      </rPr>
      <t xml:space="preserve">
6-Series-Account
Applicable for all products not eligible via CBF-SIX
SIS Link
</t>
    </r>
    <r>
      <rPr>
        <b/>
        <sz val="11"/>
        <color theme="1"/>
        <rFont val="Calibri"/>
        <family val="2"/>
        <scheme val="minor"/>
      </rPr>
      <t>CHF</t>
    </r>
  </si>
  <si>
    <r>
      <rPr>
        <b/>
        <sz val="11"/>
        <color theme="1"/>
        <rFont val="Calibri"/>
        <family val="2"/>
        <scheme val="minor"/>
      </rPr>
      <t xml:space="preserve">For FWB/ Xetra </t>
    </r>
    <r>
      <rPr>
        <sz val="11"/>
        <color theme="1"/>
        <rFont val="Calibri"/>
        <family val="2"/>
        <scheme val="minor"/>
      </rPr>
      <t xml:space="preserve">
Trading in Foreign Currency Securities 6-Series Account
</t>
    </r>
    <r>
      <rPr>
        <b/>
        <sz val="11"/>
        <color theme="1"/>
        <rFont val="Calibri"/>
        <family val="2"/>
        <scheme val="minor"/>
      </rPr>
      <t>USD/CHF/GBP/
SEK/CAD/CNY/AUD</t>
    </r>
  </si>
  <si>
    <r>
      <rPr>
        <b/>
        <sz val="11"/>
        <color theme="1"/>
        <rFont val="Calibri"/>
        <family val="2"/>
        <scheme val="minor"/>
      </rPr>
      <t xml:space="preserve">For CBF(i) Account:
</t>
    </r>
    <r>
      <rPr>
        <sz val="11"/>
        <color theme="1"/>
        <rFont val="Calibri"/>
        <family val="2"/>
        <scheme val="minor"/>
      </rPr>
      <t xml:space="preserve">RTGS-Account (euroSIC) or 6-Series
</t>
    </r>
    <r>
      <rPr>
        <b/>
        <sz val="11"/>
        <color theme="1"/>
        <rFont val="Calibri"/>
        <family val="2"/>
        <scheme val="minor"/>
      </rPr>
      <t>EUR</t>
    </r>
  </si>
  <si>
    <t>For CBF(i) Account:
GBP / SEK / USD</t>
  </si>
  <si>
    <r>
      <t xml:space="preserve">6-Series for Xetra foreign currency
</t>
    </r>
    <r>
      <rPr>
        <b/>
        <sz val="11"/>
        <color theme="1"/>
        <rFont val="Calibri"/>
        <family val="2"/>
        <scheme val="minor"/>
      </rPr>
      <t>CNY</t>
    </r>
  </si>
  <si>
    <t>BIC of Account Holder</t>
  </si>
  <si>
    <t>tradingLocationId</t>
  </si>
  <si>
    <t>clearerId</t>
  </si>
  <si>
    <t>tradingMemberId</t>
  </si>
  <si>
    <t>settlementAccountLocation</t>
  </si>
  <si>
    <t>settlementAccountNumber</t>
  </si>
  <si>
    <t>accountType</t>
  </si>
  <si>
    <t>accountUsage</t>
  </si>
  <si>
    <t>futureProcessingMethod</t>
  </si>
  <si>
    <t>futureReleaseMethod</t>
  </si>
  <si>
    <t>futureStrangeNetMethod</t>
  </si>
  <si>
    <t>effectiveDate</t>
  </si>
  <si>
    <t>Clearing House</t>
  </si>
  <si>
    <t>Participant ID</t>
  </si>
  <si>
    <t>CH/Participant/Holder BIC</t>
  </si>
  <si>
    <t>Cash Location</t>
  </si>
  <si>
    <t>Currency</t>
  </si>
  <si>
    <t>Cash Account Number</t>
  </si>
  <si>
    <t>Participant Role</t>
  </si>
  <si>
    <t>Holder</t>
  </si>
  <si>
    <t>Institution Type</t>
  </si>
  <si>
    <t>IBAN</t>
  </si>
  <si>
    <t>Processing Type</t>
  </si>
  <si>
    <t/>
  </si>
  <si>
    <t>CH Cash Location</t>
  </si>
  <si>
    <t>CH Cash Account</t>
  </si>
  <si>
    <t>CH IBAN</t>
  </si>
  <si>
    <t>Participant Cash Location</t>
  </si>
  <si>
    <t>Participant IBAN</t>
  </si>
  <si>
    <t>Effective Date From</t>
  </si>
  <si>
    <t>Effective Date Till</t>
  </si>
  <si>
    <t>Cash Chain ID</t>
  </si>
  <si>
    <t>Excluded</t>
  </si>
  <si>
    <t>Technical ID</t>
  </si>
  <si>
    <t>Emergency Update Flag</t>
  </si>
  <si>
    <t>Emergency Action</t>
  </si>
  <si>
    <t>9999-12-31</t>
  </si>
  <si>
    <t>Settl_account_specific</t>
  </si>
  <si>
    <t>Pos_account_specific</t>
  </si>
  <si>
    <t>Strange_nets_Specific_CashAcc</t>
  </si>
  <si>
    <t>Italian Bonds setup</t>
  </si>
  <si>
    <t>Strange nets possible</t>
  </si>
  <si>
    <t>CM</t>
  </si>
  <si>
    <t>CSD</t>
  </si>
  <si>
    <t>list</t>
  </si>
  <si>
    <t>code</t>
  </si>
  <si>
    <t>rank</t>
  </si>
  <si>
    <t>Italian bonds possible</t>
  </si>
  <si>
    <t>Cm</t>
  </si>
  <si>
    <t>&lt;=strange nets for italian bonds</t>
  </si>
  <si>
    <t>Trad_Exchange</t>
  </si>
  <si>
    <t>XEUR_PosAccount</t>
  </si>
  <si>
    <t>Xetr_XFRA_PosAccount</t>
  </si>
  <si>
    <t>XEUR</t>
  </si>
  <si>
    <t>XETR</t>
  </si>
  <si>
    <t>XFRA</t>
  </si>
  <si>
    <t>NettingModel</t>
  </si>
  <si>
    <t>NettingModelXEUR</t>
  </si>
  <si>
    <t>CSDXEUR</t>
  </si>
  <si>
    <t>MSIF_Service</t>
  </si>
  <si>
    <t>ProcessingMethod</t>
  </si>
  <si>
    <t>SAccountStatus</t>
  </si>
  <si>
    <t>Account_List</t>
  </si>
  <si>
    <t>Yes_No_List</t>
  </si>
  <si>
    <t>Italian_bonds_account_list</t>
  </si>
  <si>
    <t>dictionary</t>
  </si>
  <si>
    <t>S_account</t>
  </si>
  <si>
    <t xml:space="preserve"> |-/()abcdefghijklmnopqrstuvwxyzABCDEFGHIJKLMNOPQRSTUVWXYZ1234567890äöü</t>
  </si>
  <si>
    <t>A1</t>
  </si>
  <si>
    <t>Netting ('UNWIND')</t>
  </si>
  <si>
    <t>Remains</t>
  </si>
  <si>
    <t>Xetra</t>
  </si>
  <si>
    <t>CBF(i)</t>
  </si>
  <si>
    <t>A2</t>
  </si>
  <si>
    <t>Netting with Strange Nets ('NET/SPLIT')</t>
  </si>
  <si>
    <t>on hold</t>
  </si>
  <si>
    <t>Börse Frankfurt</t>
  </si>
  <si>
    <t>A3</t>
  </si>
  <si>
    <t>Aggregation</t>
  </si>
  <si>
    <t>Delete</t>
  </si>
  <si>
    <t>SIS</t>
  </si>
  <si>
    <t>Xetra|Börse Frankfurt</t>
  </si>
  <si>
    <t>A4</t>
  </si>
  <si>
    <t>Gross</t>
  </si>
  <si>
    <t>dictionary_UpperC</t>
  </si>
  <si>
    <t>A5</t>
  </si>
  <si>
    <t>ABCDEFGHIJKLMNOPQRSTUVWXYZ</t>
  </si>
  <si>
    <t>A6</t>
  </si>
  <si>
    <t>A7</t>
  </si>
  <si>
    <t>Aggregation with Linking</t>
  </si>
  <si>
    <t>A8</t>
  </si>
  <si>
    <t>A9</t>
  </si>
  <si>
    <t>max 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</si>
</sst>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38">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sz val="12"/>
      <color theme="1"/>
      <name val="Calibri"/>
      <family val="2"/>
      <scheme val="minor"/>
    </font>
    <font>
      <b/>
      <sz val="20"/>
      <color theme="1"/>
      <name val="Calibri"/>
      <family val="2"/>
      <scheme val="minor"/>
    </font>
    <font>
      <b/>
      <sz val="26"/>
      <color theme="1"/>
      <name val="Calibri"/>
      <family val="2"/>
      <scheme val="minor"/>
    </font>
    <font>
      <i/>
      <sz val="12"/>
      <color indexed="8"/>
      <name val="Calibri"/>
      <family val="2"/>
    </font>
    <font>
      <sz val="12"/>
      <color indexed="8"/>
      <name val="Calibri"/>
      <family val="2"/>
    </font>
    <font>
      <sz val="10"/>
      <color theme="1"/>
      <name val="Calibri"/>
      <family val="2"/>
      <scheme val="minor"/>
    </font>
    <font>
      <i/>
      <sz val="12"/>
      <color theme="1"/>
      <name val="Calibri"/>
      <family val="2"/>
      <scheme val="minor"/>
    </font>
    <font>
      <b/>
      <sz val="12"/>
      <color theme="1"/>
      <name val="Calibri"/>
      <family val="2"/>
      <scheme val="minor"/>
    </font>
    <font>
      <sz val="8"/>
      <color theme="1"/>
      <name val="Calibri"/>
      <family val="2"/>
      <scheme val="minor"/>
    </font>
    <font>
      <i/>
      <sz val="12"/>
      <color rgb="FF000000"/>
      <name val="Calibri"/>
      <family val="2"/>
    </font>
    <font>
      <u/>
      <sz val="11"/>
      <color theme="10"/>
      <name val="Calibri"/>
      <family val="2"/>
      <scheme val="minor"/>
    </font>
    <font>
      <sz val="10"/>
      <name val="Arial"/>
      <family val="2"/>
    </font>
    <font>
      <sz val="10"/>
      <color theme="1"/>
      <name val="Arial"/>
      <family val="2"/>
    </font>
    <font>
      <b/>
      <sz val="18"/>
      <color theme="1"/>
      <name val="Calibri"/>
      <family val="2"/>
      <scheme val="minor"/>
    </font>
    <font>
      <b/>
      <sz val="12"/>
      <name val="Calibri"/>
      <family val="2"/>
      <scheme val="minor"/>
    </font>
    <font>
      <sz val="11"/>
      <color rgb="FF00B050"/>
      <name val="Calibri"/>
      <family val="2"/>
      <scheme val="minor"/>
    </font>
    <font>
      <sz val="11"/>
      <name val="Calibri"/>
      <family val="2"/>
      <scheme val="minor"/>
    </font>
    <font>
      <b/>
      <sz val="12"/>
      <color rgb="FF861106"/>
      <name val="Calibri"/>
      <family val="2"/>
      <scheme val="minor"/>
    </font>
    <font>
      <sz val="10"/>
      <name val="Arial"/>
      <family val="2"/>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bgColor indexed="64"/>
      </patternFill>
    </fill>
    <fill>
      <patternFill patternType="solid">
        <fgColor indexed="22"/>
        <bgColor indexed="64"/>
      </patternFill>
    </fill>
    <fill>
      <patternFill patternType="solid">
        <fgColor rgb="FF00B050"/>
        <bgColor indexed="64"/>
      </patternFill>
    </fill>
    <fill>
      <patternFill patternType="solid">
        <fgColor theme="7" tint="0.59999389629810485"/>
        <bgColor indexed="64"/>
      </patternFill>
    </fill>
    <fill>
      <patternFill patternType="solid">
        <fgColor theme="9"/>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s>
  <cellStyleXfs count="4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0" fontId="29" fillId="0" borderId="0" applyNumberFormat="0" applyFill="0" applyBorder="0" applyAlignment="0" applyProtection="0"/>
    <xf numFmtId="0" fontId="37" fillId="0" borderId="0"/>
  </cellStyleXfs>
  <cellXfs count="172">
    <xf numFmtId="0" fontId="0" fillId="0" borderId="0" xfId="0"/>
    <xf numFmtId="0" fontId="0" fillId="0" borderId="0" xfId="0"/>
    <xf numFmtId="49" fontId="0" fillId="0" borderId="0" xfId="0" applyNumberFormat="1"/>
    <xf numFmtId="0" fontId="0" fillId="0" borderId="0" xfId="0" applyAlignment="1">
      <alignment wrapText="1"/>
    </xf>
    <xf numFmtId="0" fontId="19" fillId="0" borderId="0" xfId="0" applyFont="1" applyProtection="1"/>
    <xf numFmtId="0" fontId="21" fillId="0" borderId="0" xfId="0" applyFont="1" applyBorder="1" applyAlignment="1" applyProtection="1">
      <alignment vertical="center" wrapText="1"/>
    </xf>
    <xf numFmtId="0" fontId="19" fillId="0" borderId="0" xfId="0" applyFont="1" applyBorder="1" applyProtection="1"/>
    <xf numFmtId="0" fontId="24" fillId="0" borderId="0" xfId="0" applyFont="1" applyBorder="1" applyAlignment="1" applyProtection="1">
      <alignment vertical="top"/>
    </xf>
    <xf numFmtId="0" fontId="26" fillId="0" borderId="0" xfId="0" applyFont="1" applyBorder="1" applyAlignment="1" applyProtection="1">
      <alignment wrapText="1"/>
    </xf>
    <xf numFmtId="0" fontId="19" fillId="0" borderId="10" xfId="0" applyFont="1" applyFill="1" applyBorder="1" applyProtection="1"/>
    <xf numFmtId="0" fontId="19" fillId="0" borderId="13" xfId="0" applyFont="1" applyFill="1" applyBorder="1" applyProtection="1"/>
    <xf numFmtId="0" fontId="19" fillId="0" borderId="0" xfId="0" applyFont="1" applyFill="1" applyBorder="1" applyProtection="1"/>
    <xf numFmtId="0" fontId="19" fillId="0" borderId="14" xfId="0" applyFont="1" applyFill="1" applyBorder="1" applyProtection="1"/>
    <xf numFmtId="0" fontId="24" fillId="0" borderId="0" xfId="0" applyFont="1" applyFill="1" applyBorder="1" applyAlignment="1" applyProtection="1">
      <alignment vertical="top"/>
    </xf>
    <xf numFmtId="0" fontId="19" fillId="0" borderId="0" xfId="0" applyFont="1" applyFill="1" applyBorder="1" applyAlignment="1" applyProtection="1"/>
    <xf numFmtId="0" fontId="19" fillId="0" borderId="11" xfId="0" applyFont="1" applyFill="1" applyBorder="1" applyProtection="1"/>
    <xf numFmtId="0" fontId="25" fillId="0" borderId="11" xfId="0" applyFont="1" applyFill="1" applyBorder="1" applyAlignment="1" applyProtection="1">
      <alignment vertical="top"/>
    </xf>
    <xf numFmtId="0" fontId="19" fillId="0" borderId="12" xfId="0" applyFont="1" applyFill="1" applyBorder="1" applyProtection="1"/>
    <xf numFmtId="0" fontId="19" fillId="0" borderId="14" xfId="0" applyFont="1" applyFill="1" applyBorder="1" applyAlignment="1" applyProtection="1">
      <alignment vertical="center" wrapText="1"/>
    </xf>
    <xf numFmtId="0" fontId="19" fillId="0" borderId="27" xfId="0" applyFont="1" applyFill="1" applyBorder="1" applyProtection="1"/>
    <xf numFmtId="0" fontId="19" fillId="0" borderId="20" xfId="0" applyFont="1" applyFill="1" applyBorder="1" applyProtection="1"/>
    <xf numFmtId="0" fontId="19" fillId="0" borderId="28" xfId="0" applyFont="1" applyFill="1" applyBorder="1" applyProtection="1"/>
    <xf numFmtId="0" fontId="19" fillId="0" borderId="14" xfId="0" applyFont="1" applyFill="1" applyBorder="1" applyAlignment="1" applyProtection="1">
      <alignment wrapText="1"/>
    </xf>
    <xf numFmtId="0" fontId="26" fillId="0" borderId="0" xfId="0" applyFont="1" applyFill="1" applyBorder="1" applyProtection="1"/>
    <xf numFmtId="14" fontId="19" fillId="0" borderId="0" xfId="0" applyNumberFormat="1" applyFont="1" applyFill="1" applyBorder="1" applyProtection="1">
      <protection locked="0"/>
    </xf>
    <xf numFmtId="0" fontId="24" fillId="0" borderId="0" xfId="0" applyFont="1" applyFill="1" applyBorder="1" applyProtection="1"/>
    <xf numFmtId="0" fontId="19" fillId="0" borderId="0" xfId="0" applyFont="1" applyFill="1" applyBorder="1" applyAlignment="1" applyProtection="1">
      <alignment vertical="top"/>
    </xf>
    <xf numFmtId="0" fontId="27" fillId="0" borderId="0" xfId="0" applyFont="1" applyFill="1" applyBorder="1" applyAlignment="1" applyProtection="1">
      <alignment horizontal="right"/>
    </xf>
    <xf numFmtId="49" fontId="27" fillId="0" borderId="0" xfId="0" applyNumberFormat="1" applyFont="1" applyFill="1" applyBorder="1" applyProtection="1"/>
    <xf numFmtId="0" fontId="0" fillId="0" borderId="0" xfId="0" applyBorder="1"/>
    <xf numFmtId="0" fontId="0" fillId="0" borderId="22" xfId="0" applyBorder="1"/>
    <xf numFmtId="0" fontId="0" fillId="0" borderId="29" xfId="0" applyBorder="1"/>
    <xf numFmtId="0" fontId="0" fillId="0" borderId="30" xfId="0" applyBorder="1"/>
    <xf numFmtId="0" fontId="0" fillId="0" borderId="0" xfId="0" applyAlignment="1">
      <alignment horizontal="center" vertical="center" wrapText="1"/>
    </xf>
    <xf numFmtId="0" fontId="0" fillId="0" borderId="0" xfId="0" applyAlignment="1">
      <alignment horizontal="center" vertical="center"/>
    </xf>
    <xf numFmtId="0" fontId="0" fillId="0" borderId="0" xfId="0" applyFill="1"/>
    <xf numFmtId="0" fontId="6" fillId="2" borderId="0" xfId="6"/>
    <xf numFmtId="0" fontId="0" fillId="0" borderId="0" xfId="0" applyNumberFormat="1" applyAlignment="1">
      <alignment horizontal="center" vertical="center"/>
    </xf>
    <xf numFmtId="0" fontId="0" fillId="0" borderId="0" xfId="0" applyNumberFormat="1" applyAlignment="1">
      <alignment horizontal="center" vertical="center" wrapText="1"/>
    </xf>
    <xf numFmtId="0" fontId="0" fillId="0" borderId="0" xfId="0" applyNumberFormat="1"/>
    <xf numFmtId="0" fontId="0" fillId="0" borderId="0" xfId="0" applyNumberFormat="1" applyFont="1"/>
    <xf numFmtId="0" fontId="16" fillId="0" borderId="0" xfId="0" applyFont="1" applyBorder="1" applyAlignment="1">
      <alignment wrapText="1"/>
    </xf>
    <xf numFmtId="0" fontId="19" fillId="0" borderId="0" xfId="0" applyFont="1" applyFill="1" applyBorder="1" applyAlignment="1" applyProtection="1">
      <alignment vertical="center"/>
    </xf>
    <xf numFmtId="0" fontId="19" fillId="0" borderId="0" xfId="0" applyFont="1"/>
    <xf numFmtId="14" fontId="19" fillId="34" borderId="20" xfId="0" applyNumberFormat="1" applyFont="1" applyFill="1" applyBorder="1" applyProtection="1">
      <protection locked="0"/>
    </xf>
    <xf numFmtId="0" fontId="0" fillId="34" borderId="0" xfId="0" applyFill="1" applyBorder="1" applyProtection="1">
      <protection locked="0"/>
    </xf>
    <xf numFmtId="0" fontId="0" fillId="35" borderId="0" xfId="0" applyFill="1" applyBorder="1"/>
    <xf numFmtId="0" fontId="26" fillId="0" borderId="0" xfId="0" applyFont="1" applyAlignment="1">
      <alignment horizontal="center" vertical="center" wrapText="1"/>
    </xf>
    <xf numFmtId="0" fontId="26" fillId="0" borderId="0" xfId="0" applyFont="1" applyAlignment="1">
      <alignment horizontal="center" vertical="center"/>
    </xf>
    <xf numFmtId="0" fontId="26" fillId="0" borderId="0" xfId="0" applyFont="1" applyFill="1" applyAlignment="1">
      <alignment horizontal="center" vertical="center" wrapText="1"/>
    </xf>
    <xf numFmtId="0" fontId="0" fillId="35" borderId="0" xfId="0" applyFill="1"/>
    <xf numFmtId="0" fontId="0" fillId="35" borderId="0" xfId="0" applyFill="1" applyProtection="1">
      <protection locked="0"/>
    </xf>
    <xf numFmtId="0" fontId="0" fillId="0" borderId="0" xfId="0" quotePrefix="1"/>
    <xf numFmtId="0" fontId="0" fillId="0" borderId="38" xfId="0" applyBorder="1"/>
    <xf numFmtId="0" fontId="6" fillId="2" borderId="0" xfId="6" applyBorder="1"/>
    <xf numFmtId="0" fontId="8" fillId="4" borderId="0" xfId="8" applyBorder="1"/>
    <xf numFmtId="49" fontId="8" fillId="4" borderId="0" xfId="8" applyNumberFormat="1" applyBorder="1"/>
    <xf numFmtId="49" fontId="6" fillId="2" borderId="0" xfId="6" applyNumberFormat="1" applyBorder="1"/>
    <xf numFmtId="0" fontId="0" fillId="36" borderId="0" xfId="0" applyFill="1"/>
    <xf numFmtId="0" fontId="30" fillId="0" borderId="0" xfId="0" applyFont="1" applyBorder="1" applyAlignment="1">
      <alignment horizontal="center" vertical="center" wrapText="1"/>
    </xf>
    <xf numFmtId="0" fontId="30" fillId="0" borderId="0" xfId="0" applyFont="1" applyBorder="1" applyAlignment="1">
      <alignment vertical="top" wrapText="1"/>
    </xf>
    <xf numFmtId="0" fontId="30" fillId="0" borderId="0" xfId="0" applyFont="1" applyBorder="1" applyAlignment="1">
      <alignment horizontal="left" vertical="top" wrapText="1"/>
    </xf>
    <xf numFmtId="0" fontId="30" fillId="0" borderId="0" xfId="0" applyFont="1" applyBorder="1" applyAlignment="1">
      <alignment horizontal="center" vertical="top" wrapText="1"/>
    </xf>
    <xf numFmtId="0" fontId="29" fillId="33" borderId="0" xfId="43" quotePrefix="1" applyFill="1" applyBorder="1" applyAlignment="1">
      <alignment horizontal="center" vertical="center" wrapText="1"/>
    </xf>
    <xf numFmtId="0" fontId="29" fillId="33" borderId="0" xfId="43" applyFill="1" applyBorder="1" applyAlignment="1">
      <alignment horizontal="center" vertical="center" wrapText="1"/>
    </xf>
    <xf numFmtId="0" fontId="0" fillId="37" borderId="0" xfId="0" applyFill="1" applyBorder="1"/>
    <xf numFmtId="0" fontId="20" fillId="0" borderId="0" xfId="0" applyFont="1" applyBorder="1"/>
    <xf numFmtId="0" fontId="0" fillId="0" borderId="0" xfId="0" applyBorder="1" applyAlignment="1">
      <alignment horizontal="center" vertical="center" wrapText="1"/>
    </xf>
    <xf numFmtId="0" fontId="32" fillId="0" borderId="0" xfId="0" applyFont="1" applyBorder="1" applyAlignment="1">
      <alignment horizontal="center"/>
    </xf>
    <xf numFmtId="0" fontId="0" fillId="34" borderId="36" xfId="0" applyFill="1" applyBorder="1" applyProtection="1">
      <protection locked="0"/>
    </xf>
    <xf numFmtId="0" fontId="0" fillId="34" borderId="37" xfId="0" applyFill="1" applyBorder="1" applyProtection="1">
      <protection locked="0"/>
    </xf>
    <xf numFmtId="0" fontId="33" fillId="38" borderId="39" xfId="0" applyFont="1" applyFill="1" applyBorder="1" applyAlignment="1">
      <alignment horizontal="center" vertical="center" wrapText="1"/>
    </xf>
    <xf numFmtId="0" fontId="19" fillId="0" borderId="39" xfId="0" applyFont="1" applyBorder="1" applyAlignment="1">
      <alignment horizontal="left" vertical="center" wrapText="1"/>
    </xf>
    <xf numFmtId="0" fontId="30" fillId="37" borderId="39" xfId="0" applyFont="1" applyFill="1" applyBorder="1" applyAlignment="1">
      <alignment horizontal="left" vertical="center" wrapText="1"/>
    </xf>
    <xf numFmtId="0" fontId="31" fillId="0" borderId="39" xfId="0" applyFont="1" applyBorder="1" applyAlignment="1">
      <alignment horizontal="left" wrapText="1"/>
    </xf>
    <xf numFmtId="0" fontId="31" fillId="0" borderId="39" xfId="0" applyFont="1" applyBorder="1" applyAlignment="1">
      <alignment horizontal="left"/>
    </xf>
    <xf numFmtId="0" fontId="30" fillId="0" borderId="39" xfId="0" applyFont="1" applyBorder="1" applyAlignment="1">
      <alignment horizontal="left" vertical="center" wrapText="1"/>
    </xf>
    <xf numFmtId="0" fontId="19" fillId="0" borderId="39" xfId="0" applyFont="1" applyFill="1" applyBorder="1" applyAlignment="1" applyProtection="1">
      <alignment horizontal="left" vertical="center"/>
    </xf>
    <xf numFmtId="0" fontId="31" fillId="0" borderId="39" xfId="0" applyFont="1" applyFill="1" applyBorder="1" applyAlignment="1" applyProtection="1">
      <alignment horizontal="left" vertical="center"/>
    </xf>
    <xf numFmtId="0" fontId="19" fillId="0" borderId="39" xfId="0" applyFont="1" applyFill="1" applyBorder="1" applyAlignment="1">
      <alignment horizontal="left" vertical="center"/>
    </xf>
    <xf numFmtId="0" fontId="30" fillId="0" borderId="39" xfId="0" applyFont="1" applyBorder="1" applyAlignment="1">
      <alignment horizontal="left" wrapText="1"/>
    </xf>
    <xf numFmtId="0" fontId="30" fillId="37" borderId="39" xfId="0" applyFont="1" applyFill="1" applyBorder="1" applyAlignment="1">
      <alignment horizontal="left" wrapText="1"/>
    </xf>
    <xf numFmtId="0" fontId="31" fillId="0" borderId="39" xfId="0" applyFont="1" applyBorder="1" applyAlignment="1">
      <alignment horizontal="left" vertical="center"/>
    </xf>
    <xf numFmtId="0" fontId="31" fillId="0" borderId="39" xfId="0" applyFont="1" applyBorder="1" applyAlignment="1">
      <alignment horizontal="left" vertical="center" wrapText="1"/>
    </xf>
    <xf numFmtId="0" fontId="30" fillId="0" borderId="39" xfId="0" applyFont="1" applyFill="1" applyBorder="1" applyAlignment="1">
      <alignment horizontal="left" vertical="center" wrapText="1"/>
    </xf>
    <xf numFmtId="0" fontId="16" fillId="0" borderId="0" xfId="0" applyFont="1" applyBorder="1" applyAlignment="1">
      <alignment horizontal="center" vertical="center" wrapText="1"/>
    </xf>
    <xf numFmtId="0" fontId="16" fillId="0" borderId="19" xfId="0" applyFont="1" applyBorder="1" applyAlignment="1">
      <alignment horizontal="center" vertical="center" wrapText="1"/>
    </xf>
    <xf numFmtId="0" fontId="0" fillId="35" borderId="0" xfId="0" applyFill="1" applyAlignment="1">
      <alignment horizontal="left"/>
    </xf>
    <xf numFmtId="0" fontId="0" fillId="34" borderId="0" xfId="0" applyFill="1" applyAlignment="1" applyProtection="1">
      <alignment horizontal="left"/>
      <protection locked="0"/>
    </xf>
    <xf numFmtId="49" fontId="0" fillId="34" borderId="0" xfId="0" applyNumberFormat="1" applyFill="1" applyAlignment="1" applyProtection="1">
      <alignment horizontal="left"/>
      <protection locked="0"/>
    </xf>
    <xf numFmtId="49" fontId="0" fillId="34" borderId="0" xfId="0" applyNumberFormat="1" applyFont="1" applyFill="1" applyAlignment="1" applyProtection="1">
      <alignment horizontal="left"/>
      <protection locked="0"/>
    </xf>
    <xf numFmtId="0" fontId="34" fillId="39" borderId="0" xfId="0" applyFont="1" applyFill="1"/>
    <xf numFmtId="0" fontId="34" fillId="39" borderId="0" xfId="0" applyFont="1" applyFill="1" applyBorder="1"/>
    <xf numFmtId="49" fontId="0" fillId="34" borderId="0" xfId="0" applyNumberFormat="1" applyFill="1" applyProtection="1">
      <protection locked="0"/>
    </xf>
    <xf numFmtId="0" fontId="0" fillId="34" borderId="0" xfId="0" applyFill="1" applyProtection="1">
      <protection locked="0"/>
    </xf>
    <xf numFmtId="49" fontId="0" fillId="34" borderId="0" xfId="0" applyNumberFormat="1" applyFont="1" applyFill="1" applyProtection="1">
      <protection locked="0"/>
    </xf>
    <xf numFmtId="0" fontId="0" fillId="34" borderId="34" xfId="0" applyFill="1" applyBorder="1" applyProtection="1">
      <protection locked="0"/>
    </xf>
    <xf numFmtId="0" fontId="0" fillId="34" borderId="35" xfId="0" applyFill="1" applyBorder="1" applyProtection="1">
      <protection locked="0"/>
    </xf>
    <xf numFmtId="0" fontId="0" fillId="35" borderId="0" xfId="0" applyFill="1" applyBorder="1" applyAlignment="1">
      <alignment wrapText="1"/>
    </xf>
    <xf numFmtId="0" fontId="34" fillId="39" borderId="0" xfId="0" applyFont="1" applyFill="1" applyAlignment="1">
      <alignment wrapText="1"/>
    </xf>
    <xf numFmtId="0" fontId="0" fillId="35" borderId="0" xfId="0" applyFill="1" applyBorder="1" applyAlignment="1"/>
    <xf numFmtId="0" fontId="0" fillId="34" borderId="22" xfId="0" applyFill="1" applyBorder="1" applyProtection="1">
      <protection locked="0"/>
    </xf>
    <xf numFmtId="0" fontId="37" fillId="0" borderId="0" xfId="44"/>
    <xf numFmtId="0" fontId="30" fillId="0" borderId="0" xfId="44" applyFont="1"/>
    <xf numFmtId="0" fontId="0" fillId="0" borderId="29" xfId="0" applyNumberFormat="1" applyBorder="1"/>
    <xf numFmtId="0" fontId="0" fillId="0" borderId="30" xfId="0" applyNumberFormat="1" applyBorder="1"/>
    <xf numFmtId="0" fontId="0" fillId="0" borderId="40" xfId="0" applyNumberFormat="1" applyBorder="1"/>
    <xf numFmtId="0" fontId="16" fillId="0" borderId="0" xfId="0" applyFont="1" applyAlignment="1">
      <alignment horizontal="center"/>
    </xf>
    <xf numFmtId="0" fontId="36" fillId="0" borderId="0" xfId="0" applyFont="1" applyAlignment="1">
      <alignment horizontal="center"/>
    </xf>
    <xf numFmtId="0" fontId="0" fillId="0" borderId="0" xfId="0" applyAlignment="1">
      <alignment horizontal="center"/>
    </xf>
    <xf numFmtId="0" fontId="35" fillId="0" borderId="0" xfId="0" applyNumberFormat="1" applyFont="1" applyFill="1" applyAlignment="1">
      <alignment horizontal="center"/>
    </xf>
    <xf numFmtId="49" fontId="0" fillId="0" borderId="0" xfId="0" applyNumberFormat="1" applyAlignment="1">
      <alignment horizontal="center"/>
    </xf>
    <xf numFmtId="14" fontId="0" fillId="0" borderId="0" xfId="0" applyNumberFormat="1" applyAlignment="1">
      <alignment horizontal="center"/>
    </xf>
    <xf numFmtId="0" fontId="0" fillId="0" borderId="0" xfId="0" applyNumberFormat="1" applyAlignment="1">
      <alignment horizontal="center"/>
    </xf>
    <xf numFmtId="0" fontId="0" fillId="33" borderId="0" xfId="0" applyFill="1" applyAlignment="1">
      <alignment horizontal="center"/>
    </xf>
    <xf numFmtId="49" fontId="0" fillId="33" borderId="0" xfId="0" applyNumberFormat="1" applyFill="1" applyAlignment="1">
      <alignment horizontal="center"/>
    </xf>
    <xf numFmtId="14" fontId="0" fillId="33" borderId="0" xfId="0" applyNumberFormat="1" applyFill="1" applyAlignment="1">
      <alignment horizontal="center"/>
    </xf>
    <xf numFmtId="0" fontId="35" fillId="33" borderId="0" xfId="0" applyNumberFormat="1" applyFont="1" applyFill="1" applyAlignment="1">
      <alignment horizontal="center"/>
    </xf>
    <xf numFmtId="0" fontId="0" fillId="33" borderId="0" xfId="0" applyNumberFormat="1" applyFill="1" applyAlignment="1">
      <alignment horizontal="center"/>
    </xf>
    <xf numFmtId="0" fontId="0" fillId="0" borderId="0" xfId="0" applyFill="1" applyAlignment="1">
      <alignment horizontal="center"/>
    </xf>
    <xf numFmtId="14" fontId="0" fillId="0" borderId="0" xfId="0" applyNumberFormat="1" applyFill="1" applyAlignment="1">
      <alignment horizontal="center"/>
    </xf>
    <xf numFmtId="49" fontId="6" fillId="40" borderId="0" xfId="6" applyNumberFormat="1" applyFill="1" applyBorder="1"/>
    <xf numFmtId="49" fontId="6" fillId="0" borderId="0" xfId="6" applyNumberFormat="1" applyFill="1" applyBorder="1"/>
    <xf numFmtId="0" fontId="37" fillId="41" borderId="0" xfId="44" applyFill="1"/>
    <xf numFmtId="0" fontId="37" fillId="0" borderId="0" xfId="44" applyFill="1"/>
    <xf numFmtId="0" fontId="30" fillId="0" borderId="0" xfId="44" applyFont="1" applyFill="1" applyAlignment="1">
      <alignment wrapText="1"/>
    </xf>
    <xf numFmtId="0" fontId="30" fillId="41" borderId="0" xfId="44" applyFont="1" applyFill="1"/>
    <xf numFmtId="0" fontId="30" fillId="0" borderId="0" xfId="44" applyFont="1" applyFill="1"/>
    <xf numFmtId="0" fontId="16" fillId="0" borderId="18" xfId="0" applyFont="1" applyBorder="1" applyAlignment="1">
      <alignment horizontal="center" vertical="center" wrapText="1"/>
    </xf>
    <xf numFmtId="0" fontId="0" fillId="37" borderId="0" xfId="0" applyFill="1" applyAlignment="1">
      <alignment horizontal="center"/>
    </xf>
    <xf numFmtId="0" fontId="0" fillId="37" borderId="0" xfId="0" applyNumberFormat="1" applyFill="1" applyAlignment="1">
      <alignment horizontal="center"/>
    </xf>
    <xf numFmtId="0" fontId="32" fillId="0" borderId="0" xfId="0" applyFont="1" applyBorder="1" applyAlignment="1">
      <alignment horizontal="center" vertical="center"/>
    </xf>
    <xf numFmtId="0" fontId="0" fillId="0" borderId="0" xfId="0" applyBorder="1" applyAlignment="1">
      <alignment horizontal="left" vertical="center" wrapText="1"/>
    </xf>
    <xf numFmtId="0" fontId="32" fillId="0" borderId="0" xfId="0" applyFont="1" applyBorder="1" applyAlignment="1">
      <alignment horizontal="center" vertical="center"/>
    </xf>
    <xf numFmtId="0" fontId="20" fillId="0" borderId="1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19" fillId="34" borderId="24" xfId="0" applyNumberFormat="1" applyFont="1" applyFill="1" applyBorder="1" applyAlignment="1" applyProtection="1">
      <alignment horizontal="center" vertical="center"/>
      <protection locked="0"/>
    </xf>
    <xf numFmtId="0" fontId="19" fillId="34" borderId="25" xfId="0" applyNumberFormat="1" applyFont="1" applyFill="1" applyBorder="1" applyAlignment="1" applyProtection="1">
      <alignment horizontal="center" vertical="center"/>
      <protection locked="0"/>
    </xf>
    <xf numFmtId="0" fontId="26" fillId="0" borderId="24" xfId="0" applyFont="1" applyFill="1" applyBorder="1" applyAlignment="1" applyProtection="1">
      <alignment horizontal="center"/>
    </xf>
    <xf numFmtId="0" fontId="26" fillId="0" borderId="26" xfId="0" applyFont="1" applyFill="1" applyBorder="1" applyAlignment="1" applyProtection="1">
      <alignment horizontal="center"/>
    </xf>
    <xf numFmtId="164" fontId="19" fillId="0" borderId="24" xfId="42" applyNumberFormat="1" applyFont="1" applyFill="1" applyBorder="1" applyAlignment="1" applyProtection="1">
      <alignment horizontal="center" vertical="center"/>
    </xf>
    <xf numFmtId="164" fontId="19" fillId="0" borderId="26" xfId="42" applyNumberFormat="1" applyFont="1" applyFill="1" applyBorder="1" applyAlignment="1" applyProtection="1">
      <alignment horizontal="center" vertical="center"/>
    </xf>
    <xf numFmtId="164" fontId="19" fillId="0" borderId="25" xfId="42" applyNumberFormat="1" applyFont="1" applyFill="1" applyBorder="1" applyAlignment="1" applyProtection="1">
      <alignment horizontal="center" vertical="center"/>
    </xf>
    <xf numFmtId="0" fontId="19" fillId="34" borderId="20" xfId="0" applyFont="1" applyFill="1" applyBorder="1" applyAlignment="1" applyProtection="1">
      <alignment horizontal="left"/>
      <protection locked="0"/>
    </xf>
    <xf numFmtId="0" fontId="19" fillId="33" borderId="15" xfId="0" applyFont="1" applyFill="1" applyBorder="1" applyAlignment="1" applyProtection="1">
      <alignment horizontal="center" vertical="center" wrapText="1"/>
    </xf>
    <xf numFmtId="0" fontId="19" fillId="33" borderId="16" xfId="0" applyFont="1" applyFill="1" applyBorder="1" applyAlignment="1" applyProtection="1">
      <alignment horizontal="center" vertical="center" wrapText="1"/>
    </xf>
    <xf numFmtId="0" fontId="19" fillId="33" borderId="17" xfId="0" applyFont="1" applyFill="1" applyBorder="1" applyAlignment="1" applyProtection="1">
      <alignment horizontal="center" vertical="center" wrapText="1"/>
    </xf>
    <xf numFmtId="0" fontId="19" fillId="33" borderId="18" xfId="0" applyFont="1" applyFill="1" applyBorder="1" applyAlignment="1" applyProtection="1">
      <alignment horizontal="center" vertical="center" wrapText="1"/>
    </xf>
    <xf numFmtId="0" fontId="19" fillId="33" borderId="0" xfId="0" applyFont="1" applyFill="1" applyBorder="1" applyAlignment="1" applyProtection="1">
      <alignment horizontal="center" vertical="center" wrapText="1"/>
    </xf>
    <xf numFmtId="0" fontId="19" fillId="33" borderId="19" xfId="0" applyFont="1" applyFill="1" applyBorder="1" applyAlignment="1" applyProtection="1">
      <alignment horizontal="center" vertical="center" wrapText="1"/>
    </xf>
    <xf numFmtId="0" fontId="19" fillId="33" borderId="21" xfId="0" applyFont="1" applyFill="1" applyBorder="1" applyAlignment="1" applyProtection="1">
      <alignment horizontal="center" vertical="center" wrapText="1"/>
    </xf>
    <xf numFmtId="0" fontId="19" fillId="33" borderId="22" xfId="0" applyFont="1" applyFill="1" applyBorder="1" applyAlignment="1" applyProtection="1">
      <alignment horizontal="center" vertical="center" wrapText="1"/>
    </xf>
    <xf numFmtId="0" fontId="19" fillId="33" borderId="23" xfId="0" applyFont="1" applyFill="1" applyBorder="1" applyAlignment="1" applyProtection="1">
      <alignment horizontal="center" vertical="center" wrapText="1"/>
    </xf>
    <xf numFmtId="0" fontId="27" fillId="0" borderId="13" xfId="0" applyFont="1" applyFill="1" applyBorder="1" applyAlignment="1" applyProtection="1">
      <alignment horizontal="left" textRotation="90"/>
    </xf>
    <xf numFmtId="0" fontId="19" fillId="0" borderId="0" xfId="0" applyFont="1" applyFill="1" applyBorder="1" applyAlignment="1" applyProtection="1">
      <alignment horizontal="center"/>
      <protection locked="0"/>
    </xf>
    <xf numFmtId="0" fontId="19" fillId="0" borderId="0" xfId="0" applyFont="1" applyFill="1" applyBorder="1" applyAlignment="1" applyProtection="1">
      <alignment horizontal="center" wrapText="1"/>
    </xf>
    <xf numFmtId="0" fontId="19" fillId="34" borderId="20" xfId="0" applyFont="1" applyFill="1" applyBorder="1" applyAlignment="1" applyProtection="1">
      <alignment horizontal="center"/>
      <protection locked="0"/>
    </xf>
    <xf numFmtId="0" fontId="16" fillId="0" borderId="15"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17" xfId="0" applyFont="1" applyBorder="1" applyAlignment="1">
      <alignment horizontal="center" vertical="center" wrapText="1"/>
    </xf>
    <xf numFmtId="0" fontId="0" fillId="0" borderId="16" xfId="0" applyBorder="1" applyAlignment="1">
      <alignment horizontal="center" wrapText="1"/>
    </xf>
    <xf numFmtId="0" fontId="0" fillId="0" borderId="17" xfId="0" applyBorder="1" applyAlignment="1">
      <alignment horizontal="center" wrapText="1"/>
    </xf>
    <xf numFmtId="0" fontId="16" fillId="0" borderId="31" xfId="0" applyFont="1" applyBorder="1" applyAlignment="1">
      <alignment horizontal="center" wrapText="1"/>
    </xf>
    <xf numFmtId="0" fontId="16" fillId="0" borderId="32" xfId="0" applyFont="1" applyBorder="1" applyAlignment="1">
      <alignment horizontal="center" wrapText="1"/>
    </xf>
    <xf numFmtId="0" fontId="16" fillId="0" borderId="33" xfId="0" applyFont="1" applyBorder="1" applyAlignment="1">
      <alignment horizont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16" fillId="0" borderId="15" xfId="0" applyFont="1" applyBorder="1" applyAlignment="1">
      <alignment horizontal="center" wrapText="1"/>
    </xf>
    <xf numFmtId="0" fontId="16" fillId="0" borderId="16" xfId="0" applyFont="1" applyBorder="1" applyAlignment="1">
      <alignment horizontal="center" wrapText="1"/>
    </xf>
    <xf numFmtId="0" fontId="16" fillId="0" borderId="17" xfId="0" applyFont="1" applyBorder="1" applyAlignment="1">
      <alignment horizontal="center" wrapText="1"/>
    </xf>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3" builtinId="8"/>
    <cellStyle name="Input" xfId="9" builtinId="20" customBuiltin="1"/>
    <cellStyle name="Linked Cell" xfId="12" builtinId="24" customBuiltin="1"/>
    <cellStyle name="Neutral" xfId="8" builtinId="28" customBuiltin="1"/>
    <cellStyle name="Normal" xfId="0" builtinId="0"/>
    <cellStyle name="Normal 2" xfId="44" xr:uid="{F3A6192B-2DD6-4F29-8670-42E01B1E5327}"/>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6.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315684</xdr:colOff>
      <xdr:row>0</xdr:row>
      <xdr:rowOff>21763</xdr:rowOff>
    </xdr:from>
    <xdr:to>
      <xdr:col>13</xdr:col>
      <xdr:colOff>518031</xdr:colOff>
      <xdr:row>3</xdr:row>
      <xdr:rowOff>1084862</xdr:rowOff>
    </xdr:to>
    <xdr:pic>
      <xdr:nvPicPr>
        <xdr:cNvPr id="2" name="Grafik 3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826827" y="21763"/>
          <a:ext cx="815757" cy="1625346"/>
        </a:xfrm>
        <a:prstGeom prst="rect">
          <a:avLst/>
        </a:prstGeom>
      </xdr:spPr>
    </xdr:pic>
    <xdr:clientData/>
  </xdr:twoCellAnchor>
  <xdr:twoCellAnchor editAs="oneCell">
    <xdr:from>
      <xdr:col>2</xdr:col>
      <xdr:colOff>371475</xdr:colOff>
      <xdr:row>29</xdr:row>
      <xdr:rowOff>171450</xdr:rowOff>
    </xdr:from>
    <xdr:to>
      <xdr:col>3</xdr:col>
      <xdr:colOff>161925</xdr:colOff>
      <xdr:row>31</xdr:row>
      <xdr:rowOff>47625</xdr:rowOff>
    </xdr:to>
    <xdr:sp macro="" textlink="">
      <xdr:nvSpPr>
        <xdr:cNvPr id="1025"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371475</xdr:colOff>
      <xdr:row>31</xdr:row>
      <xdr:rowOff>171450</xdr:rowOff>
    </xdr:from>
    <xdr:to>
      <xdr:col>3</xdr:col>
      <xdr:colOff>171450</xdr:colOff>
      <xdr:row>33</xdr:row>
      <xdr:rowOff>57150</xdr:rowOff>
    </xdr:to>
    <xdr:sp macro="" textlink="">
      <xdr:nvSpPr>
        <xdr:cNvPr id="1027" name="Check Box 3" hidden="1">
          <a:extLst>
            <a:ext uri="{63B3BB69-23CF-44E3-9099-C40C66FF867C}">
              <a14:compatExt xmlns:a14="http://schemas.microsoft.com/office/drawing/2010/main"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2469D-C9D9-404E-A5CE-E0EB25D19FEB}">
  <sheetPr codeName="Sheet4"/>
  <dimension ref="A1:WXL65"/>
  <sheetViews>
    <sheetView zoomScale="85" zoomScaleNormal="85" workbookViewId="0">
      <pane ySplit="2" topLeftCell="A3" activePane="bottomLeft" state="frozen"/>
      <selection pane="bottomLeft" activeCell="A6" sqref="A6"/>
    </sheetView>
  </sheetViews>
  <sheetFormatPr defaultColWidth="9.140625" defaultRowHeight="15"/>
  <cols>
    <col min="1" max="1" width="35.42578125" style="29" bestFit="1" customWidth="1"/>
    <col min="2" max="2" width="21.42578125" style="29" customWidth="1"/>
    <col min="3" max="3" width="42.7109375" style="29" customWidth="1"/>
    <col min="4" max="4" width="23.7109375" style="29" customWidth="1"/>
    <col min="5" max="5" width="13.42578125" style="29" customWidth="1"/>
    <col min="6" max="6" width="24.85546875" style="29" customWidth="1"/>
    <col min="7" max="7" width="25.28515625" style="29" customWidth="1"/>
    <col min="8" max="8" width="9.140625" style="29"/>
    <col min="9" max="9" width="25.140625" style="29" customWidth="1"/>
    <col min="10" max="16384" width="9.140625" style="29"/>
  </cols>
  <sheetData>
    <row r="1" spans="1:16184" ht="26.25">
      <c r="C1" s="66" t="s">
        <v>0</v>
      </c>
    </row>
    <row r="2" spans="1:16184" ht="115.5" customHeight="1">
      <c r="A2" s="132" t="s">
        <v>1</v>
      </c>
      <c r="B2" s="132"/>
      <c r="C2" s="132"/>
      <c r="D2" s="132"/>
      <c r="E2" s="132"/>
      <c r="F2" s="132"/>
      <c r="G2" s="132"/>
    </row>
    <row r="4" spans="1:16184" ht="23.25">
      <c r="C4" s="68" t="s">
        <v>2</v>
      </c>
    </row>
    <row r="5" spans="1:16184" ht="31.5">
      <c r="A5" s="71" t="s">
        <v>3</v>
      </c>
      <c r="B5" s="71" t="s">
        <v>4</v>
      </c>
      <c r="C5" s="71" t="s">
        <v>5</v>
      </c>
      <c r="D5" s="71" t="s">
        <v>6</v>
      </c>
      <c r="E5" s="71" t="s">
        <v>7</v>
      </c>
      <c r="F5" s="71" t="s">
        <v>8</v>
      </c>
      <c r="G5" s="63" t="s">
        <v>9</v>
      </c>
    </row>
    <row r="6" spans="1:16184" ht="15.75">
      <c r="A6" s="77" t="s">
        <v>10</v>
      </c>
      <c r="B6" s="78" t="s">
        <v>11</v>
      </c>
      <c r="C6" s="78" t="s">
        <v>10</v>
      </c>
      <c r="D6" s="78" t="s">
        <v>12</v>
      </c>
      <c r="E6" s="78">
        <v>5</v>
      </c>
      <c r="F6" s="78" t="s">
        <v>10</v>
      </c>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c r="IW6" s="13"/>
      <c r="IX6" s="13"/>
      <c r="IY6" s="13"/>
      <c r="IZ6" s="13"/>
      <c r="JA6" s="13"/>
      <c r="JB6" s="13"/>
      <c r="JC6" s="13"/>
      <c r="JD6" s="13"/>
      <c r="JE6" s="13"/>
      <c r="JF6" s="13"/>
      <c r="JG6" s="13"/>
      <c r="JH6" s="13"/>
      <c r="JI6" s="13"/>
      <c r="JJ6" s="13"/>
      <c r="JK6" s="13"/>
      <c r="JL6" s="13"/>
      <c r="JM6" s="13"/>
      <c r="JN6" s="13"/>
      <c r="JO6" s="13"/>
      <c r="JP6" s="13"/>
      <c r="JQ6" s="13"/>
      <c r="JR6" s="13"/>
      <c r="JS6" s="13"/>
      <c r="JT6" s="13"/>
      <c r="JU6" s="13"/>
      <c r="JV6" s="13"/>
      <c r="JW6" s="13"/>
      <c r="JX6" s="13"/>
      <c r="JY6" s="13"/>
      <c r="JZ6" s="13"/>
      <c r="KA6" s="13"/>
      <c r="KB6" s="13"/>
      <c r="KC6" s="13"/>
      <c r="KD6" s="13"/>
      <c r="KE6" s="13"/>
      <c r="KF6" s="13"/>
      <c r="KG6" s="13"/>
      <c r="KH6" s="13"/>
      <c r="KI6" s="13"/>
      <c r="KJ6" s="13"/>
      <c r="KK6" s="13"/>
      <c r="KL6" s="13"/>
      <c r="KM6" s="13"/>
      <c r="KN6" s="13"/>
      <c r="KO6" s="13"/>
      <c r="KP6" s="13"/>
      <c r="KQ6" s="13"/>
      <c r="KR6" s="13"/>
      <c r="KS6" s="13"/>
      <c r="KT6" s="13"/>
      <c r="KU6" s="13"/>
      <c r="KV6" s="13"/>
      <c r="KW6" s="13"/>
      <c r="KX6" s="13"/>
      <c r="KY6" s="13"/>
      <c r="KZ6" s="13"/>
      <c r="LA6" s="13"/>
      <c r="LB6" s="13"/>
      <c r="LC6" s="13"/>
      <c r="LD6" s="13"/>
      <c r="LE6" s="13"/>
      <c r="LF6" s="13"/>
      <c r="LG6" s="13"/>
      <c r="LH6" s="13"/>
      <c r="LI6" s="13"/>
      <c r="LJ6" s="13"/>
      <c r="LK6" s="13"/>
      <c r="LL6" s="13"/>
      <c r="LM6" s="13"/>
      <c r="LN6" s="13"/>
      <c r="LO6" s="13"/>
      <c r="LP6" s="13"/>
      <c r="LQ6" s="13"/>
      <c r="LR6" s="13"/>
      <c r="LS6" s="13"/>
      <c r="LT6" s="13"/>
      <c r="LU6" s="13"/>
      <c r="LV6" s="13"/>
      <c r="LW6" s="13"/>
      <c r="LX6" s="13"/>
      <c r="LY6" s="13"/>
      <c r="LZ6" s="13"/>
      <c r="MA6" s="13"/>
      <c r="MB6" s="13"/>
      <c r="MC6" s="13"/>
      <c r="MD6" s="13"/>
      <c r="ME6" s="13"/>
      <c r="MF6" s="13"/>
      <c r="MG6" s="13"/>
      <c r="MH6" s="13"/>
      <c r="MI6" s="13"/>
      <c r="MJ6" s="13"/>
      <c r="MK6" s="13"/>
      <c r="ML6" s="13"/>
      <c r="MM6" s="13"/>
      <c r="MN6" s="13"/>
      <c r="MO6" s="13"/>
      <c r="MP6" s="13"/>
      <c r="MQ6" s="13"/>
      <c r="MR6" s="13"/>
      <c r="MS6" s="13"/>
      <c r="MT6" s="13"/>
      <c r="MU6" s="13"/>
      <c r="MV6" s="13"/>
      <c r="MW6" s="13"/>
      <c r="MX6" s="13"/>
      <c r="MY6" s="13"/>
      <c r="MZ6" s="13"/>
      <c r="NA6" s="13"/>
      <c r="NB6" s="13"/>
      <c r="NC6" s="13"/>
      <c r="ND6" s="13"/>
      <c r="NE6" s="13"/>
      <c r="NF6" s="13"/>
      <c r="NG6" s="13"/>
      <c r="NH6" s="13"/>
      <c r="NI6" s="13"/>
      <c r="NJ6" s="13"/>
      <c r="NK6" s="13"/>
      <c r="NL6" s="13"/>
      <c r="NM6" s="13"/>
      <c r="NN6" s="13"/>
      <c r="NO6" s="13"/>
      <c r="NP6" s="13"/>
      <c r="NQ6" s="13"/>
      <c r="NR6" s="13"/>
      <c r="NS6" s="13"/>
      <c r="NT6" s="13"/>
      <c r="NU6" s="13"/>
      <c r="NV6" s="13"/>
      <c r="NW6" s="13"/>
      <c r="NX6" s="13"/>
      <c r="NY6" s="13"/>
      <c r="NZ6" s="13"/>
      <c r="OA6" s="13"/>
      <c r="OB6" s="13"/>
      <c r="OC6" s="13"/>
      <c r="OD6" s="13"/>
      <c r="OE6" s="13"/>
      <c r="OF6" s="13"/>
      <c r="OG6" s="13"/>
      <c r="OH6" s="13"/>
      <c r="OI6" s="13"/>
      <c r="OJ6" s="13"/>
      <c r="OK6" s="13"/>
      <c r="OL6" s="13"/>
      <c r="OM6" s="13"/>
      <c r="ON6" s="13"/>
      <c r="OO6" s="13"/>
      <c r="OP6" s="13"/>
      <c r="OQ6" s="13"/>
      <c r="OR6" s="13"/>
      <c r="OS6" s="13"/>
      <c r="OT6" s="13"/>
      <c r="OU6" s="13"/>
      <c r="OV6" s="13"/>
      <c r="OW6" s="13"/>
      <c r="OX6" s="13"/>
      <c r="OY6" s="13"/>
      <c r="OZ6" s="13"/>
      <c r="PA6" s="13"/>
      <c r="PB6" s="13"/>
      <c r="PC6" s="13"/>
      <c r="PD6" s="13"/>
      <c r="PE6" s="13"/>
      <c r="PF6" s="13"/>
      <c r="PG6" s="13"/>
      <c r="PH6" s="13"/>
      <c r="PI6" s="13"/>
      <c r="PJ6" s="13"/>
      <c r="PK6" s="13"/>
      <c r="PL6" s="13"/>
      <c r="PM6" s="13"/>
      <c r="PN6" s="13"/>
      <c r="PO6" s="13"/>
      <c r="PP6" s="13"/>
      <c r="PQ6" s="13"/>
      <c r="PR6" s="13"/>
      <c r="PS6" s="13"/>
      <c r="PT6" s="13"/>
      <c r="PU6" s="13"/>
      <c r="PV6" s="13"/>
      <c r="PW6" s="13"/>
      <c r="PX6" s="13"/>
      <c r="PY6" s="13"/>
      <c r="PZ6" s="13"/>
      <c r="QA6" s="13"/>
      <c r="QB6" s="13"/>
      <c r="QC6" s="13"/>
      <c r="QD6" s="13"/>
      <c r="QE6" s="13"/>
      <c r="QF6" s="13"/>
      <c r="QG6" s="13"/>
      <c r="QH6" s="13"/>
      <c r="QI6" s="13"/>
      <c r="QJ6" s="13"/>
      <c r="QK6" s="13"/>
      <c r="QL6" s="13"/>
      <c r="QM6" s="13"/>
      <c r="QN6" s="13"/>
      <c r="QO6" s="13"/>
      <c r="QP6" s="13"/>
      <c r="QQ6" s="13"/>
      <c r="QR6" s="13"/>
      <c r="QS6" s="13"/>
      <c r="QT6" s="13"/>
      <c r="QU6" s="13"/>
      <c r="QV6" s="13"/>
      <c r="QW6" s="13"/>
      <c r="QX6" s="13"/>
      <c r="QY6" s="13"/>
      <c r="QZ6" s="13"/>
      <c r="RA6" s="13"/>
      <c r="RB6" s="13"/>
      <c r="RC6" s="13"/>
      <c r="RD6" s="13"/>
      <c r="RE6" s="13"/>
      <c r="RF6" s="13"/>
      <c r="RG6" s="13"/>
      <c r="RH6" s="13"/>
      <c r="RI6" s="13"/>
      <c r="RJ6" s="13"/>
      <c r="RK6" s="13"/>
      <c r="RL6" s="13"/>
      <c r="RM6" s="13"/>
      <c r="RN6" s="13"/>
      <c r="RO6" s="13"/>
      <c r="RP6" s="13"/>
      <c r="RQ6" s="13"/>
      <c r="RR6" s="13"/>
      <c r="RS6" s="13"/>
      <c r="RT6" s="13"/>
      <c r="RU6" s="13"/>
      <c r="RV6" s="13"/>
      <c r="RW6" s="13"/>
      <c r="RX6" s="13"/>
      <c r="RY6" s="13"/>
      <c r="RZ6" s="13"/>
      <c r="SA6" s="13"/>
      <c r="SB6" s="13"/>
      <c r="SC6" s="13"/>
      <c r="SD6" s="13"/>
      <c r="SE6" s="13"/>
      <c r="SF6" s="13"/>
      <c r="SG6" s="13"/>
      <c r="SH6" s="13"/>
      <c r="SI6" s="13"/>
      <c r="SJ6" s="13"/>
      <c r="SK6" s="13"/>
      <c r="SL6" s="13"/>
      <c r="SM6" s="13"/>
      <c r="SN6" s="13"/>
      <c r="SO6" s="13"/>
      <c r="SP6" s="13"/>
      <c r="SQ6" s="13"/>
      <c r="SR6" s="13"/>
      <c r="SS6" s="13"/>
      <c r="ST6" s="13"/>
      <c r="SU6" s="13"/>
      <c r="SV6" s="13"/>
      <c r="SW6" s="13"/>
      <c r="SX6" s="13"/>
      <c r="SY6" s="13"/>
      <c r="SZ6" s="13"/>
      <c r="TA6" s="13"/>
      <c r="TB6" s="13"/>
      <c r="TC6" s="13"/>
      <c r="TD6" s="13"/>
      <c r="TE6" s="13"/>
      <c r="TF6" s="13"/>
      <c r="TG6" s="13"/>
      <c r="TH6" s="13"/>
      <c r="TI6" s="13"/>
      <c r="TJ6" s="13"/>
      <c r="TK6" s="13"/>
      <c r="TL6" s="13"/>
      <c r="TM6" s="13"/>
      <c r="TN6" s="13"/>
      <c r="TO6" s="13"/>
      <c r="TP6" s="13"/>
      <c r="TQ6" s="13"/>
      <c r="TR6" s="13"/>
      <c r="TS6" s="13"/>
      <c r="TT6" s="13"/>
      <c r="TU6" s="13"/>
      <c r="TV6" s="13"/>
      <c r="TW6" s="13"/>
      <c r="TX6" s="13"/>
      <c r="TY6" s="13"/>
      <c r="TZ6" s="13"/>
      <c r="UA6" s="13"/>
      <c r="UB6" s="13"/>
      <c r="UC6" s="13"/>
      <c r="UD6" s="13"/>
      <c r="UE6" s="13"/>
      <c r="UF6" s="13"/>
      <c r="UG6" s="13"/>
      <c r="UH6" s="13"/>
      <c r="UI6" s="13"/>
      <c r="UJ6" s="13"/>
      <c r="UK6" s="13"/>
      <c r="UL6" s="13"/>
      <c r="UM6" s="13"/>
      <c r="UN6" s="13"/>
      <c r="UO6" s="13"/>
      <c r="UP6" s="13"/>
      <c r="UQ6" s="13"/>
      <c r="UR6" s="13"/>
      <c r="US6" s="13"/>
      <c r="UT6" s="13"/>
      <c r="UU6" s="13"/>
      <c r="UV6" s="13"/>
      <c r="UW6" s="13"/>
      <c r="UX6" s="13"/>
      <c r="UY6" s="13"/>
      <c r="UZ6" s="13"/>
      <c r="VA6" s="13"/>
      <c r="VB6" s="13"/>
      <c r="VC6" s="13"/>
      <c r="VD6" s="13"/>
      <c r="VE6" s="13"/>
      <c r="VF6" s="13"/>
      <c r="VG6" s="13"/>
      <c r="VH6" s="13"/>
      <c r="VI6" s="13"/>
      <c r="VJ6" s="13"/>
      <c r="VK6" s="13"/>
      <c r="VL6" s="13"/>
      <c r="VM6" s="13"/>
      <c r="VN6" s="13"/>
      <c r="VO6" s="13"/>
      <c r="VP6" s="13"/>
      <c r="VQ6" s="13"/>
      <c r="VR6" s="13"/>
      <c r="VS6" s="13"/>
      <c r="VT6" s="13"/>
      <c r="VU6" s="13"/>
      <c r="VV6" s="13"/>
      <c r="VW6" s="13"/>
      <c r="VX6" s="13"/>
      <c r="VY6" s="13"/>
      <c r="VZ6" s="13"/>
      <c r="WA6" s="13"/>
      <c r="WB6" s="13"/>
      <c r="WC6" s="13"/>
      <c r="WD6" s="13"/>
      <c r="WE6" s="13"/>
      <c r="WF6" s="13"/>
      <c r="WG6" s="13"/>
      <c r="WH6" s="13"/>
      <c r="WI6" s="13"/>
      <c r="WJ6" s="13"/>
      <c r="WK6" s="13"/>
      <c r="WL6" s="13"/>
      <c r="WM6" s="13"/>
      <c r="WN6" s="13"/>
      <c r="WO6" s="13"/>
      <c r="WP6" s="13"/>
      <c r="WQ6" s="13"/>
      <c r="WR6" s="13"/>
      <c r="WS6" s="13"/>
      <c r="WT6" s="13"/>
      <c r="WU6" s="13"/>
      <c r="WV6" s="13"/>
      <c r="WW6" s="13"/>
      <c r="WX6" s="13"/>
      <c r="WY6" s="13"/>
      <c r="WZ6" s="13"/>
      <c r="XA6" s="13"/>
      <c r="XB6" s="13"/>
      <c r="XC6" s="13"/>
      <c r="XD6" s="13"/>
      <c r="XE6" s="13"/>
      <c r="XF6" s="13"/>
      <c r="XG6" s="13"/>
      <c r="XH6" s="13"/>
      <c r="XI6" s="13"/>
      <c r="XJ6" s="13"/>
      <c r="XK6" s="13"/>
      <c r="XL6" s="13"/>
      <c r="XM6" s="13"/>
      <c r="XN6" s="13"/>
      <c r="XO6" s="13"/>
      <c r="XP6" s="13"/>
      <c r="XQ6" s="13"/>
      <c r="XR6" s="13"/>
      <c r="XS6" s="13"/>
      <c r="XT6" s="13"/>
      <c r="XU6" s="13"/>
      <c r="XV6" s="13"/>
      <c r="XW6" s="13"/>
      <c r="XX6" s="13"/>
      <c r="XY6" s="13"/>
      <c r="XZ6" s="13"/>
      <c r="YA6" s="13"/>
      <c r="YB6" s="13"/>
      <c r="YC6" s="13"/>
      <c r="YD6" s="13"/>
      <c r="YE6" s="13"/>
      <c r="YF6" s="13"/>
      <c r="YG6" s="13"/>
      <c r="YH6" s="13"/>
      <c r="YI6" s="13"/>
      <c r="YJ6" s="13"/>
      <c r="YK6" s="13"/>
      <c r="YL6" s="13"/>
      <c r="YM6" s="13"/>
      <c r="YN6" s="13"/>
      <c r="YO6" s="13"/>
      <c r="YP6" s="13"/>
      <c r="YQ6" s="13"/>
      <c r="YR6" s="13"/>
      <c r="YS6" s="13"/>
      <c r="YT6" s="13"/>
      <c r="YU6" s="13"/>
      <c r="YV6" s="13"/>
      <c r="YW6" s="13"/>
      <c r="YX6" s="13"/>
      <c r="YY6" s="13"/>
      <c r="YZ6" s="13"/>
      <c r="ZA6" s="13"/>
      <c r="ZB6" s="13"/>
      <c r="ZC6" s="13"/>
      <c r="ZD6" s="13"/>
      <c r="ZE6" s="13"/>
      <c r="ZF6" s="13"/>
      <c r="ZG6" s="13"/>
      <c r="ZH6" s="13"/>
      <c r="ZI6" s="13"/>
      <c r="ZJ6" s="13"/>
      <c r="ZK6" s="13"/>
      <c r="ZL6" s="13"/>
      <c r="ZM6" s="13"/>
      <c r="ZN6" s="13"/>
      <c r="ZO6" s="13"/>
      <c r="ZP6" s="13"/>
      <c r="ZQ6" s="13"/>
      <c r="ZR6" s="13"/>
      <c r="ZS6" s="13"/>
      <c r="ZT6" s="13"/>
      <c r="ZU6" s="13"/>
      <c r="ZV6" s="13"/>
      <c r="ZW6" s="13"/>
      <c r="ZX6" s="13"/>
      <c r="ZY6" s="13"/>
      <c r="ZZ6" s="13"/>
      <c r="AAA6" s="13"/>
      <c r="AAB6" s="13"/>
      <c r="AAC6" s="13"/>
      <c r="AAD6" s="13"/>
      <c r="AAE6" s="13"/>
      <c r="AAF6" s="13"/>
      <c r="AAG6" s="13"/>
      <c r="AAH6" s="13"/>
      <c r="AAI6" s="13"/>
      <c r="AAJ6" s="13"/>
      <c r="AAK6" s="13"/>
      <c r="AAL6" s="13"/>
      <c r="AAM6" s="13"/>
      <c r="AAN6" s="13"/>
      <c r="AAO6" s="13"/>
      <c r="AAP6" s="13"/>
      <c r="AAQ6" s="13"/>
      <c r="AAR6" s="13"/>
      <c r="AAS6" s="13"/>
      <c r="AAT6" s="13"/>
      <c r="AAU6" s="13"/>
      <c r="AAV6" s="13"/>
      <c r="AAW6" s="13"/>
      <c r="AAX6" s="13"/>
      <c r="AAY6" s="13"/>
      <c r="AAZ6" s="13"/>
      <c r="ABA6" s="13"/>
      <c r="ABB6" s="13"/>
      <c r="ABC6" s="13"/>
      <c r="ABD6" s="13"/>
      <c r="ABE6" s="13"/>
      <c r="ABF6" s="13"/>
      <c r="ABG6" s="13"/>
      <c r="ABH6" s="13"/>
      <c r="ABI6" s="13"/>
      <c r="ABJ6" s="13"/>
      <c r="ABK6" s="13"/>
      <c r="ABL6" s="13"/>
      <c r="ABM6" s="13"/>
      <c r="ABN6" s="13"/>
      <c r="ABO6" s="13"/>
      <c r="ABP6" s="13"/>
      <c r="ABQ6" s="13"/>
      <c r="ABR6" s="13"/>
      <c r="ABS6" s="13"/>
      <c r="ABT6" s="13"/>
      <c r="ABU6" s="13"/>
      <c r="ABV6" s="13"/>
      <c r="ABW6" s="13"/>
      <c r="ABX6" s="13"/>
      <c r="ABY6" s="13"/>
      <c r="ABZ6" s="13"/>
      <c r="ACA6" s="13"/>
      <c r="ACB6" s="13"/>
      <c r="ACC6" s="13"/>
      <c r="ACD6" s="13"/>
      <c r="ACE6" s="13"/>
      <c r="ACF6" s="13"/>
      <c r="ACG6" s="13"/>
      <c r="ACH6" s="13"/>
      <c r="ACI6" s="13"/>
      <c r="ACJ6" s="13"/>
      <c r="ACK6" s="13"/>
      <c r="ACL6" s="13"/>
      <c r="ACM6" s="13"/>
      <c r="ACN6" s="13"/>
      <c r="ACO6" s="13"/>
      <c r="ACP6" s="13"/>
      <c r="ACQ6" s="13"/>
      <c r="ACR6" s="13"/>
      <c r="ACS6" s="13"/>
      <c r="ACT6" s="13"/>
      <c r="ACU6" s="13"/>
      <c r="ACV6" s="13"/>
      <c r="ACW6" s="13"/>
      <c r="ACX6" s="13"/>
      <c r="ACY6" s="13"/>
      <c r="ACZ6" s="13"/>
      <c r="ADA6" s="13"/>
      <c r="ADB6" s="13"/>
      <c r="ADC6" s="13"/>
      <c r="ADD6" s="13"/>
      <c r="ADE6" s="13"/>
      <c r="ADF6" s="13"/>
      <c r="ADG6" s="13"/>
      <c r="ADH6" s="13"/>
      <c r="ADI6" s="13"/>
      <c r="ADJ6" s="13"/>
      <c r="ADK6" s="13"/>
      <c r="ADL6" s="13"/>
      <c r="ADM6" s="13"/>
      <c r="ADN6" s="13"/>
      <c r="ADO6" s="13"/>
      <c r="ADP6" s="13"/>
      <c r="ADQ6" s="13"/>
      <c r="ADR6" s="13"/>
      <c r="ADS6" s="13"/>
      <c r="ADT6" s="13"/>
      <c r="ADU6" s="13"/>
      <c r="ADV6" s="13"/>
      <c r="ADW6" s="13"/>
      <c r="ADX6" s="13"/>
      <c r="ADY6" s="13"/>
      <c r="ADZ6" s="13"/>
      <c r="AEA6" s="13"/>
      <c r="AEB6" s="13"/>
      <c r="AEC6" s="13"/>
      <c r="AED6" s="13"/>
      <c r="AEE6" s="13"/>
      <c r="AEF6" s="13"/>
      <c r="AEG6" s="13"/>
      <c r="AEH6" s="13"/>
      <c r="AEI6" s="13"/>
      <c r="AEJ6" s="13"/>
      <c r="AEK6" s="13"/>
      <c r="AEL6" s="13"/>
      <c r="AEM6" s="13"/>
      <c r="AEN6" s="13"/>
      <c r="AEO6" s="13"/>
      <c r="AEP6" s="13"/>
      <c r="AEQ6" s="13"/>
      <c r="AER6" s="13"/>
      <c r="AES6" s="13"/>
      <c r="AET6" s="13"/>
      <c r="AEU6" s="13"/>
      <c r="AEV6" s="13"/>
      <c r="AEW6" s="13"/>
      <c r="AEX6" s="13"/>
      <c r="AEY6" s="13"/>
      <c r="AEZ6" s="13"/>
      <c r="AFA6" s="13"/>
      <c r="AFB6" s="13"/>
      <c r="AFC6" s="13"/>
      <c r="AFD6" s="13"/>
      <c r="AFE6" s="13"/>
      <c r="AFF6" s="13"/>
      <c r="AFG6" s="13"/>
      <c r="AFH6" s="13"/>
      <c r="AFI6" s="13"/>
      <c r="AFJ6" s="13"/>
      <c r="AFK6" s="13"/>
      <c r="AFL6" s="13"/>
      <c r="AFM6" s="13"/>
      <c r="AFN6" s="13"/>
      <c r="AFO6" s="13"/>
      <c r="AFP6" s="13"/>
      <c r="AFQ6" s="13"/>
      <c r="AFR6" s="13"/>
      <c r="AFS6" s="13"/>
      <c r="AFT6" s="13"/>
      <c r="AFU6" s="13"/>
      <c r="AFV6" s="13"/>
      <c r="AFW6" s="13"/>
      <c r="AFX6" s="13"/>
      <c r="AFY6" s="13"/>
      <c r="AFZ6" s="13"/>
      <c r="AGA6" s="13"/>
      <c r="AGB6" s="13"/>
      <c r="AGC6" s="13"/>
      <c r="AGD6" s="13"/>
      <c r="AGE6" s="13"/>
      <c r="AGF6" s="13"/>
      <c r="AGG6" s="13"/>
      <c r="AGH6" s="13"/>
      <c r="AGI6" s="13"/>
      <c r="AGJ6" s="13"/>
      <c r="AGK6" s="13"/>
      <c r="AGL6" s="13"/>
      <c r="AGM6" s="13"/>
      <c r="AGN6" s="13"/>
      <c r="AGO6" s="13"/>
      <c r="AGP6" s="13"/>
      <c r="AGQ6" s="13"/>
      <c r="AGR6" s="13"/>
      <c r="AGS6" s="13"/>
      <c r="AGT6" s="13"/>
      <c r="AGU6" s="13"/>
      <c r="AGV6" s="13"/>
      <c r="AGW6" s="13"/>
      <c r="AGX6" s="13"/>
      <c r="AGY6" s="13"/>
      <c r="AGZ6" s="13"/>
      <c r="AHA6" s="13"/>
      <c r="AHB6" s="13"/>
      <c r="AHC6" s="13"/>
      <c r="AHD6" s="13"/>
      <c r="AHE6" s="13"/>
      <c r="AHF6" s="13"/>
      <c r="AHG6" s="13"/>
      <c r="AHH6" s="13"/>
      <c r="AHI6" s="13"/>
      <c r="AHJ6" s="13"/>
      <c r="AHK6" s="13"/>
      <c r="AHL6" s="13"/>
      <c r="AHM6" s="13"/>
      <c r="AHN6" s="13"/>
      <c r="AHO6" s="13"/>
      <c r="AHP6" s="13"/>
      <c r="AHQ6" s="13"/>
      <c r="AHR6" s="13"/>
      <c r="AHS6" s="13"/>
      <c r="AHT6" s="13"/>
      <c r="AHU6" s="13"/>
      <c r="AHV6" s="13"/>
      <c r="AHW6" s="13"/>
      <c r="AHX6" s="13"/>
      <c r="AHY6" s="13"/>
      <c r="AHZ6" s="13"/>
      <c r="AIA6" s="13"/>
      <c r="AIB6" s="13"/>
      <c r="AIC6" s="13"/>
      <c r="AID6" s="13"/>
      <c r="AIE6" s="13"/>
      <c r="AIF6" s="13"/>
      <c r="AIG6" s="13"/>
      <c r="AIH6" s="13"/>
      <c r="AII6" s="13"/>
      <c r="AIJ6" s="13"/>
      <c r="AIK6" s="13"/>
      <c r="AIL6" s="13"/>
      <c r="AIM6" s="13"/>
      <c r="AIN6" s="13"/>
      <c r="AIO6" s="13"/>
      <c r="AIP6" s="13"/>
      <c r="AIQ6" s="13"/>
      <c r="AIR6" s="13"/>
      <c r="AIS6" s="13"/>
      <c r="AIT6" s="13"/>
      <c r="AIU6" s="13"/>
      <c r="AIV6" s="13"/>
      <c r="AIW6" s="13"/>
      <c r="AIX6" s="13"/>
      <c r="AIY6" s="13"/>
      <c r="AIZ6" s="13"/>
      <c r="AJA6" s="13"/>
      <c r="AJB6" s="13"/>
      <c r="AJC6" s="13"/>
      <c r="AJD6" s="13"/>
      <c r="AJE6" s="13"/>
      <c r="AJF6" s="13"/>
      <c r="AJG6" s="13"/>
      <c r="AJH6" s="13"/>
      <c r="AJI6" s="13"/>
      <c r="AJJ6" s="13"/>
      <c r="AJK6" s="13"/>
      <c r="AJL6" s="13"/>
      <c r="AJM6" s="13"/>
      <c r="AJN6" s="13"/>
      <c r="AJO6" s="13"/>
      <c r="AJP6" s="13"/>
      <c r="AJQ6" s="13"/>
      <c r="AJR6" s="13"/>
      <c r="AJS6" s="13"/>
      <c r="AJT6" s="13"/>
      <c r="AJU6" s="13"/>
      <c r="AJV6" s="13"/>
      <c r="AJW6" s="13"/>
      <c r="AJX6" s="13"/>
      <c r="AJY6" s="13"/>
      <c r="AJZ6" s="13"/>
      <c r="AKA6" s="13"/>
      <c r="AKB6" s="13"/>
      <c r="AKC6" s="13"/>
      <c r="AKD6" s="13"/>
      <c r="AKE6" s="13"/>
      <c r="AKF6" s="13"/>
      <c r="AKG6" s="13"/>
      <c r="AKH6" s="13"/>
      <c r="AKI6" s="13"/>
      <c r="AKJ6" s="13"/>
      <c r="AKK6" s="13"/>
      <c r="AKL6" s="13"/>
      <c r="AKM6" s="13"/>
      <c r="AKN6" s="13"/>
      <c r="AKO6" s="13"/>
      <c r="AKP6" s="13"/>
      <c r="AKQ6" s="13"/>
      <c r="AKR6" s="13"/>
      <c r="AKS6" s="13"/>
      <c r="AKT6" s="13"/>
      <c r="AKU6" s="13"/>
      <c r="AKV6" s="13"/>
      <c r="AKW6" s="13"/>
      <c r="AKX6" s="13"/>
      <c r="AKY6" s="13"/>
      <c r="AKZ6" s="13"/>
      <c r="ALA6" s="13"/>
      <c r="ALB6" s="13"/>
      <c r="ALC6" s="13"/>
      <c r="ALD6" s="13"/>
      <c r="ALE6" s="13"/>
      <c r="ALF6" s="13"/>
      <c r="ALG6" s="13"/>
      <c r="ALH6" s="13"/>
      <c r="ALI6" s="13"/>
      <c r="ALJ6" s="13"/>
      <c r="ALK6" s="13"/>
      <c r="ALL6" s="13"/>
      <c r="ALM6" s="13"/>
      <c r="ALN6" s="13"/>
      <c r="ALO6" s="13"/>
      <c r="ALP6" s="13"/>
      <c r="ALQ6" s="13"/>
      <c r="ALR6" s="13"/>
      <c r="ALS6" s="13"/>
      <c r="ALT6" s="13"/>
      <c r="ALU6" s="13"/>
      <c r="ALV6" s="13"/>
      <c r="ALW6" s="13"/>
      <c r="ALX6" s="13"/>
      <c r="ALY6" s="13"/>
      <c r="ALZ6" s="13"/>
      <c r="AMA6" s="13"/>
      <c r="AMB6" s="13"/>
      <c r="AMC6" s="13"/>
      <c r="AMD6" s="13"/>
      <c r="AME6" s="13"/>
      <c r="AMF6" s="13"/>
      <c r="AMG6" s="13"/>
      <c r="AMH6" s="13"/>
      <c r="AMI6" s="13"/>
      <c r="AMJ6" s="13"/>
      <c r="AMK6" s="13"/>
      <c r="AML6" s="13"/>
      <c r="AMM6" s="13"/>
      <c r="AMN6" s="13"/>
      <c r="AMO6" s="13"/>
      <c r="AMP6" s="13"/>
      <c r="AMQ6" s="13"/>
      <c r="AMR6" s="13"/>
      <c r="AMS6" s="13"/>
      <c r="AMT6" s="13"/>
      <c r="AMU6" s="13"/>
      <c r="AMV6" s="13"/>
      <c r="AMW6" s="13"/>
      <c r="AMX6" s="13"/>
      <c r="AMY6" s="13"/>
      <c r="AMZ6" s="13"/>
      <c r="ANA6" s="13"/>
      <c r="ANB6" s="13"/>
      <c r="ANC6" s="13"/>
      <c r="AND6" s="13"/>
      <c r="ANE6" s="13"/>
      <c r="ANF6" s="13"/>
      <c r="ANG6" s="13"/>
      <c r="ANH6" s="13"/>
      <c r="ANI6" s="13"/>
      <c r="ANJ6" s="13"/>
      <c r="ANK6" s="13"/>
      <c r="ANL6" s="13"/>
      <c r="ANM6" s="13"/>
      <c r="ANN6" s="13"/>
      <c r="ANO6" s="13"/>
      <c r="ANP6" s="13"/>
      <c r="ANQ6" s="13"/>
      <c r="ANR6" s="13"/>
      <c r="ANS6" s="13"/>
      <c r="ANT6" s="13"/>
      <c r="ANU6" s="13"/>
      <c r="ANV6" s="13"/>
      <c r="ANW6" s="13"/>
      <c r="ANX6" s="13"/>
      <c r="ANY6" s="13"/>
      <c r="ANZ6" s="13"/>
      <c r="AOA6" s="13"/>
      <c r="AOB6" s="13"/>
      <c r="AOC6" s="13"/>
      <c r="AOD6" s="13"/>
      <c r="AOE6" s="13"/>
      <c r="AOF6" s="13"/>
      <c r="AOG6" s="13"/>
      <c r="AOH6" s="13"/>
      <c r="AOI6" s="13"/>
      <c r="AOJ6" s="13"/>
      <c r="AOK6" s="13"/>
      <c r="AOL6" s="13"/>
      <c r="AOM6" s="13"/>
      <c r="AON6" s="13"/>
      <c r="AOO6" s="13"/>
      <c r="AOP6" s="13"/>
      <c r="AOQ6" s="13"/>
      <c r="AOR6" s="13"/>
      <c r="AOS6" s="13"/>
      <c r="AOT6" s="13"/>
      <c r="AOU6" s="13"/>
      <c r="AOV6" s="13"/>
      <c r="AOW6" s="13"/>
      <c r="AOX6" s="13"/>
      <c r="AOY6" s="13"/>
      <c r="AOZ6" s="13"/>
      <c r="APA6" s="13"/>
      <c r="APB6" s="13"/>
      <c r="APC6" s="13"/>
      <c r="APD6" s="13"/>
      <c r="APE6" s="13"/>
      <c r="APF6" s="13"/>
      <c r="APG6" s="13"/>
      <c r="APH6" s="13"/>
      <c r="API6" s="13"/>
      <c r="APJ6" s="13"/>
      <c r="APK6" s="13"/>
      <c r="APL6" s="13"/>
      <c r="APM6" s="13"/>
      <c r="APN6" s="13"/>
      <c r="APO6" s="13"/>
      <c r="APP6" s="13"/>
      <c r="APQ6" s="13"/>
      <c r="APR6" s="13"/>
      <c r="APS6" s="13"/>
      <c r="APT6" s="13"/>
      <c r="APU6" s="13"/>
      <c r="APV6" s="13"/>
      <c r="APW6" s="13"/>
      <c r="APX6" s="13"/>
      <c r="APY6" s="13"/>
      <c r="APZ6" s="13"/>
      <c r="AQA6" s="13"/>
      <c r="AQB6" s="13"/>
      <c r="AQC6" s="13"/>
      <c r="AQD6" s="13"/>
      <c r="AQE6" s="13"/>
      <c r="AQF6" s="13"/>
      <c r="AQG6" s="13"/>
      <c r="AQH6" s="13"/>
      <c r="AQI6" s="13"/>
      <c r="AQJ6" s="13"/>
      <c r="AQK6" s="13"/>
      <c r="AQL6" s="13"/>
      <c r="AQM6" s="13"/>
      <c r="AQN6" s="13"/>
      <c r="AQO6" s="13"/>
      <c r="AQP6" s="13"/>
      <c r="AQQ6" s="13"/>
      <c r="AQR6" s="13"/>
      <c r="AQS6" s="13"/>
      <c r="AQT6" s="13"/>
      <c r="AQU6" s="13"/>
      <c r="AQV6" s="13"/>
      <c r="AQW6" s="13"/>
      <c r="AQX6" s="13"/>
      <c r="AQY6" s="13"/>
      <c r="AQZ6" s="13"/>
      <c r="ARA6" s="13"/>
      <c r="ARB6" s="13"/>
      <c r="ARC6" s="13"/>
      <c r="ARD6" s="13"/>
      <c r="ARE6" s="13"/>
      <c r="ARF6" s="13"/>
      <c r="ARG6" s="13"/>
      <c r="ARH6" s="13"/>
      <c r="ARI6" s="13"/>
      <c r="ARJ6" s="13"/>
      <c r="ARK6" s="13"/>
      <c r="ARL6" s="13"/>
      <c r="ARM6" s="13"/>
      <c r="ARN6" s="13"/>
      <c r="ARO6" s="13"/>
      <c r="ARP6" s="13"/>
      <c r="ARQ6" s="13"/>
      <c r="ARR6" s="13"/>
      <c r="ARS6" s="13"/>
      <c r="ART6" s="13"/>
      <c r="ARU6" s="13"/>
      <c r="ARV6" s="13"/>
      <c r="ARW6" s="13"/>
      <c r="ARX6" s="13"/>
      <c r="ARY6" s="13"/>
      <c r="ARZ6" s="13"/>
      <c r="ASA6" s="13"/>
      <c r="ASB6" s="13"/>
      <c r="ASC6" s="13"/>
      <c r="ASD6" s="13"/>
      <c r="ASE6" s="13"/>
      <c r="ASF6" s="13"/>
      <c r="ASG6" s="13"/>
      <c r="ASH6" s="13"/>
      <c r="ASI6" s="13"/>
      <c r="ASJ6" s="13"/>
      <c r="ASK6" s="13"/>
      <c r="ASL6" s="13"/>
      <c r="ASM6" s="13"/>
      <c r="ASN6" s="13"/>
      <c r="ASO6" s="13"/>
      <c r="ASP6" s="13"/>
      <c r="ASQ6" s="13"/>
      <c r="ASR6" s="13"/>
      <c r="ASS6" s="13"/>
      <c r="AST6" s="13"/>
      <c r="ASU6" s="13"/>
      <c r="ASV6" s="13"/>
      <c r="ASW6" s="13"/>
      <c r="ASX6" s="13"/>
      <c r="ASY6" s="13"/>
      <c r="ASZ6" s="13"/>
      <c r="ATA6" s="13"/>
      <c r="ATB6" s="13"/>
      <c r="ATC6" s="13"/>
      <c r="ATD6" s="13"/>
      <c r="ATE6" s="13"/>
      <c r="ATF6" s="13"/>
      <c r="ATG6" s="13"/>
      <c r="ATH6" s="13"/>
      <c r="ATI6" s="13"/>
      <c r="ATJ6" s="13"/>
      <c r="ATK6" s="13"/>
      <c r="ATL6" s="13"/>
      <c r="ATM6" s="13"/>
      <c r="ATN6" s="13"/>
      <c r="ATO6" s="13"/>
      <c r="ATP6" s="13"/>
      <c r="ATQ6" s="13"/>
      <c r="ATR6" s="13"/>
      <c r="ATS6" s="13"/>
      <c r="ATT6" s="13"/>
      <c r="ATU6" s="13"/>
      <c r="ATV6" s="13"/>
      <c r="ATW6" s="13"/>
      <c r="ATX6" s="13"/>
      <c r="ATY6" s="13"/>
      <c r="ATZ6" s="13"/>
      <c r="AUA6" s="13"/>
      <c r="AUB6" s="13"/>
      <c r="AUC6" s="13"/>
      <c r="AUD6" s="13"/>
      <c r="AUE6" s="13"/>
      <c r="AUF6" s="13"/>
      <c r="AUG6" s="13"/>
      <c r="AUH6" s="13"/>
      <c r="AUI6" s="13"/>
      <c r="AUJ6" s="13"/>
      <c r="AUK6" s="13"/>
      <c r="AUL6" s="13"/>
      <c r="AUM6" s="13"/>
      <c r="AUN6" s="13"/>
      <c r="AUO6" s="13"/>
      <c r="AUP6" s="13"/>
      <c r="AUQ6" s="13"/>
      <c r="AUR6" s="13"/>
      <c r="AUS6" s="13"/>
      <c r="AUT6" s="13"/>
      <c r="AUU6" s="13"/>
      <c r="AUV6" s="13"/>
      <c r="AUW6" s="13"/>
      <c r="AUX6" s="13"/>
      <c r="AUY6" s="13"/>
      <c r="AUZ6" s="13"/>
      <c r="AVA6" s="13"/>
      <c r="AVB6" s="13"/>
      <c r="AVC6" s="13"/>
      <c r="AVD6" s="13"/>
      <c r="AVE6" s="13"/>
      <c r="AVF6" s="13"/>
      <c r="AVG6" s="13"/>
      <c r="AVH6" s="13"/>
      <c r="AVI6" s="13"/>
      <c r="AVJ6" s="13"/>
      <c r="AVK6" s="13"/>
      <c r="AVL6" s="13"/>
      <c r="AVM6" s="13"/>
      <c r="AVN6" s="13"/>
      <c r="AVO6" s="13"/>
      <c r="AVP6" s="13"/>
      <c r="AVQ6" s="13"/>
      <c r="AVR6" s="13"/>
      <c r="AVS6" s="13"/>
      <c r="AVT6" s="13"/>
      <c r="AVU6" s="13"/>
      <c r="AVV6" s="13"/>
      <c r="AVW6" s="13"/>
      <c r="AVX6" s="13"/>
      <c r="AVY6" s="13"/>
      <c r="AVZ6" s="13"/>
      <c r="AWA6" s="13"/>
      <c r="AWB6" s="13"/>
      <c r="AWC6" s="13"/>
      <c r="AWD6" s="13"/>
      <c r="AWE6" s="13"/>
      <c r="AWF6" s="13"/>
      <c r="AWG6" s="13"/>
      <c r="AWH6" s="13"/>
      <c r="AWI6" s="13"/>
      <c r="AWJ6" s="13"/>
      <c r="AWK6" s="13"/>
      <c r="AWL6" s="13"/>
      <c r="AWM6" s="13"/>
      <c r="AWN6" s="13"/>
      <c r="AWO6" s="13"/>
      <c r="AWP6" s="13"/>
      <c r="AWQ6" s="13"/>
      <c r="AWR6" s="13"/>
      <c r="AWS6" s="13"/>
      <c r="AWT6" s="13"/>
      <c r="AWU6" s="13"/>
      <c r="AWV6" s="13"/>
      <c r="AWW6" s="13"/>
      <c r="AWX6" s="13"/>
      <c r="AWY6" s="13"/>
      <c r="AWZ6" s="13"/>
      <c r="AXA6" s="13"/>
      <c r="AXB6" s="13"/>
      <c r="AXC6" s="13"/>
      <c r="AXD6" s="13"/>
      <c r="AXE6" s="13"/>
      <c r="AXF6" s="13"/>
      <c r="AXG6" s="13"/>
      <c r="AXH6" s="13"/>
      <c r="AXI6" s="13"/>
      <c r="AXJ6" s="13"/>
      <c r="AXK6" s="13"/>
      <c r="AXL6" s="13"/>
      <c r="AXM6" s="13"/>
      <c r="AXN6" s="13"/>
      <c r="AXO6" s="13"/>
      <c r="AXP6" s="13"/>
      <c r="AXQ6" s="13"/>
      <c r="AXR6" s="13"/>
      <c r="AXS6" s="13"/>
      <c r="AXT6" s="13"/>
      <c r="AXU6" s="13"/>
      <c r="AXV6" s="13"/>
      <c r="AXW6" s="13"/>
      <c r="AXX6" s="13"/>
      <c r="AXY6" s="13"/>
      <c r="AXZ6" s="13"/>
      <c r="AYA6" s="13"/>
      <c r="AYB6" s="13"/>
      <c r="AYC6" s="13"/>
      <c r="AYD6" s="13"/>
      <c r="AYE6" s="13"/>
      <c r="AYF6" s="13"/>
      <c r="AYG6" s="13"/>
      <c r="AYH6" s="13"/>
      <c r="AYI6" s="13"/>
      <c r="AYJ6" s="13"/>
      <c r="AYK6" s="13"/>
      <c r="AYL6" s="13"/>
      <c r="AYM6" s="13"/>
      <c r="AYN6" s="13"/>
      <c r="AYO6" s="13"/>
      <c r="AYP6" s="13"/>
      <c r="AYQ6" s="13"/>
      <c r="AYR6" s="13"/>
      <c r="AYS6" s="13"/>
      <c r="AYT6" s="13"/>
      <c r="AYU6" s="13"/>
      <c r="AYV6" s="13"/>
      <c r="AYW6" s="13"/>
      <c r="AYX6" s="13"/>
      <c r="AYY6" s="13"/>
      <c r="AYZ6" s="13"/>
      <c r="AZA6" s="13"/>
      <c r="AZB6" s="13"/>
      <c r="AZC6" s="13"/>
      <c r="AZD6" s="13"/>
      <c r="AZE6" s="13"/>
      <c r="AZF6" s="13"/>
      <c r="AZG6" s="13"/>
      <c r="AZH6" s="13"/>
      <c r="AZI6" s="13"/>
      <c r="AZJ6" s="13"/>
      <c r="AZK6" s="13"/>
      <c r="AZL6" s="13"/>
      <c r="AZM6" s="13"/>
      <c r="AZN6" s="13"/>
      <c r="AZO6" s="13"/>
      <c r="AZP6" s="13"/>
      <c r="AZQ6" s="13"/>
      <c r="AZR6" s="13"/>
      <c r="AZS6" s="13"/>
      <c r="AZT6" s="13"/>
      <c r="AZU6" s="13"/>
      <c r="AZV6" s="13"/>
      <c r="AZW6" s="13"/>
      <c r="AZX6" s="13"/>
      <c r="AZY6" s="13"/>
      <c r="AZZ6" s="13"/>
      <c r="BAA6" s="13"/>
      <c r="BAB6" s="13"/>
      <c r="BAC6" s="13"/>
      <c r="BAD6" s="13"/>
      <c r="BAE6" s="13"/>
      <c r="BAF6" s="13"/>
      <c r="BAG6" s="13"/>
      <c r="BAH6" s="13"/>
      <c r="BAI6" s="13"/>
      <c r="BAJ6" s="13"/>
      <c r="BAK6" s="13"/>
      <c r="BAL6" s="13"/>
      <c r="BAM6" s="13"/>
      <c r="BAN6" s="13"/>
      <c r="BAO6" s="13"/>
      <c r="BAP6" s="13"/>
      <c r="BAQ6" s="13"/>
      <c r="BAR6" s="13"/>
      <c r="BAS6" s="13"/>
      <c r="BAT6" s="13"/>
      <c r="BAU6" s="13"/>
      <c r="BAV6" s="13"/>
      <c r="BAW6" s="13"/>
      <c r="BAX6" s="13"/>
      <c r="BAY6" s="13"/>
      <c r="BAZ6" s="13"/>
      <c r="BBA6" s="13"/>
      <c r="BBB6" s="13"/>
      <c r="BBC6" s="13"/>
      <c r="BBD6" s="13"/>
      <c r="BBE6" s="13"/>
      <c r="BBF6" s="13"/>
      <c r="BBG6" s="13"/>
      <c r="BBH6" s="13"/>
      <c r="BBI6" s="13"/>
      <c r="BBJ6" s="13"/>
      <c r="BBK6" s="13"/>
      <c r="BBL6" s="13"/>
      <c r="BBM6" s="13"/>
      <c r="BBN6" s="13"/>
      <c r="BBO6" s="13"/>
      <c r="BBP6" s="13"/>
      <c r="BBQ6" s="13"/>
      <c r="BBR6" s="13"/>
      <c r="BBS6" s="13"/>
      <c r="BBT6" s="13"/>
      <c r="BBU6" s="13"/>
      <c r="BBV6" s="13"/>
      <c r="BBW6" s="13"/>
      <c r="BBX6" s="13"/>
      <c r="BBY6" s="13"/>
      <c r="BBZ6" s="13"/>
      <c r="BCA6" s="13"/>
      <c r="BCB6" s="13"/>
      <c r="BCC6" s="13"/>
      <c r="BCD6" s="13"/>
      <c r="BCE6" s="13"/>
      <c r="BCF6" s="13"/>
      <c r="BCG6" s="13"/>
      <c r="BCH6" s="13"/>
      <c r="BCI6" s="13"/>
      <c r="BCJ6" s="13"/>
      <c r="BCK6" s="13"/>
      <c r="BCL6" s="13"/>
      <c r="BCM6" s="13"/>
      <c r="BCN6" s="13"/>
      <c r="BCO6" s="13"/>
      <c r="BCP6" s="13"/>
      <c r="BCQ6" s="13"/>
      <c r="BCR6" s="13"/>
      <c r="BCS6" s="13"/>
      <c r="BCT6" s="13"/>
      <c r="BCU6" s="13"/>
      <c r="BCV6" s="13"/>
      <c r="BCW6" s="13"/>
      <c r="BCX6" s="13"/>
      <c r="BCY6" s="13"/>
      <c r="BCZ6" s="13"/>
      <c r="BDA6" s="13"/>
      <c r="BDB6" s="13"/>
      <c r="BDC6" s="13"/>
      <c r="BDD6" s="13"/>
      <c r="BDE6" s="13"/>
      <c r="BDF6" s="13"/>
      <c r="BDG6" s="13"/>
      <c r="BDH6" s="13"/>
      <c r="BDI6" s="13"/>
      <c r="BDJ6" s="13"/>
      <c r="BDK6" s="13"/>
      <c r="BDL6" s="13"/>
      <c r="BDM6" s="13"/>
      <c r="BDN6" s="13"/>
      <c r="BDO6" s="13"/>
      <c r="BDP6" s="13"/>
      <c r="BDQ6" s="13"/>
      <c r="BDR6" s="13"/>
      <c r="BDS6" s="13"/>
      <c r="BDT6" s="13"/>
      <c r="BDU6" s="13"/>
      <c r="BDV6" s="13"/>
      <c r="BDW6" s="13"/>
      <c r="BDX6" s="13"/>
      <c r="BDY6" s="13"/>
      <c r="BDZ6" s="13"/>
      <c r="BEA6" s="13"/>
      <c r="BEB6" s="13"/>
      <c r="BEC6" s="13"/>
      <c r="BED6" s="13"/>
      <c r="BEE6" s="13"/>
      <c r="BEF6" s="13"/>
      <c r="BEG6" s="13"/>
      <c r="BEH6" s="13"/>
      <c r="BEI6" s="13"/>
      <c r="BEJ6" s="13"/>
      <c r="BEK6" s="13"/>
      <c r="BEL6" s="13"/>
      <c r="BEM6" s="13"/>
      <c r="BEN6" s="13"/>
      <c r="BEO6" s="13"/>
      <c r="BEP6" s="13"/>
      <c r="BEQ6" s="13"/>
      <c r="BER6" s="13"/>
      <c r="BES6" s="13"/>
      <c r="BET6" s="13"/>
      <c r="BEU6" s="13"/>
      <c r="BEV6" s="13"/>
      <c r="BEW6" s="13"/>
      <c r="BEX6" s="13"/>
      <c r="BEY6" s="13"/>
      <c r="BEZ6" s="13"/>
      <c r="BFA6" s="13"/>
      <c r="BFB6" s="13"/>
      <c r="BFC6" s="13"/>
      <c r="BFD6" s="13"/>
      <c r="BFE6" s="13"/>
      <c r="BFF6" s="13"/>
      <c r="BFG6" s="13"/>
      <c r="BFH6" s="13"/>
      <c r="BFI6" s="13"/>
      <c r="BFJ6" s="13"/>
      <c r="BFK6" s="13"/>
      <c r="BFL6" s="13"/>
      <c r="BFM6" s="13"/>
      <c r="BFN6" s="13"/>
      <c r="BFO6" s="13"/>
      <c r="BFP6" s="13"/>
      <c r="BFQ6" s="13"/>
      <c r="BFR6" s="13"/>
      <c r="BFS6" s="13"/>
      <c r="BFT6" s="13"/>
      <c r="BFU6" s="13"/>
      <c r="BFV6" s="13"/>
      <c r="BFW6" s="13"/>
      <c r="BFX6" s="13"/>
      <c r="BFY6" s="13"/>
      <c r="BFZ6" s="13"/>
      <c r="BGA6" s="13"/>
      <c r="BGB6" s="13"/>
      <c r="BGC6" s="13"/>
      <c r="BGD6" s="13"/>
      <c r="BGE6" s="13"/>
      <c r="BGF6" s="13"/>
      <c r="BGG6" s="13"/>
      <c r="BGH6" s="13"/>
      <c r="BGI6" s="13"/>
      <c r="BGJ6" s="13"/>
      <c r="BGK6" s="13"/>
      <c r="BGL6" s="13"/>
      <c r="BGM6" s="13"/>
      <c r="BGN6" s="13"/>
      <c r="BGO6" s="13"/>
      <c r="BGP6" s="13"/>
      <c r="BGQ6" s="13"/>
      <c r="BGR6" s="13"/>
      <c r="BGS6" s="13"/>
      <c r="BGT6" s="13"/>
      <c r="BGU6" s="13"/>
      <c r="BGV6" s="13"/>
      <c r="BGW6" s="13"/>
      <c r="BGX6" s="13"/>
      <c r="BGY6" s="13"/>
      <c r="BGZ6" s="13"/>
      <c r="BHA6" s="13"/>
      <c r="BHB6" s="13"/>
      <c r="BHC6" s="13"/>
      <c r="BHD6" s="13"/>
      <c r="BHE6" s="13"/>
      <c r="BHF6" s="13"/>
      <c r="BHG6" s="13"/>
      <c r="BHH6" s="13"/>
      <c r="BHI6" s="13"/>
      <c r="BHJ6" s="13"/>
      <c r="BHK6" s="13"/>
      <c r="BHL6" s="13"/>
      <c r="BHM6" s="13"/>
      <c r="BHN6" s="13"/>
      <c r="BHO6" s="13"/>
      <c r="BHP6" s="13"/>
      <c r="BHQ6" s="13"/>
      <c r="BHR6" s="13"/>
      <c r="BHS6" s="13"/>
      <c r="BHT6" s="13"/>
      <c r="BHU6" s="13"/>
      <c r="BHV6" s="13"/>
      <c r="BHW6" s="13"/>
      <c r="BHX6" s="13"/>
      <c r="BHY6" s="13"/>
      <c r="BHZ6" s="13"/>
      <c r="BIA6" s="13"/>
      <c r="BIB6" s="13"/>
      <c r="BIC6" s="13"/>
      <c r="BID6" s="13"/>
      <c r="BIE6" s="13"/>
      <c r="BIF6" s="13"/>
      <c r="BIG6" s="13"/>
      <c r="BIH6" s="13"/>
      <c r="BII6" s="13"/>
      <c r="BIJ6" s="13"/>
      <c r="BIK6" s="13"/>
      <c r="BIL6" s="13"/>
      <c r="BIM6" s="13"/>
      <c r="BIN6" s="13"/>
      <c r="BIO6" s="13"/>
      <c r="BIP6" s="13"/>
      <c r="BIQ6" s="13"/>
      <c r="BIR6" s="13"/>
      <c r="BIS6" s="13"/>
      <c r="BIT6" s="13"/>
      <c r="BIU6" s="13"/>
      <c r="BIV6" s="13"/>
      <c r="BIW6" s="13"/>
      <c r="BIX6" s="13"/>
      <c r="BIY6" s="13"/>
      <c r="BIZ6" s="13"/>
      <c r="BJA6" s="13"/>
      <c r="BJB6" s="13"/>
      <c r="BJC6" s="13"/>
      <c r="BJD6" s="13"/>
      <c r="BJE6" s="13"/>
      <c r="BJF6" s="13"/>
      <c r="BJG6" s="13"/>
      <c r="BJH6" s="13"/>
      <c r="BJI6" s="13"/>
      <c r="BJJ6" s="13"/>
      <c r="BJK6" s="13"/>
      <c r="BJL6" s="13"/>
      <c r="BJM6" s="13"/>
      <c r="BJN6" s="13"/>
      <c r="BJO6" s="13"/>
      <c r="BJP6" s="13"/>
      <c r="BJQ6" s="13"/>
      <c r="BJR6" s="13"/>
      <c r="BJS6" s="13"/>
      <c r="BJT6" s="13"/>
      <c r="BJU6" s="13"/>
      <c r="BJV6" s="13"/>
      <c r="BJW6" s="13"/>
      <c r="BJX6" s="13"/>
      <c r="BJY6" s="13"/>
      <c r="BJZ6" s="13"/>
      <c r="BKA6" s="13"/>
      <c r="BKB6" s="13"/>
      <c r="BKC6" s="13"/>
      <c r="BKD6" s="13"/>
      <c r="BKE6" s="13"/>
      <c r="BKF6" s="13"/>
      <c r="BKG6" s="13"/>
      <c r="BKH6" s="13"/>
      <c r="BKI6" s="13"/>
      <c r="BKJ6" s="13"/>
      <c r="BKK6" s="13"/>
      <c r="BKL6" s="13"/>
      <c r="BKM6" s="13"/>
      <c r="BKN6" s="13"/>
      <c r="BKO6" s="13"/>
      <c r="BKP6" s="13"/>
      <c r="BKQ6" s="13"/>
      <c r="BKR6" s="13"/>
      <c r="BKS6" s="13"/>
      <c r="BKT6" s="13"/>
      <c r="BKU6" s="13"/>
      <c r="BKV6" s="13"/>
      <c r="BKW6" s="13"/>
      <c r="BKX6" s="13"/>
      <c r="BKY6" s="13"/>
      <c r="BKZ6" s="13"/>
      <c r="BLA6" s="13"/>
      <c r="BLB6" s="13"/>
      <c r="BLC6" s="13"/>
      <c r="BLD6" s="13"/>
      <c r="BLE6" s="13"/>
      <c r="BLF6" s="13"/>
      <c r="BLG6" s="13"/>
      <c r="BLH6" s="13"/>
      <c r="BLI6" s="13"/>
      <c r="BLJ6" s="13"/>
      <c r="BLK6" s="13"/>
      <c r="BLL6" s="13"/>
      <c r="BLM6" s="13"/>
      <c r="BLN6" s="13"/>
      <c r="BLO6" s="13"/>
      <c r="BLP6" s="13"/>
      <c r="BLQ6" s="13"/>
      <c r="BLR6" s="13"/>
      <c r="BLS6" s="13"/>
      <c r="BLT6" s="13"/>
      <c r="BLU6" s="13"/>
      <c r="BLV6" s="13"/>
      <c r="BLW6" s="13"/>
      <c r="BLX6" s="13"/>
      <c r="BLY6" s="13"/>
      <c r="BLZ6" s="13"/>
      <c r="BMA6" s="13"/>
      <c r="BMB6" s="13"/>
      <c r="BMC6" s="13"/>
      <c r="BMD6" s="13"/>
      <c r="BME6" s="13"/>
      <c r="BMF6" s="13"/>
      <c r="BMG6" s="13"/>
      <c r="BMH6" s="13"/>
      <c r="BMI6" s="13"/>
      <c r="BMJ6" s="13"/>
      <c r="BMK6" s="13"/>
      <c r="BML6" s="13"/>
      <c r="BMM6" s="13"/>
      <c r="BMN6" s="13"/>
      <c r="BMO6" s="13"/>
      <c r="BMP6" s="13"/>
      <c r="BMQ6" s="13"/>
      <c r="BMR6" s="13"/>
      <c r="BMS6" s="13"/>
      <c r="BMT6" s="13"/>
      <c r="BMU6" s="13"/>
      <c r="BMV6" s="13"/>
      <c r="BMW6" s="13"/>
      <c r="BMX6" s="13"/>
      <c r="BMY6" s="13"/>
      <c r="BMZ6" s="13"/>
      <c r="BNA6" s="13"/>
      <c r="BNB6" s="13"/>
      <c r="BNC6" s="13"/>
      <c r="BND6" s="13"/>
      <c r="BNE6" s="13"/>
      <c r="BNF6" s="13"/>
      <c r="BNG6" s="13"/>
      <c r="BNH6" s="13"/>
      <c r="BNI6" s="13"/>
      <c r="BNJ6" s="13"/>
      <c r="BNK6" s="13"/>
      <c r="BNL6" s="13"/>
      <c r="BNM6" s="13"/>
      <c r="BNN6" s="13"/>
      <c r="BNO6" s="13"/>
      <c r="BNP6" s="13"/>
      <c r="BNQ6" s="13"/>
      <c r="BNR6" s="13"/>
      <c r="BNS6" s="13"/>
      <c r="BNT6" s="13"/>
      <c r="BNU6" s="13"/>
      <c r="BNV6" s="13"/>
      <c r="BNW6" s="13"/>
      <c r="BNX6" s="13"/>
      <c r="BNY6" s="13"/>
      <c r="BNZ6" s="13"/>
      <c r="BOA6" s="13"/>
      <c r="BOB6" s="13"/>
      <c r="BOC6" s="13"/>
      <c r="BOD6" s="13"/>
      <c r="BOE6" s="13"/>
      <c r="BOF6" s="13"/>
      <c r="BOG6" s="13"/>
      <c r="BOH6" s="13"/>
      <c r="BOI6" s="13"/>
      <c r="BOJ6" s="13"/>
      <c r="BOK6" s="13"/>
      <c r="BOL6" s="13"/>
      <c r="BOM6" s="13"/>
      <c r="BON6" s="13"/>
      <c r="BOO6" s="13"/>
      <c r="BOP6" s="13"/>
      <c r="BOQ6" s="13"/>
      <c r="BOR6" s="13"/>
      <c r="BOS6" s="13"/>
      <c r="BOT6" s="13"/>
      <c r="BOU6" s="13"/>
      <c r="BOV6" s="13"/>
      <c r="BOW6" s="13"/>
      <c r="BOX6" s="13"/>
      <c r="BOY6" s="13"/>
      <c r="BOZ6" s="13"/>
      <c r="BPA6" s="13"/>
      <c r="BPB6" s="13"/>
      <c r="BPC6" s="13"/>
      <c r="BPD6" s="13"/>
      <c r="BPE6" s="13"/>
      <c r="BPF6" s="13"/>
      <c r="BPG6" s="13"/>
      <c r="BPH6" s="13"/>
      <c r="BPI6" s="13"/>
      <c r="BPJ6" s="13"/>
      <c r="BPK6" s="13"/>
      <c r="BPL6" s="13"/>
      <c r="BPM6" s="13"/>
      <c r="BPN6" s="13"/>
      <c r="BPO6" s="13"/>
      <c r="BPP6" s="13"/>
      <c r="BPQ6" s="13"/>
      <c r="BPR6" s="13"/>
      <c r="BPS6" s="13"/>
      <c r="BPT6" s="13"/>
      <c r="BPU6" s="13"/>
      <c r="BPV6" s="13"/>
      <c r="BPW6" s="13"/>
      <c r="BPX6" s="13"/>
      <c r="BPY6" s="13"/>
      <c r="BPZ6" s="13"/>
      <c r="BQA6" s="13"/>
      <c r="BQB6" s="13"/>
      <c r="BQC6" s="13"/>
      <c r="BQD6" s="13"/>
      <c r="BQE6" s="13"/>
      <c r="BQF6" s="13"/>
      <c r="BQG6" s="13"/>
      <c r="BQH6" s="13"/>
      <c r="BQI6" s="13"/>
      <c r="BQJ6" s="13"/>
      <c r="BQK6" s="13"/>
      <c r="BQL6" s="13"/>
      <c r="BQM6" s="13"/>
      <c r="BQN6" s="13"/>
      <c r="BQO6" s="13"/>
      <c r="BQP6" s="13"/>
      <c r="BQQ6" s="13"/>
      <c r="BQR6" s="13"/>
      <c r="BQS6" s="13"/>
      <c r="BQT6" s="13"/>
      <c r="BQU6" s="13"/>
      <c r="BQV6" s="13"/>
      <c r="BQW6" s="13"/>
      <c r="BQX6" s="13"/>
      <c r="BQY6" s="13"/>
      <c r="BQZ6" s="13"/>
      <c r="BRA6" s="13"/>
      <c r="BRB6" s="13"/>
      <c r="BRC6" s="13"/>
      <c r="BRD6" s="13"/>
      <c r="BRE6" s="13"/>
      <c r="BRF6" s="13"/>
      <c r="BRG6" s="13"/>
      <c r="BRH6" s="13"/>
      <c r="BRI6" s="13"/>
      <c r="BRJ6" s="13"/>
      <c r="BRK6" s="13"/>
      <c r="BRL6" s="13"/>
      <c r="BRM6" s="13"/>
      <c r="BRN6" s="13"/>
      <c r="BRO6" s="13"/>
      <c r="BRP6" s="13"/>
      <c r="BRQ6" s="13"/>
      <c r="BRR6" s="13"/>
      <c r="BRS6" s="13"/>
      <c r="BRT6" s="13"/>
      <c r="BRU6" s="13"/>
      <c r="BRV6" s="13"/>
      <c r="BRW6" s="13"/>
      <c r="BRX6" s="13"/>
      <c r="BRY6" s="13"/>
      <c r="BRZ6" s="13"/>
      <c r="BSA6" s="13"/>
      <c r="BSB6" s="13"/>
      <c r="BSC6" s="13"/>
      <c r="BSD6" s="13"/>
      <c r="BSE6" s="13"/>
      <c r="BSF6" s="13"/>
      <c r="BSG6" s="13"/>
      <c r="BSH6" s="13"/>
      <c r="BSI6" s="13"/>
      <c r="BSJ6" s="13"/>
      <c r="BSK6" s="13"/>
      <c r="BSL6" s="13"/>
      <c r="BSM6" s="13"/>
      <c r="BSN6" s="13"/>
      <c r="BSO6" s="13"/>
      <c r="BSP6" s="13"/>
      <c r="BSQ6" s="13"/>
      <c r="BSR6" s="13"/>
      <c r="BSS6" s="13"/>
      <c r="BST6" s="13"/>
      <c r="BSU6" s="13"/>
      <c r="BSV6" s="13"/>
      <c r="BSW6" s="13"/>
      <c r="BSX6" s="13"/>
      <c r="BSY6" s="13"/>
      <c r="BSZ6" s="13"/>
      <c r="BTA6" s="13"/>
      <c r="BTB6" s="13"/>
      <c r="BTC6" s="13"/>
      <c r="BTD6" s="13"/>
      <c r="BTE6" s="13"/>
      <c r="BTF6" s="13"/>
      <c r="BTG6" s="13"/>
      <c r="BTH6" s="13"/>
      <c r="BTI6" s="13"/>
      <c r="BTJ6" s="13"/>
      <c r="BTK6" s="13"/>
      <c r="BTL6" s="13"/>
      <c r="BTM6" s="13"/>
      <c r="BTN6" s="13"/>
      <c r="BTO6" s="13"/>
      <c r="BTP6" s="13"/>
      <c r="BTQ6" s="13"/>
      <c r="BTR6" s="13"/>
      <c r="BTS6" s="13"/>
      <c r="BTT6" s="13"/>
      <c r="BTU6" s="13"/>
      <c r="BTV6" s="13"/>
      <c r="BTW6" s="13"/>
      <c r="BTX6" s="13"/>
      <c r="BTY6" s="13"/>
      <c r="BTZ6" s="13"/>
      <c r="BUA6" s="13"/>
      <c r="BUB6" s="13"/>
      <c r="BUC6" s="13"/>
      <c r="BUD6" s="13"/>
      <c r="BUE6" s="13"/>
      <c r="BUF6" s="13"/>
      <c r="BUG6" s="13"/>
      <c r="BUH6" s="13"/>
      <c r="BUI6" s="13"/>
      <c r="BUJ6" s="13"/>
      <c r="BUK6" s="13"/>
      <c r="BUL6" s="13"/>
      <c r="BUM6" s="13"/>
      <c r="BUN6" s="13"/>
      <c r="BUO6" s="13"/>
      <c r="BUP6" s="13"/>
      <c r="BUQ6" s="13"/>
      <c r="BUR6" s="13"/>
      <c r="BUS6" s="13"/>
      <c r="BUT6" s="13"/>
      <c r="BUU6" s="13"/>
      <c r="BUV6" s="13"/>
      <c r="BUW6" s="13"/>
      <c r="BUX6" s="13"/>
      <c r="BUY6" s="13"/>
      <c r="BUZ6" s="13"/>
      <c r="BVA6" s="13"/>
      <c r="BVB6" s="13"/>
      <c r="BVC6" s="13"/>
      <c r="BVD6" s="13"/>
      <c r="BVE6" s="13"/>
      <c r="BVF6" s="13"/>
      <c r="BVG6" s="13"/>
      <c r="BVH6" s="13"/>
      <c r="BVI6" s="13"/>
      <c r="BVJ6" s="13"/>
      <c r="BVK6" s="13"/>
      <c r="BVL6" s="13"/>
      <c r="BVM6" s="13"/>
      <c r="BVN6" s="13"/>
      <c r="BVO6" s="13"/>
      <c r="BVP6" s="13"/>
      <c r="BVQ6" s="13"/>
      <c r="BVR6" s="13"/>
      <c r="BVS6" s="13"/>
      <c r="BVT6" s="13"/>
      <c r="BVU6" s="13"/>
      <c r="BVV6" s="13"/>
      <c r="BVW6" s="13"/>
      <c r="BVX6" s="13"/>
      <c r="BVY6" s="13"/>
      <c r="BVZ6" s="13"/>
      <c r="BWA6" s="13"/>
      <c r="BWB6" s="13"/>
      <c r="BWC6" s="13"/>
      <c r="BWD6" s="13"/>
      <c r="BWE6" s="13"/>
      <c r="BWF6" s="13"/>
      <c r="BWG6" s="13"/>
      <c r="BWH6" s="13"/>
      <c r="BWI6" s="13"/>
      <c r="BWJ6" s="13"/>
      <c r="BWK6" s="13"/>
      <c r="BWL6" s="13"/>
      <c r="BWM6" s="13"/>
      <c r="BWN6" s="13"/>
      <c r="BWO6" s="13"/>
      <c r="BWP6" s="13"/>
      <c r="BWQ6" s="13"/>
      <c r="BWR6" s="13"/>
      <c r="BWS6" s="13"/>
      <c r="BWT6" s="13"/>
      <c r="BWU6" s="13"/>
      <c r="BWV6" s="13"/>
      <c r="BWW6" s="13"/>
      <c r="BWX6" s="13"/>
      <c r="BWY6" s="13"/>
      <c r="BWZ6" s="13"/>
      <c r="BXA6" s="13"/>
      <c r="BXB6" s="13"/>
      <c r="BXC6" s="13"/>
      <c r="BXD6" s="13"/>
      <c r="BXE6" s="13"/>
      <c r="BXF6" s="13"/>
      <c r="BXG6" s="13"/>
      <c r="BXH6" s="13"/>
      <c r="BXI6" s="13"/>
      <c r="BXJ6" s="13"/>
      <c r="BXK6" s="13"/>
      <c r="BXL6" s="13"/>
      <c r="BXM6" s="13"/>
      <c r="BXN6" s="13"/>
      <c r="BXO6" s="13"/>
      <c r="BXP6" s="13"/>
      <c r="BXQ6" s="13"/>
      <c r="BXR6" s="13"/>
      <c r="BXS6" s="13"/>
      <c r="BXT6" s="13"/>
      <c r="BXU6" s="13"/>
      <c r="BXV6" s="13"/>
      <c r="BXW6" s="13"/>
      <c r="BXX6" s="13"/>
      <c r="BXY6" s="13"/>
      <c r="BXZ6" s="13"/>
      <c r="BYA6" s="13"/>
      <c r="BYB6" s="13"/>
      <c r="BYC6" s="13"/>
      <c r="BYD6" s="13"/>
      <c r="BYE6" s="13"/>
      <c r="BYF6" s="13"/>
      <c r="BYG6" s="13"/>
      <c r="BYH6" s="13"/>
      <c r="BYI6" s="13"/>
      <c r="BYJ6" s="13"/>
      <c r="BYK6" s="13"/>
      <c r="BYL6" s="13"/>
      <c r="BYM6" s="13"/>
      <c r="BYN6" s="13"/>
      <c r="BYO6" s="13"/>
      <c r="BYP6" s="13"/>
      <c r="BYQ6" s="13"/>
      <c r="BYR6" s="13"/>
      <c r="BYS6" s="13"/>
      <c r="BYT6" s="13"/>
      <c r="BYU6" s="13"/>
      <c r="BYV6" s="13"/>
      <c r="BYW6" s="13"/>
      <c r="BYX6" s="13"/>
      <c r="BYY6" s="13"/>
      <c r="BYZ6" s="13"/>
      <c r="BZA6" s="13"/>
      <c r="BZB6" s="13"/>
      <c r="BZC6" s="13"/>
      <c r="BZD6" s="13"/>
      <c r="BZE6" s="13"/>
      <c r="BZF6" s="13"/>
      <c r="BZG6" s="13"/>
      <c r="BZH6" s="13"/>
      <c r="BZI6" s="13"/>
      <c r="BZJ6" s="13"/>
      <c r="BZK6" s="13"/>
      <c r="BZL6" s="13"/>
      <c r="BZM6" s="13"/>
      <c r="BZN6" s="13"/>
      <c r="BZO6" s="13"/>
      <c r="BZP6" s="13"/>
      <c r="BZQ6" s="13"/>
      <c r="BZR6" s="13"/>
      <c r="BZS6" s="13"/>
      <c r="BZT6" s="13"/>
      <c r="BZU6" s="13"/>
      <c r="BZV6" s="13"/>
      <c r="BZW6" s="13"/>
      <c r="BZX6" s="13"/>
      <c r="BZY6" s="13"/>
      <c r="BZZ6" s="13"/>
      <c r="CAA6" s="13"/>
      <c r="CAB6" s="13"/>
      <c r="CAC6" s="13"/>
      <c r="CAD6" s="13"/>
      <c r="CAE6" s="13"/>
      <c r="CAF6" s="13"/>
      <c r="CAG6" s="13"/>
      <c r="CAH6" s="13"/>
      <c r="CAI6" s="13"/>
      <c r="CAJ6" s="13"/>
      <c r="CAK6" s="13"/>
      <c r="CAL6" s="13"/>
      <c r="CAM6" s="13"/>
      <c r="CAN6" s="13"/>
      <c r="CAO6" s="13"/>
      <c r="CAP6" s="13"/>
      <c r="CAQ6" s="13"/>
      <c r="CAR6" s="13"/>
      <c r="CAS6" s="13"/>
      <c r="CAT6" s="13"/>
      <c r="CAU6" s="13"/>
      <c r="CAV6" s="13"/>
      <c r="CAW6" s="13"/>
      <c r="CAX6" s="13"/>
      <c r="CAY6" s="13"/>
      <c r="CAZ6" s="13"/>
      <c r="CBA6" s="13"/>
      <c r="CBB6" s="13"/>
      <c r="CBC6" s="13"/>
      <c r="CBD6" s="13"/>
      <c r="CBE6" s="13"/>
      <c r="CBF6" s="13"/>
      <c r="CBG6" s="13"/>
      <c r="CBH6" s="13"/>
      <c r="CBI6" s="13"/>
      <c r="CBJ6" s="13"/>
      <c r="CBK6" s="13"/>
      <c r="CBL6" s="13"/>
      <c r="CBM6" s="13"/>
      <c r="CBN6" s="13"/>
      <c r="CBO6" s="13"/>
      <c r="CBP6" s="13"/>
      <c r="CBQ6" s="13"/>
      <c r="CBR6" s="13"/>
      <c r="CBS6" s="13"/>
      <c r="CBT6" s="13"/>
      <c r="CBU6" s="13"/>
      <c r="CBV6" s="13"/>
      <c r="CBW6" s="13"/>
      <c r="CBX6" s="13"/>
      <c r="CBY6" s="13"/>
      <c r="CBZ6" s="13"/>
      <c r="CCA6" s="13"/>
      <c r="CCB6" s="13"/>
      <c r="CCC6" s="13"/>
      <c r="CCD6" s="13"/>
      <c r="CCE6" s="13"/>
      <c r="CCF6" s="13"/>
      <c r="CCG6" s="13"/>
      <c r="CCH6" s="13"/>
      <c r="CCI6" s="13"/>
      <c r="CCJ6" s="13"/>
      <c r="CCK6" s="13"/>
      <c r="CCL6" s="13"/>
      <c r="CCM6" s="13"/>
      <c r="CCN6" s="13"/>
      <c r="CCO6" s="13"/>
      <c r="CCP6" s="13"/>
      <c r="CCQ6" s="13"/>
      <c r="CCR6" s="13"/>
      <c r="CCS6" s="13"/>
      <c r="CCT6" s="13"/>
      <c r="CCU6" s="13"/>
      <c r="CCV6" s="13"/>
      <c r="CCW6" s="13"/>
      <c r="CCX6" s="13"/>
      <c r="CCY6" s="13"/>
      <c r="CCZ6" s="13"/>
      <c r="CDA6" s="13"/>
      <c r="CDB6" s="13"/>
      <c r="CDC6" s="13"/>
      <c r="CDD6" s="13"/>
      <c r="CDE6" s="13"/>
      <c r="CDF6" s="13"/>
      <c r="CDG6" s="13"/>
      <c r="CDH6" s="13"/>
      <c r="CDI6" s="13"/>
      <c r="CDJ6" s="13"/>
      <c r="CDK6" s="13"/>
      <c r="CDL6" s="13"/>
      <c r="CDM6" s="13"/>
      <c r="CDN6" s="13"/>
      <c r="CDO6" s="13"/>
      <c r="CDP6" s="13"/>
      <c r="CDQ6" s="13"/>
      <c r="CDR6" s="13"/>
      <c r="CDS6" s="13"/>
      <c r="CDT6" s="13"/>
      <c r="CDU6" s="13"/>
      <c r="CDV6" s="13"/>
      <c r="CDW6" s="13"/>
      <c r="CDX6" s="13"/>
      <c r="CDY6" s="13"/>
      <c r="CDZ6" s="13"/>
      <c r="CEA6" s="13"/>
      <c r="CEB6" s="13"/>
      <c r="CEC6" s="13"/>
      <c r="CED6" s="13"/>
      <c r="CEE6" s="13"/>
      <c r="CEF6" s="13"/>
      <c r="CEG6" s="13"/>
      <c r="CEH6" s="13"/>
      <c r="CEI6" s="13"/>
      <c r="CEJ6" s="13"/>
      <c r="CEK6" s="13"/>
      <c r="CEL6" s="13"/>
      <c r="CEM6" s="13"/>
      <c r="CEN6" s="13"/>
      <c r="CEO6" s="13"/>
      <c r="CEP6" s="13"/>
      <c r="CEQ6" s="13"/>
      <c r="CER6" s="13"/>
      <c r="CES6" s="13"/>
      <c r="CET6" s="13"/>
      <c r="CEU6" s="13"/>
      <c r="CEV6" s="13"/>
      <c r="CEW6" s="13"/>
      <c r="CEX6" s="13"/>
      <c r="CEY6" s="13"/>
      <c r="CEZ6" s="13"/>
      <c r="CFA6" s="13"/>
      <c r="CFB6" s="13"/>
      <c r="CFC6" s="13"/>
      <c r="CFD6" s="13"/>
      <c r="CFE6" s="13"/>
      <c r="CFF6" s="13"/>
      <c r="CFG6" s="13"/>
      <c r="CFH6" s="13"/>
      <c r="CFI6" s="13"/>
      <c r="CFJ6" s="13"/>
      <c r="CFK6" s="13"/>
      <c r="CFL6" s="13"/>
      <c r="CFM6" s="13"/>
      <c r="CFN6" s="13"/>
      <c r="CFO6" s="13"/>
      <c r="CFP6" s="13"/>
      <c r="CFQ6" s="13"/>
      <c r="CFR6" s="13"/>
      <c r="CFS6" s="13"/>
      <c r="CFT6" s="13"/>
      <c r="CFU6" s="13"/>
      <c r="CFV6" s="13"/>
      <c r="CFW6" s="13"/>
      <c r="CFX6" s="13"/>
      <c r="CFY6" s="13"/>
      <c r="CFZ6" s="13"/>
      <c r="CGA6" s="13"/>
      <c r="CGB6" s="13"/>
      <c r="CGC6" s="13"/>
      <c r="CGD6" s="13"/>
      <c r="CGE6" s="13"/>
      <c r="CGF6" s="13"/>
      <c r="CGG6" s="13"/>
      <c r="CGH6" s="13"/>
      <c r="CGI6" s="13"/>
      <c r="CGJ6" s="13"/>
      <c r="CGK6" s="13"/>
      <c r="CGL6" s="13"/>
      <c r="CGM6" s="13"/>
      <c r="CGN6" s="13"/>
      <c r="CGO6" s="13"/>
      <c r="CGP6" s="13"/>
      <c r="CGQ6" s="13"/>
      <c r="CGR6" s="13"/>
      <c r="CGS6" s="13"/>
      <c r="CGT6" s="13"/>
      <c r="CGU6" s="13"/>
      <c r="CGV6" s="13"/>
      <c r="CGW6" s="13"/>
      <c r="CGX6" s="13"/>
      <c r="CGY6" s="13"/>
      <c r="CGZ6" s="13"/>
      <c r="CHA6" s="13"/>
      <c r="CHB6" s="13"/>
      <c r="CHC6" s="13"/>
      <c r="CHD6" s="13"/>
      <c r="CHE6" s="13"/>
      <c r="CHF6" s="13"/>
      <c r="CHG6" s="13"/>
      <c r="CHH6" s="13"/>
      <c r="CHI6" s="13"/>
      <c r="CHJ6" s="13"/>
      <c r="CHK6" s="13"/>
      <c r="CHL6" s="13"/>
      <c r="CHM6" s="13"/>
      <c r="CHN6" s="13"/>
      <c r="CHO6" s="13"/>
      <c r="CHP6" s="13"/>
      <c r="CHQ6" s="13"/>
      <c r="CHR6" s="13"/>
      <c r="CHS6" s="13"/>
      <c r="CHT6" s="13"/>
      <c r="CHU6" s="13"/>
      <c r="CHV6" s="13"/>
      <c r="CHW6" s="13"/>
      <c r="CHX6" s="13"/>
      <c r="CHY6" s="13"/>
      <c r="CHZ6" s="13"/>
      <c r="CIA6" s="13"/>
      <c r="CIB6" s="13"/>
      <c r="CIC6" s="13"/>
      <c r="CID6" s="13"/>
      <c r="CIE6" s="13"/>
      <c r="CIF6" s="13"/>
      <c r="CIG6" s="13"/>
      <c r="CIH6" s="13"/>
      <c r="CII6" s="13"/>
      <c r="CIJ6" s="13"/>
      <c r="CIK6" s="13"/>
      <c r="CIL6" s="13"/>
      <c r="CIM6" s="13"/>
      <c r="CIN6" s="13"/>
      <c r="CIO6" s="13"/>
      <c r="CIP6" s="13"/>
      <c r="CIQ6" s="13"/>
      <c r="CIR6" s="13"/>
      <c r="CIS6" s="13"/>
      <c r="CIT6" s="13"/>
      <c r="CIU6" s="13"/>
      <c r="CIV6" s="13"/>
      <c r="CIW6" s="13"/>
      <c r="CIX6" s="13"/>
      <c r="CIY6" s="13"/>
      <c r="CIZ6" s="13"/>
      <c r="CJA6" s="13"/>
      <c r="CJB6" s="13"/>
      <c r="CJC6" s="13"/>
      <c r="CJD6" s="13"/>
      <c r="CJE6" s="13"/>
      <c r="CJF6" s="13"/>
      <c r="CJG6" s="13"/>
      <c r="CJH6" s="13"/>
      <c r="CJI6" s="13"/>
      <c r="CJJ6" s="13"/>
      <c r="CJK6" s="13"/>
      <c r="CJL6" s="13"/>
      <c r="CJM6" s="13"/>
      <c r="CJN6" s="13"/>
      <c r="CJO6" s="13"/>
      <c r="CJP6" s="13"/>
      <c r="CJQ6" s="13"/>
      <c r="CJR6" s="13"/>
      <c r="CJS6" s="13"/>
      <c r="CJT6" s="13"/>
      <c r="CJU6" s="13"/>
      <c r="CJV6" s="13"/>
      <c r="CJW6" s="13"/>
      <c r="CJX6" s="13"/>
      <c r="CJY6" s="13"/>
      <c r="CJZ6" s="13"/>
      <c r="CKA6" s="13"/>
      <c r="CKB6" s="13"/>
      <c r="CKC6" s="13"/>
      <c r="CKD6" s="13"/>
      <c r="CKE6" s="13"/>
      <c r="CKF6" s="13"/>
      <c r="CKG6" s="13"/>
      <c r="CKH6" s="13"/>
      <c r="CKI6" s="13"/>
      <c r="CKJ6" s="13"/>
      <c r="CKK6" s="13"/>
      <c r="CKL6" s="13"/>
      <c r="CKM6" s="13"/>
      <c r="CKN6" s="13"/>
      <c r="CKO6" s="13"/>
      <c r="CKP6" s="13"/>
      <c r="CKQ6" s="13"/>
      <c r="CKR6" s="13"/>
      <c r="CKS6" s="13"/>
      <c r="CKT6" s="13"/>
      <c r="CKU6" s="13"/>
      <c r="CKV6" s="13"/>
      <c r="CKW6" s="13"/>
      <c r="CKX6" s="13"/>
      <c r="CKY6" s="13"/>
      <c r="CKZ6" s="13"/>
      <c r="CLA6" s="13"/>
      <c r="CLB6" s="13"/>
      <c r="CLC6" s="13"/>
      <c r="CLD6" s="13"/>
      <c r="CLE6" s="13"/>
      <c r="CLF6" s="13"/>
      <c r="CLG6" s="13"/>
      <c r="CLH6" s="13"/>
      <c r="CLI6" s="13"/>
      <c r="CLJ6" s="13"/>
      <c r="CLK6" s="13"/>
      <c r="CLL6" s="13"/>
      <c r="CLM6" s="13"/>
      <c r="CLN6" s="13"/>
      <c r="CLO6" s="13"/>
      <c r="CLP6" s="13"/>
      <c r="CLQ6" s="13"/>
      <c r="CLR6" s="13"/>
      <c r="CLS6" s="13"/>
      <c r="CLT6" s="13"/>
      <c r="CLU6" s="13"/>
      <c r="CLV6" s="13"/>
      <c r="CLW6" s="13"/>
      <c r="CLX6" s="13"/>
      <c r="CLY6" s="13"/>
      <c r="CLZ6" s="13"/>
      <c r="CMA6" s="13"/>
      <c r="CMB6" s="13"/>
      <c r="CMC6" s="13"/>
      <c r="CMD6" s="13"/>
      <c r="CME6" s="13"/>
      <c r="CMF6" s="13"/>
      <c r="CMG6" s="13"/>
      <c r="CMH6" s="13"/>
      <c r="CMI6" s="13"/>
      <c r="CMJ6" s="13"/>
      <c r="CMK6" s="13"/>
      <c r="CML6" s="13"/>
      <c r="CMM6" s="13"/>
      <c r="CMN6" s="13"/>
      <c r="CMO6" s="13"/>
      <c r="CMP6" s="13"/>
      <c r="CMQ6" s="13"/>
      <c r="CMR6" s="13"/>
      <c r="CMS6" s="13"/>
      <c r="CMT6" s="13"/>
      <c r="CMU6" s="13"/>
      <c r="CMV6" s="13"/>
      <c r="CMW6" s="13"/>
      <c r="CMX6" s="13"/>
      <c r="CMY6" s="13"/>
      <c r="CMZ6" s="13"/>
      <c r="CNA6" s="13"/>
      <c r="CNB6" s="13"/>
      <c r="CNC6" s="13"/>
      <c r="CND6" s="13"/>
      <c r="CNE6" s="13"/>
      <c r="CNF6" s="13"/>
      <c r="CNG6" s="13"/>
      <c r="CNH6" s="13"/>
      <c r="CNI6" s="13"/>
      <c r="CNJ6" s="13"/>
      <c r="CNK6" s="13"/>
      <c r="CNL6" s="13"/>
      <c r="CNM6" s="13"/>
      <c r="CNN6" s="13"/>
      <c r="CNO6" s="13"/>
      <c r="CNP6" s="13"/>
      <c r="CNQ6" s="13"/>
      <c r="CNR6" s="13"/>
      <c r="CNS6" s="13"/>
      <c r="CNT6" s="13"/>
      <c r="CNU6" s="13"/>
      <c r="CNV6" s="13"/>
      <c r="CNW6" s="13"/>
      <c r="CNX6" s="13"/>
      <c r="CNY6" s="13"/>
      <c r="CNZ6" s="13"/>
      <c r="COA6" s="13"/>
      <c r="COB6" s="13"/>
      <c r="COC6" s="13"/>
      <c r="COD6" s="13"/>
      <c r="COE6" s="13"/>
      <c r="COF6" s="13"/>
      <c r="COG6" s="13"/>
      <c r="COH6" s="13"/>
      <c r="COI6" s="13"/>
      <c r="COJ6" s="13"/>
      <c r="COK6" s="13"/>
      <c r="COL6" s="13"/>
      <c r="COM6" s="13"/>
      <c r="CON6" s="13"/>
      <c r="COO6" s="13"/>
      <c r="COP6" s="13"/>
      <c r="COQ6" s="13"/>
      <c r="COR6" s="13"/>
      <c r="COS6" s="13"/>
      <c r="COT6" s="13"/>
      <c r="COU6" s="13"/>
      <c r="COV6" s="13"/>
      <c r="COW6" s="13"/>
      <c r="COX6" s="13"/>
      <c r="COY6" s="13"/>
      <c r="COZ6" s="13"/>
      <c r="CPA6" s="13"/>
      <c r="CPB6" s="13"/>
      <c r="CPC6" s="13"/>
      <c r="CPD6" s="13"/>
      <c r="CPE6" s="13"/>
      <c r="CPF6" s="13"/>
      <c r="CPG6" s="13"/>
      <c r="CPH6" s="13"/>
      <c r="CPI6" s="13"/>
      <c r="CPJ6" s="13"/>
      <c r="CPK6" s="13"/>
      <c r="CPL6" s="13"/>
      <c r="CPM6" s="13"/>
      <c r="CPN6" s="13"/>
      <c r="CPO6" s="13"/>
      <c r="CPP6" s="13"/>
      <c r="CPQ6" s="13"/>
      <c r="CPR6" s="13"/>
      <c r="CPS6" s="13"/>
      <c r="CPT6" s="13"/>
      <c r="CPU6" s="13"/>
      <c r="CPV6" s="13"/>
      <c r="CPW6" s="13"/>
      <c r="CPX6" s="13"/>
      <c r="CPY6" s="13"/>
      <c r="CPZ6" s="13"/>
      <c r="CQA6" s="13"/>
      <c r="CQB6" s="13"/>
      <c r="CQC6" s="13"/>
      <c r="CQD6" s="13"/>
      <c r="CQE6" s="13"/>
      <c r="CQF6" s="13"/>
      <c r="CQG6" s="13"/>
      <c r="CQH6" s="13"/>
      <c r="CQI6" s="13"/>
      <c r="CQJ6" s="13"/>
      <c r="CQK6" s="13"/>
      <c r="CQL6" s="13"/>
      <c r="CQM6" s="13"/>
      <c r="CQN6" s="13"/>
      <c r="CQO6" s="13"/>
      <c r="CQP6" s="13"/>
      <c r="CQQ6" s="13"/>
      <c r="CQR6" s="13"/>
      <c r="CQS6" s="13"/>
      <c r="CQT6" s="13"/>
      <c r="CQU6" s="13"/>
      <c r="CQV6" s="13"/>
      <c r="CQW6" s="13"/>
      <c r="CQX6" s="13"/>
      <c r="CQY6" s="13"/>
      <c r="CQZ6" s="13"/>
      <c r="CRA6" s="13"/>
      <c r="CRB6" s="13"/>
      <c r="CRC6" s="13"/>
      <c r="CRD6" s="13"/>
      <c r="CRE6" s="13"/>
      <c r="CRF6" s="13"/>
      <c r="CRG6" s="13"/>
      <c r="CRH6" s="13"/>
      <c r="CRI6" s="13"/>
      <c r="CRJ6" s="13"/>
      <c r="CRK6" s="13"/>
      <c r="CRL6" s="13"/>
      <c r="CRM6" s="13"/>
      <c r="CRN6" s="13"/>
      <c r="CRO6" s="13"/>
      <c r="CRP6" s="13"/>
      <c r="CRQ6" s="13"/>
      <c r="CRR6" s="13"/>
      <c r="CRS6" s="13"/>
      <c r="CRT6" s="13"/>
      <c r="CRU6" s="13"/>
      <c r="CRV6" s="13"/>
      <c r="CRW6" s="13"/>
      <c r="CRX6" s="13"/>
      <c r="CRY6" s="13"/>
      <c r="CRZ6" s="13"/>
      <c r="CSA6" s="13"/>
      <c r="CSB6" s="13"/>
      <c r="CSC6" s="13"/>
      <c r="CSD6" s="13"/>
      <c r="CSE6" s="13"/>
      <c r="CSF6" s="13"/>
      <c r="CSG6" s="13"/>
      <c r="CSH6" s="13"/>
      <c r="CSI6" s="13"/>
      <c r="CSJ6" s="13"/>
      <c r="CSK6" s="13"/>
      <c r="CSL6" s="13"/>
      <c r="CSM6" s="13"/>
      <c r="CSN6" s="13"/>
      <c r="CSO6" s="13"/>
      <c r="CSP6" s="13"/>
      <c r="CSQ6" s="13"/>
      <c r="CSR6" s="13"/>
      <c r="CSS6" s="13"/>
      <c r="CST6" s="13"/>
      <c r="CSU6" s="13"/>
      <c r="CSV6" s="13"/>
      <c r="CSW6" s="13"/>
      <c r="CSX6" s="13"/>
      <c r="CSY6" s="13"/>
      <c r="CSZ6" s="13"/>
      <c r="CTA6" s="13"/>
      <c r="CTB6" s="13"/>
      <c r="CTC6" s="13"/>
      <c r="CTD6" s="13"/>
      <c r="CTE6" s="13"/>
      <c r="CTF6" s="13"/>
      <c r="CTG6" s="13"/>
      <c r="CTH6" s="13"/>
      <c r="CTI6" s="13"/>
      <c r="CTJ6" s="13"/>
      <c r="CTK6" s="13"/>
      <c r="CTL6" s="13"/>
      <c r="CTM6" s="13"/>
      <c r="CTN6" s="13"/>
      <c r="CTO6" s="13"/>
      <c r="CTP6" s="13"/>
      <c r="CTQ6" s="13"/>
      <c r="CTR6" s="13"/>
      <c r="CTS6" s="13"/>
      <c r="CTT6" s="13"/>
      <c r="CTU6" s="13"/>
      <c r="CTV6" s="13"/>
      <c r="CTW6" s="13"/>
      <c r="CTX6" s="13"/>
      <c r="CTY6" s="13"/>
      <c r="CTZ6" s="13"/>
      <c r="CUA6" s="13"/>
      <c r="CUB6" s="13"/>
      <c r="CUC6" s="13"/>
      <c r="CUD6" s="13"/>
      <c r="CUE6" s="13"/>
      <c r="CUF6" s="13"/>
      <c r="CUG6" s="13"/>
      <c r="CUH6" s="13"/>
      <c r="CUI6" s="13"/>
      <c r="CUJ6" s="13"/>
      <c r="CUK6" s="13"/>
      <c r="CUL6" s="13"/>
      <c r="CUM6" s="13"/>
      <c r="CUN6" s="13"/>
      <c r="CUO6" s="13"/>
      <c r="CUP6" s="13"/>
      <c r="CUQ6" s="13"/>
      <c r="CUR6" s="13"/>
      <c r="CUS6" s="13"/>
      <c r="CUT6" s="13"/>
      <c r="CUU6" s="13"/>
      <c r="CUV6" s="13"/>
      <c r="CUW6" s="13"/>
      <c r="CUX6" s="13"/>
      <c r="CUY6" s="13"/>
      <c r="CUZ6" s="13"/>
      <c r="CVA6" s="13"/>
      <c r="CVB6" s="13"/>
      <c r="CVC6" s="13"/>
      <c r="CVD6" s="13"/>
      <c r="CVE6" s="13"/>
      <c r="CVF6" s="13"/>
      <c r="CVG6" s="13"/>
      <c r="CVH6" s="13"/>
      <c r="CVI6" s="13"/>
      <c r="CVJ6" s="13"/>
      <c r="CVK6" s="13"/>
      <c r="CVL6" s="13"/>
      <c r="CVM6" s="13"/>
      <c r="CVN6" s="13"/>
      <c r="CVO6" s="13"/>
      <c r="CVP6" s="13"/>
      <c r="CVQ6" s="13"/>
      <c r="CVR6" s="13"/>
      <c r="CVS6" s="13"/>
      <c r="CVT6" s="13"/>
      <c r="CVU6" s="13"/>
      <c r="CVV6" s="13"/>
      <c r="CVW6" s="13"/>
      <c r="CVX6" s="13"/>
      <c r="CVY6" s="13"/>
      <c r="CVZ6" s="13"/>
      <c r="CWA6" s="13"/>
      <c r="CWB6" s="13"/>
      <c r="CWC6" s="13"/>
      <c r="CWD6" s="13"/>
      <c r="CWE6" s="13"/>
      <c r="CWF6" s="13"/>
      <c r="CWG6" s="13"/>
      <c r="CWH6" s="13"/>
      <c r="CWI6" s="13"/>
      <c r="CWJ6" s="13"/>
      <c r="CWK6" s="13"/>
      <c r="CWL6" s="13"/>
      <c r="CWM6" s="13"/>
      <c r="CWN6" s="13"/>
      <c r="CWO6" s="13"/>
      <c r="CWP6" s="13"/>
      <c r="CWQ6" s="13"/>
      <c r="CWR6" s="13"/>
      <c r="CWS6" s="13"/>
      <c r="CWT6" s="13"/>
      <c r="CWU6" s="13"/>
      <c r="CWV6" s="13"/>
      <c r="CWW6" s="13"/>
      <c r="CWX6" s="13"/>
      <c r="CWY6" s="13"/>
      <c r="CWZ6" s="13"/>
      <c r="CXA6" s="13"/>
      <c r="CXB6" s="13"/>
      <c r="CXC6" s="13"/>
      <c r="CXD6" s="13"/>
      <c r="CXE6" s="13"/>
      <c r="CXF6" s="13"/>
      <c r="CXG6" s="13"/>
      <c r="CXH6" s="13"/>
      <c r="CXI6" s="13"/>
      <c r="CXJ6" s="13"/>
      <c r="CXK6" s="13"/>
      <c r="CXL6" s="13"/>
      <c r="CXM6" s="13"/>
      <c r="CXN6" s="13"/>
      <c r="CXO6" s="13"/>
      <c r="CXP6" s="13"/>
      <c r="CXQ6" s="13"/>
      <c r="CXR6" s="13"/>
      <c r="CXS6" s="13"/>
      <c r="CXT6" s="13"/>
      <c r="CXU6" s="13"/>
      <c r="CXV6" s="13"/>
      <c r="CXW6" s="13"/>
      <c r="CXX6" s="13"/>
      <c r="CXY6" s="13"/>
      <c r="CXZ6" s="13"/>
      <c r="CYA6" s="13"/>
      <c r="CYB6" s="13"/>
      <c r="CYC6" s="13"/>
      <c r="CYD6" s="13"/>
      <c r="CYE6" s="13"/>
      <c r="CYF6" s="13"/>
      <c r="CYG6" s="13"/>
      <c r="CYH6" s="13"/>
      <c r="CYI6" s="13"/>
      <c r="CYJ6" s="13"/>
      <c r="CYK6" s="13"/>
      <c r="CYL6" s="13"/>
      <c r="CYM6" s="13"/>
      <c r="CYN6" s="13"/>
      <c r="CYO6" s="13"/>
      <c r="CYP6" s="13"/>
      <c r="CYQ6" s="13"/>
      <c r="CYR6" s="13"/>
      <c r="CYS6" s="13"/>
      <c r="CYT6" s="13"/>
      <c r="CYU6" s="13"/>
      <c r="CYV6" s="13"/>
      <c r="CYW6" s="13"/>
      <c r="CYX6" s="13"/>
      <c r="CYY6" s="13"/>
      <c r="CYZ6" s="13"/>
      <c r="CZA6" s="13"/>
      <c r="CZB6" s="13"/>
      <c r="CZC6" s="13"/>
      <c r="CZD6" s="13"/>
      <c r="CZE6" s="13"/>
      <c r="CZF6" s="13"/>
      <c r="CZG6" s="13"/>
      <c r="CZH6" s="13"/>
      <c r="CZI6" s="13"/>
      <c r="CZJ6" s="13"/>
      <c r="CZK6" s="13"/>
      <c r="CZL6" s="13"/>
      <c r="CZM6" s="13"/>
      <c r="CZN6" s="13"/>
      <c r="CZO6" s="13"/>
      <c r="CZP6" s="13"/>
      <c r="CZQ6" s="13"/>
      <c r="CZR6" s="13"/>
      <c r="CZS6" s="13"/>
      <c r="CZT6" s="13"/>
      <c r="CZU6" s="13"/>
      <c r="CZV6" s="13"/>
      <c r="CZW6" s="13"/>
      <c r="CZX6" s="13"/>
      <c r="CZY6" s="13"/>
      <c r="CZZ6" s="13"/>
      <c r="DAA6" s="13"/>
      <c r="DAB6" s="13"/>
      <c r="DAC6" s="13"/>
      <c r="DAD6" s="13"/>
      <c r="DAE6" s="13"/>
      <c r="DAF6" s="13"/>
      <c r="DAG6" s="13"/>
      <c r="DAH6" s="13"/>
      <c r="DAI6" s="13"/>
      <c r="DAJ6" s="13"/>
      <c r="DAK6" s="13"/>
      <c r="DAL6" s="13"/>
      <c r="DAM6" s="13"/>
      <c r="DAN6" s="13"/>
      <c r="DAO6" s="13"/>
      <c r="DAP6" s="13"/>
      <c r="DAQ6" s="13"/>
      <c r="DAR6" s="13"/>
      <c r="DAS6" s="13"/>
      <c r="DAT6" s="13"/>
      <c r="DAU6" s="13"/>
      <c r="DAV6" s="13"/>
      <c r="DAW6" s="13"/>
      <c r="DAX6" s="13"/>
      <c r="DAY6" s="13"/>
      <c r="DAZ6" s="13"/>
      <c r="DBA6" s="13"/>
      <c r="DBB6" s="13"/>
      <c r="DBC6" s="13"/>
      <c r="DBD6" s="13"/>
      <c r="DBE6" s="13"/>
      <c r="DBF6" s="13"/>
      <c r="DBG6" s="13"/>
      <c r="DBH6" s="13"/>
      <c r="DBI6" s="13"/>
      <c r="DBJ6" s="13"/>
      <c r="DBK6" s="13"/>
      <c r="DBL6" s="13"/>
      <c r="DBM6" s="13"/>
      <c r="DBN6" s="13"/>
      <c r="DBO6" s="13"/>
      <c r="DBP6" s="13"/>
      <c r="DBQ6" s="13"/>
      <c r="DBR6" s="13"/>
      <c r="DBS6" s="13"/>
      <c r="DBT6" s="13"/>
      <c r="DBU6" s="13"/>
      <c r="DBV6" s="13"/>
      <c r="DBW6" s="13"/>
      <c r="DBX6" s="13"/>
      <c r="DBY6" s="13"/>
      <c r="DBZ6" s="13"/>
      <c r="DCA6" s="13"/>
      <c r="DCB6" s="13"/>
      <c r="DCC6" s="13"/>
      <c r="DCD6" s="13"/>
      <c r="DCE6" s="13"/>
      <c r="DCF6" s="13"/>
      <c r="DCG6" s="13"/>
      <c r="DCH6" s="13"/>
      <c r="DCI6" s="13"/>
      <c r="DCJ6" s="13"/>
      <c r="DCK6" s="13"/>
      <c r="DCL6" s="13"/>
      <c r="DCM6" s="13"/>
      <c r="DCN6" s="13"/>
      <c r="DCO6" s="13"/>
      <c r="DCP6" s="13"/>
      <c r="DCQ6" s="13"/>
      <c r="DCR6" s="13"/>
      <c r="DCS6" s="13"/>
      <c r="DCT6" s="13"/>
      <c r="DCU6" s="13"/>
      <c r="DCV6" s="13"/>
      <c r="DCW6" s="13"/>
      <c r="DCX6" s="13"/>
      <c r="DCY6" s="13"/>
      <c r="DCZ6" s="13"/>
      <c r="DDA6" s="13"/>
      <c r="DDB6" s="13"/>
      <c r="DDC6" s="13"/>
      <c r="DDD6" s="13"/>
      <c r="DDE6" s="13"/>
      <c r="DDF6" s="13"/>
      <c r="DDG6" s="13"/>
      <c r="DDH6" s="13"/>
      <c r="DDI6" s="13"/>
      <c r="DDJ6" s="13"/>
      <c r="DDK6" s="13"/>
      <c r="DDL6" s="13"/>
      <c r="DDM6" s="13"/>
      <c r="DDN6" s="13"/>
      <c r="DDO6" s="13"/>
      <c r="DDP6" s="13"/>
      <c r="DDQ6" s="13"/>
      <c r="DDR6" s="13"/>
      <c r="DDS6" s="13"/>
      <c r="DDT6" s="13"/>
      <c r="DDU6" s="13"/>
      <c r="DDV6" s="13"/>
      <c r="DDW6" s="13"/>
      <c r="DDX6" s="13"/>
      <c r="DDY6" s="13"/>
      <c r="DDZ6" s="13"/>
      <c r="DEA6" s="13"/>
      <c r="DEB6" s="13"/>
      <c r="DEC6" s="13"/>
      <c r="DED6" s="13"/>
      <c r="DEE6" s="13"/>
      <c r="DEF6" s="13"/>
      <c r="DEG6" s="13"/>
      <c r="DEH6" s="13"/>
      <c r="DEI6" s="13"/>
      <c r="DEJ6" s="13"/>
      <c r="DEK6" s="13"/>
      <c r="DEL6" s="13"/>
      <c r="DEM6" s="13"/>
      <c r="DEN6" s="13"/>
      <c r="DEO6" s="13"/>
      <c r="DEP6" s="13"/>
      <c r="DEQ6" s="13"/>
      <c r="DER6" s="13"/>
      <c r="DES6" s="13"/>
      <c r="DET6" s="13"/>
      <c r="DEU6" s="13"/>
      <c r="DEV6" s="13"/>
      <c r="DEW6" s="13"/>
      <c r="DEX6" s="13"/>
      <c r="DEY6" s="13"/>
      <c r="DEZ6" s="13"/>
      <c r="DFA6" s="13"/>
      <c r="DFB6" s="13"/>
      <c r="DFC6" s="13"/>
      <c r="DFD6" s="13"/>
      <c r="DFE6" s="13"/>
      <c r="DFF6" s="13"/>
      <c r="DFG6" s="13"/>
      <c r="DFH6" s="13"/>
      <c r="DFI6" s="13"/>
      <c r="DFJ6" s="13"/>
      <c r="DFK6" s="13"/>
      <c r="DFL6" s="13"/>
      <c r="DFM6" s="13"/>
      <c r="DFN6" s="13"/>
      <c r="DFO6" s="13"/>
      <c r="DFP6" s="13"/>
      <c r="DFQ6" s="13"/>
      <c r="DFR6" s="13"/>
      <c r="DFS6" s="13"/>
      <c r="DFT6" s="13"/>
      <c r="DFU6" s="13"/>
      <c r="DFV6" s="13"/>
      <c r="DFW6" s="13"/>
      <c r="DFX6" s="13"/>
      <c r="DFY6" s="13"/>
      <c r="DFZ6" s="13"/>
      <c r="DGA6" s="13"/>
      <c r="DGB6" s="13"/>
      <c r="DGC6" s="13"/>
      <c r="DGD6" s="13"/>
      <c r="DGE6" s="13"/>
      <c r="DGF6" s="13"/>
      <c r="DGG6" s="13"/>
      <c r="DGH6" s="13"/>
      <c r="DGI6" s="13"/>
      <c r="DGJ6" s="13"/>
      <c r="DGK6" s="13"/>
      <c r="DGL6" s="13"/>
      <c r="DGM6" s="13"/>
      <c r="DGN6" s="13"/>
      <c r="DGO6" s="13"/>
      <c r="DGP6" s="13"/>
      <c r="DGQ6" s="13"/>
      <c r="DGR6" s="13"/>
      <c r="DGS6" s="13"/>
      <c r="DGT6" s="13"/>
      <c r="DGU6" s="13"/>
      <c r="DGV6" s="13"/>
      <c r="DGW6" s="13"/>
      <c r="DGX6" s="13"/>
      <c r="DGY6" s="13"/>
      <c r="DGZ6" s="13"/>
      <c r="DHA6" s="13"/>
      <c r="DHB6" s="13"/>
      <c r="DHC6" s="13"/>
      <c r="DHD6" s="13"/>
      <c r="DHE6" s="13"/>
      <c r="DHF6" s="13"/>
      <c r="DHG6" s="13"/>
      <c r="DHH6" s="13"/>
      <c r="DHI6" s="13"/>
      <c r="DHJ6" s="13"/>
      <c r="DHK6" s="13"/>
      <c r="DHL6" s="13"/>
      <c r="DHM6" s="13"/>
      <c r="DHN6" s="13"/>
      <c r="DHO6" s="13"/>
      <c r="DHP6" s="13"/>
      <c r="DHQ6" s="13"/>
      <c r="DHR6" s="13"/>
      <c r="DHS6" s="13"/>
      <c r="DHT6" s="13"/>
      <c r="DHU6" s="13"/>
      <c r="DHV6" s="13"/>
      <c r="DHW6" s="13"/>
      <c r="DHX6" s="13"/>
      <c r="DHY6" s="13"/>
      <c r="DHZ6" s="13"/>
      <c r="DIA6" s="13"/>
      <c r="DIB6" s="13"/>
      <c r="DIC6" s="13"/>
      <c r="DID6" s="13"/>
      <c r="DIE6" s="13"/>
      <c r="DIF6" s="13"/>
      <c r="DIG6" s="13"/>
      <c r="DIH6" s="13"/>
      <c r="DII6" s="13"/>
      <c r="DIJ6" s="13"/>
      <c r="DIK6" s="13"/>
      <c r="DIL6" s="13"/>
      <c r="DIM6" s="13"/>
      <c r="DIN6" s="13"/>
      <c r="DIO6" s="13"/>
      <c r="DIP6" s="13"/>
      <c r="DIQ6" s="13"/>
      <c r="DIR6" s="13"/>
      <c r="DIS6" s="13"/>
      <c r="DIT6" s="13"/>
      <c r="DIU6" s="13"/>
      <c r="DIV6" s="13"/>
      <c r="DIW6" s="13"/>
      <c r="DIX6" s="13"/>
      <c r="DIY6" s="13"/>
      <c r="DIZ6" s="13"/>
      <c r="DJA6" s="13"/>
      <c r="DJB6" s="13"/>
      <c r="DJC6" s="13"/>
      <c r="DJD6" s="13"/>
      <c r="DJE6" s="13"/>
      <c r="DJF6" s="13"/>
      <c r="DJG6" s="13"/>
      <c r="DJH6" s="13"/>
      <c r="DJI6" s="13"/>
      <c r="DJJ6" s="13"/>
      <c r="DJK6" s="13"/>
      <c r="DJL6" s="13"/>
      <c r="DJM6" s="13"/>
      <c r="DJN6" s="13"/>
      <c r="DJO6" s="13"/>
      <c r="DJP6" s="13"/>
      <c r="DJQ6" s="13"/>
      <c r="DJR6" s="13"/>
      <c r="DJS6" s="13"/>
      <c r="DJT6" s="13"/>
      <c r="DJU6" s="13"/>
      <c r="DJV6" s="13"/>
      <c r="DJW6" s="13"/>
      <c r="DJX6" s="13"/>
      <c r="DJY6" s="13"/>
      <c r="DJZ6" s="13"/>
      <c r="DKA6" s="13"/>
      <c r="DKB6" s="13"/>
      <c r="DKC6" s="13"/>
      <c r="DKD6" s="13"/>
      <c r="DKE6" s="13"/>
      <c r="DKF6" s="13"/>
      <c r="DKG6" s="13"/>
      <c r="DKH6" s="13"/>
      <c r="DKI6" s="13"/>
      <c r="DKJ6" s="13"/>
      <c r="DKK6" s="13"/>
      <c r="DKL6" s="13"/>
      <c r="DKM6" s="13"/>
      <c r="DKN6" s="13"/>
      <c r="DKO6" s="13"/>
      <c r="DKP6" s="13"/>
      <c r="DKQ6" s="13"/>
      <c r="DKR6" s="13"/>
      <c r="DKS6" s="13"/>
      <c r="DKT6" s="13"/>
      <c r="DKU6" s="13"/>
      <c r="DKV6" s="13"/>
      <c r="DKW6" s="13"/>
      <c r="DKX6" s="13"/>
      <c r="DKY6" s="13"/>
      <c r="DKZ6" s="13"/>
      <c r="DLA6" s="13"/>
      <c r="DLB6" s="13"/>
      <c r="DLC6" s="13"/>
      <c r="DLD6" s="13"/>
      <c r="DLE6" s="13"/>
      <c r="DLF6" s="13"/>
      <c r="DLG6" s="13"/>
      <c r="DLH6" s="13"/>
      <c r="DLI6" s="13"/>
      <c r="DLJ6" s="13"/>
      <c r="DLK6" s="13"/>
      <c r="DLL6" s="13"/>
      <c r="DLM6" s="13"/>
      <c r="DLN6" s="13"/>
      <c r="DLO6" s="13"/>
      <c r="DLP6" s="13"/>
      <c r="DLQ6" s="13"/>
      <c r="DLR6" s="13"/>
      <c r="DLS6" s="13"/>
      <c r="DLT6" s="13"/>
      <c r="DLU6" s="13"/>
      <c r="DLV6" s="13"/>
      <c r="DLW6" s="13"/>
      <c r="DLX6" s="13"/>
      <c r="DLY6" s="13"/>
      <c r="DLZ6" s="13"/>
      <c r="DMA6" s="13"/>
      <c r="DMB6" s="13"/>
      <c r="DMC6" s="13"/>
      <c r="DMD6" s="13"/>
      <c r="DME6" s="13"/>
      <c r="DMF6" s="13"/>
      <c r="DMG6" s="13"/>
      <c r="DMH6" s="13"/>
      <c r="DMI6" s="13"/>
      <c r="DMJ6" s="13"/>
      <c r="DMK6" s="13"/>
      <c r="DML6" s="13"/>
      <c r="DMM6" s="13"/>
      <c r="DMN6" s="13"/>
      <c r="DMO6" s="13"/>
      <c r="DMP6" s="13"/>
      <c r="DMQ6" s="13"/>
      <c r="DMR6" s="13"/>
      <c r="DMS6" s="13"/>
      <c r="DMT6" s="13"/>
      <c r="DMU6" s="13"/>
      <c r="DMV6" s="13"/>
      <c r="DMW6" s="13"/>
      <c r="DMX6" s="13"/>
      <c r="DMY6" s="13"/>
      <c r="DMZ6" s="13"/>
      <c r="DNA6" s="13"/>
      <c r="DNB6" s="13"/>
      <c r="DNC6" s="13"/>
      <c r="DND6" s="13"/>
      <c r="DNE6" s="13"/>
      <c r="DNF6" s="13"/>
      <c r="DNG6" s="13"/>
      <c r="DNH6" s="13"/>
      <c r="DNI6" s="13"/>
      <c r="DNJ6" s="13"/>
      <c r="DNK6" s="13"/>
      <c r="DNL6" s="13"/>
      <c r="DNM6" s="13"/>
      <c r="DNN6" s="13"/>
      <c r="DNO6" s="13"/>
      <c r="DNP6" s="13"/>
      <c r="DNQ6" s="13"/>
      <c r="DNR6" s="13"/>
      <c r="DNS6" s="13"/>
      <c r="DNT6" s="13"/>
      <c r="DNU6" s="13"/>
      <c r="DNV6" s="13"/>
      <c r="DNW6" s="13"/>
      <c r="DNX6" s="13"/>
      <c r="DNY6" s="13"/>
      <c r="DNZ6" s="13"/>
      <c r="DOA6" s="13"/>
      <c r="DOB6" s="13"/>
      <c r="DOC6" s="13"/>
      <c r="DOD6" s="13"/>
      <c r="DOE6" s="13"/>
      <c r="DOF6" s="13"/>
      <c r="DOG6" s="13"/>
      <c r="DOH6" s="13"/>
      <c r="DOI6" s="13"/>
      <c r="DOJ6" s="13"/>
      <c r="DOK6" s="13"/>
      <c r="DOL6" s="13"/>
      <c r="DOM6" s="13"/>
      <c r="DON6" s="13"/>
      <c r="DOO6" s="13"/>
      <c r="DOP6" s="13"/>
      <c r="DOQ6" s="13"/>
      <c r="DOR6" s="13"/>
      <c r="DOS6" s="13"/>
      <c r="DOT6" s="13"/>
      <c r="DOU6" s="13"/>
      <c r="DOV6" s="13"/>
      <c r="DOW6" s="13"/>
      <c r="DOX6" s="13"/>
      <c r="DOY6" s="13"/>
      <c r="DOZ6" s="13"/>
      <c r="DPA6" s="13"/>
      <c r="DPB6" s="13"/>
      <c r="DPC6" s="13"/>
      <c r="DPD6" s="13"/>
      <c r="DPE6" s="13"/>
      <c r="DPF6" s="13"/>
      <c r="DPG6" s="13"/>
      <c r="DPH6" s="13"/>
      <c r="DPI6" s="13"/>
      <c r="DPJ6" s="13"/>
      <c r="DPK6" s="13"/>
      <c r="DPL6" s="13"/>
      <c r="DPM6" s="13"/>
      <c r="DPN6" s="13"/>
      <c r="DPO6" s="13"/>
      <c r="DPP6" s="13"/>
      <c r="DPQ6" s="13"/>
      <c r="DPR6" s="13"/>
      <c r="DPS6" s="13"/>
      <c r="DPT6" s="13"/>
      <c r="DPU6" s="13"/>
      <c r="DPV6" s="13"/>
      <c r="DPW6" s="13"/>
      <c r="DPX6" s="13"/>
      <c r="DPY6" s="13"/>
      <c r="DPZ6" s="13"/>
      <c r="DQA6" s="13"/>
      <c r="DQB6" s="13"/>
      <c r="DQC6" s="13"/>
      <c r="DQD6" s="13"/>
      <c r="DQE6" s="13"/>
      <c r="DQF6" s="13"/>
      <c r="DQG6" s="13"/>
      <c r="DQH6" s="13"/>
      <c r="DQI6" s="13"/>
      <c r="DQJ6" s="13"/>
      <c r="DQK6" s="13"/>
      <c r="DQL6" s="13"/>
      <c r="DQM6" s="13"/>
      <c r="DQN6" s="13"/>
      <c r="DQO6" s="13"/>
      <c r="DQP6" s="13"/>
      <c r="DQQ6" s="13"/>
      <c r="DQR6" s="13"/>
      <c r="DQS6" s="13"/>
      <c r="DQT6" s="13"/>
      <c r="DQU6" s="13"/>
      <c r="DQV6" s="13"/>
      <c r="DQW6" s="13"/>
      <c r="DQX6" s="13"/>
      <c r="DQY6" s="13"/>
      <c r="DQZ6" s="13"/>
      <c r="DRA6" s="13"/>
      <c r="DRB6" s="13"/>
      <c r="DRC6" s="13"/>
      <c r="DRD6" s="13"/>
      <c r="DRE6" s="13"/>
      <c r="DRF6" s="13"/>
      <c r="DRG6" s="13"/>
      <c r="DRH6" s="13"/>
      <c r="DRI6" s="13"/>
      <c r="DRJ6" s="13"/>
      <c r="DRK6" s="13"/>
      <c r="DRL6" s="13"/>
      <c r="DRM6" s="13"/>
      <c r="DRN6" s="13"/>
      <c r="DRO6" s="13"/>
      <c r="DRP6" s="13"/>
      <c r="DRQ6" s="13"/>
      <c r="DRR6" s="13"/>
      <c r="DRS6" s="13"/>
      <c r="DRT6" s="13"/>
      <c r="DRU6" s="13"/>
      <c r="DRV6" s="13"/>
      <c r="DRW6" s="13"/>
      <c r="DRX6" s="13"/>
      <c r="DRY6" s="13"/>
      <c r="DRZ6" s="13"/>
      <c r="DSA6" s="13"/>
      <c r="DSB6" s="13"/>
      <c r="DSC6" s="13"/>
      <c r="DSD6" s="13"/>
      <c r="DSE6" s="13"/>
      <c r="DSF6" s="13"/>
      <c r="DSG6" s="13"/>
      <c r="DSH6" s="13"/>
      <c r="DSI6" s="13"/>
      <c r="DSJ6" s="13"/>
      <c r="DSK6" s="13"/>
      <c r="DSL6" s="13"/>
      <c r="DSM6" s="13"/>
      <c r="DSN6" s="13"/>
      <c r="DSO6" s="13"/>
      <c r="DSP6" s="13"/>
      <c r="DSQ6" s="13"/>
      <c r="DSR6" s="13"/>
      <c r="DSS6" s="13"/>
      <c r="DST6" s="13"/>
      <c r="DSU6" s="13"/>
      <c r="DSV6" s="13"/>
      <c r="DSW6" s="13"/>
      <c r="DSX6" s="13"/>
      <c r="DSY6" s="13"/>
      <c r="DSZ6" s="13"/>
      <c r="DTA6" s="13"/>
      <c r="DTB6" s="13"/>
      <c r="DTC6" s="13"/>
      <c r="DTD6" s="13"/>
      <c r="DTE6" s="13"/>
      <c r="DTF6" s="13"/>
      <c r="DTG6" s="13"/>
      <c r="DTH6" s="13"/>
      <c r="DTI6" s="13"/>
      <c r="DTJ6" s="13"/>
      <c r="DTK6" s="13"/>
      <c r="DTL6" s="13"/>
      <c r="DTM6" s="13"/>
      <c r="DTN6" s="13"/>
      <c r="DTO6" s="13"/>
      <c r="DTP6" s="13"/>
      <c r="DTQ6" s="13"/>
      <c r="DTR6" s="13"/>
      <c r="DTS6" s="13"/>
      <c r="DTT6" s="13"/>
      <c r="DTU6" s="13"/>
      <c r="DTV6" s="13"/>
      <c r="DTW6" s="13"/>
      <c r="DTX6" s="13"/>
      <c r="DTY6" s="13"/>
      <c r="DTZ6" s="13"/>
      <c r="DUA6" s="13"/>
      <c r="DUB6" s="13"/>
      <c r="DUC6" s="13"/>
      <c r="DUD6" s="13"/>
      <c r="DUE6" s="13"/>
      <c r="DUF6" s="13"/>
      <c r="DUG6" s="13"/>
      <c r="DUH6" s="13"/>
      <c r="DUI6" s="13"/>
      <c r="DUJ6" s="13"/>
      <c r="DUK6" s="13"/>
      <c r="DUL6" s="13"/>
      <c r="DUM6" s="13"/>
      <c r="DUN6" s="13"/>
      <c r="DUO6" s="13"/>
      <c r="DUP6" s="13"/>
      <c r="DUQ6" s="13"/>
      <c r="DUR6" s="13"/>
      <c r="DUS6" s="13"/>
      <c r="DUT6" s="13"/>
      <c r="DUU6" s="13"/>
      <c r="DUV6" s="13"/>
      <c r="DUW6" s="13"/>
      <c r="DUX6" s="13"/>
      <c r="DUY6" s="13"/>
      <c r="DUZ6" s="13"/>
      <c r="DVA6" s="13"/>
      <c r="DVB6" s="13"/>
      <c r="DVC6" s="13"/>
      <c r="DVD6" s="13"/>
      <c r="DVE6" s="13"/>
      <c r="DVF6" s="13"/>
      <c r="DVG6" s="13"/>
      <c r="DVH6" s="13"/>
      <c r="DVI6" s="13"/>
      <c r="DVJ6" s="13"/>
      <c r="DVK6" s="13"/>
      <c r="DVL6" s="13"/>
      <c r="DVM6" s="13"/>
      <c r="DVN6" s="13"/>
      <c r="DVO6" s="13"/>
      <c r="DVP6" s="13"/>
      <c r="DVQ6" s="13"/>
      <c r="DVR6" s="13"/>
      <c r="DVS6" s="13"/>
      <c r="DVT6" s="13"/>
      <c r="DVU6" s="13"/>
      <c r="DVV6" s="13"/>
      <c r="DVW6" s="13"/>
      <c r="DVX6" s="13"/>
      <c r="DVY6" s="13"/>
      <c r="DVZ6" s="13"/>
      <c r="DWA6" s="13"/>
      <c r="DWB6" s="13"/>
      <c r="DWC6" s="13"/>
      <c r="DWD6" s="13"/>
      <c r="DWE6" s="13"/>
      <c r="DWF6" s="13"/>
      <c r="DWG6" s="13"/>
      <c r="DWH6" s="13"/>
      <c r="DWI6" s="13"/>
      <c r="DWJ6" s="13"/>
      <c r="DWK6" s="13"/>
      <c r="DWL6" s="13"/>
      <c r="DWM6" s="13"/>
      <c r="DWN6" s="13"/>
      <c r="DWO6" s="13"/>
      <c r="DWP6" s="13"/>
      <c r="DWQ6" s="13"/>
      <c r="DWR6" s="13"/>
      <c r="DWS6" s="13"/>
      <c r="DWT6" s="13"/>
      <c r="DWU6" s="13"/>
      <c r="DWV6" s="13"/>
      <c r="DWW6" s="13"/>
      <c r="DWX6" s="13"/>
      <c r="DWY6" s="13"/>
      <c r="DWZ6" s="13"/>
      <c r="DXA6" s="13"/>
      <c r="DXB6" s="13"/>
      <c r="DXC6" s="13"/>
      <c r="DXD6" s="13"/>
      <c r="DXE6" s="13"/>
      <c r="DXF6" s="13"/>
      <c r="DXG6" s="13"/>
      <c r="DXH6" s="13"/>
      <c r="DXI6" s="13"/>
      <c r="DXJ6" s="13"/>
      <c r="DXK6" s="13"/>
      <c r="DXL6" s="13"/>
      <c r="DXM6" s="13"/>
      <c r="DXN6" s="13"/>
      <c r="DXO6" s="13"/>
      <c r="DXP6" s="13"/>
      <c r="DXQ6" s="13"/>
      <c r="DXR6" s="13"/>
      <c r="DXS6" s="13"/>
      <c r="DXT6" s="13"/>
      <c r="DXU6" s="13"/>
      <c r="DXV6" s="13"/>
      <c r="DXW6" s="13"/>
      <c r="DXX6" s="13"/>
      <c r="DXY6" s="13"/>
      <c r="DXZ6" s="13"/>
      <c r="DYA6" s="13"/>
      <c r="DYB6" s="13"/>
      <c r="DYC6" s="13"/>
      <c r="DYD6" s="13"/>
      <c r="DYE6" s="13"/>
      <c r="DYF6" s="13"/>
      <c r="DYG6" s="13"/>
      <c r="DYH6" s="13"/>
      <c r="DYI6" s="13"/>
      <c r="DYJ6" s="13"/>
      <c r="DYK6" s="13"/>
      <c r="DYL6" s="13"/>
      <c r="DYM6" s="13"/>
      <c r="DYN6" s="13"/>
      <c r="DYO6" s="13"/>
      <c r="DYP6" s="13"/>
      <c r="DYQ6" s="13"/>
      <c r="DYR6" s="13"/>
      <c r="DYS6" s="13"/>
      <c r="DYT6" s="13"/>
      <c r="DYU6" s="13"/>
      <c r="DYV6" s="13"/>
      <c r="DYW6" s="13"/>
      <c r="DYX6" s="13"/>
      <c r="DYY6" s="13"/>
      <c r="DYZ6" s="13"/>
      <c r="DZA6" s="13"/>
      <c r="DZB6" s="13"/>
      <c r="DZC6" s="13"/>
      <c r="DZD6" s="13"/>
      <c r="DZE6" s="13"/>
      <c r="DZF6" s="13"/>
      <c r="DZG6" s="13"/>
      <c r="DZH6" s="13"/>
      <c r="DZI6" s="13"/>
      <c r="DZJ6" s="13"/>
      <c r="DZK6" s="13"/>
      <c r="DZL6" s="13"/>
      <c r="DZM6" s="13"/>
      <c r="DZN6" s="13"/>
      <c r="DZO6" s="13"/>
      <c r="DZP6" s="13"/>
      <c r="DZQ6" s="13"/>
      <c r="DZR6" s="13"/>
      <c r="DZS6" s="13"/>
      <c r="DZT6" s="13"/>
      <c r="DZU6" s="13"/>
      <c r="DZV6" s="13"/>
      <c r="DZW6" s="13"/>
      <c r="DZX6" s="13"/>
      <c r="DZY6" s="13"/>
      <c r="DZZ6" s="13"/>
      <c r="EAA6" s="13"/>
      <c r="EAB6" s="13"/>
      <c r="EAC6" s="13"/>
      <c r="EAD6" s="13"/>
      <c r="EAE6" s="13"/>
      <c r="EAF6" s="13"/>
      <c r="EAG6" s="13"/>
      <c r="EAH6" s="13"/>
      <c r="EAI6" s="13"/>
      <c r="EAJ6" s="13"/>
      <c r="EAK6" s="13"/>
      <c r="EAL6" s="13"/>
      <c r="EAM6" s="13"/>
      <c r="EAN6" s="13"/>
      <c r="EAO6" s="13"/>
      <c r="EAP6" s="13"/>
      <c r="EAQ6" s="13"/>
      <c r="EAR6" s="13"/>
      <c r="EAS6" s="13"/>
      <c r="EAT6" s="13"/>
      <c r="EAU6" s="13"/>
      <c r="EAV6" s="13"/>
      <c r="EAW6" s="13"/>
      <c r="EAX6" s="13"/>
      <c r="EAY6" s="13"/>
      <c r="EAZ6" s="13"/>
      <c r="EBA6" s="13"/>
      <c r="EBB6" s="13"/>
      <c r="EBC6" s="13"/>
      <c r="EBD6" s="13"/>
      <c r="EBE6" s="13"/>
      <c r="EBF6" s="13"/>
      <c r="EBG6" s="13"/>
      <c r="EBH6" s="13"/>
      <c r="EBI6" s="13"/>
      <c r="EBJ6" s="13"/>
      <c r="EBK6" s="13"/>
      <c r="EBL6" s="13"/>
      <c r="EBM6" s="13"/>
      <c r="EBN6" s="13"/>
      <c r="EBO6" s="13"/>
      <c r="EBP6" s="13"/>
      <c r="EBQ6" s="13"/>
      <c r="EBR6" s="13"/>
      <c r="EBS6" s="13"/>
      <c r="EBT6" s="13"/>
      <c r="EBU6" s="13"/>
      <c r="EBV6" s="13"/>
      <c r="EBW6" s="13"/>
      <c r="EBX6" s="13"/>
      <c r="EBY6" s="13"/>
      <c r="EBZ6" s="13"/>
      <c r="ECA6" s="13"/>
      <c r="ECB6" s="13"/>
      <c r="ECC6" s="13"/>
      <c r="ECD6" s="13"/>
      <c r="ECE6" s="13"/>
      <c r="ECF6" s="13"/>
      <c r="ECG6" s="13"/>
      <c r="ECH6" s="13"/>
      <c r="ECI6" s="13"/>
      <c r="ECJ6" s="13"/>
      <c r="ECK6" s="13"/>
      <c r="ECL6" s="13"/>
      <c r="ECM6" s="13"/>
      <c r="ECN6" s="13"/>
      <c r="ECO6" s="13"/>
      <c r="ECP6" s="13"/>
      <c r="ECQ6" s="13"/>
      <c r="ECR6" s="13"/>
      <c r="ECS6" s="13"/>
      <c r="ECT6" s="13"/>
      <c r="ECU6" s="13"/>
      <c r="ECV6" s="13"/>
      <c r="ECW6" s="13"/>
      <c r="ECX6" s="13"/>
      <c r="ECY6" s="13"/>
      <c r="ECZ6" s="13"/>
      <c r="EDA6" s="13"/>
      <c r="EDB6" s="13"/>
      <c r="EDC6" s="13"/>
      <c r="EDD6" s="13"/>
      <c r="EDE6" s="13"/>
      <c r="EDF6" s="13"/>
      <c r="EDG6" s="13"/>
      <c r="EDH6" s="13"/>
      <c r="EDI6" s="13"/>
      <c r="EDJ6" s="13"/>
      <c r="EDK6" s="13"/>
      <c r="EDL6" s="13"/>
      <c r="EDM6" s="13"/>
      <c r="EDN6" s="13"/>
      <c r="EDO6" s="13"/>
      <c r="EDP6" s="13"/>
      <c r="EDQ6" s="13"/>
      <c r="EDR6" s="13"/>
      <c r="EDS6" s="13"/>
      <c r="EDT6" s="13"/>
      <c r="EDU6" s="13"/>
      <c r="EDV6" s="13"/>
      <c r="EDW6" s="13"/>
      <c r="EDX6" s="13"/>
      <c r="EDY6" s="13"/>
      <c r="EDZ6" s="13"/>
      <c r="EEA6" s="13"/>
      <c r="EEB6" s="13"/>
      <c r="EEC6" s="13"/>
      <c r="EED6" s="13"/>
      <c r="EEE6" s="13"/>
      <c r="EEF6" s="13"/>
      <c r="EEG6" s="13"/>
      <c r="EEH6" s="13"/>
      <c r="EEI6" s="13"/>
      <c r="EEJ6" s="13"/>
      <c r="EEK6" s="13"/>
      <c r="EEL6" s="13"/>
      <c r="EEM6" s="13"/>
      <c r="EEN6" s="13"/>
      <c r="EEO6" s="13"/>
      <c r="EEP6" s="13"/>
      <c r="EEQ6" s="13"/>
      <c r="EER6" s="13"/>
      <c r="EES6" s="13"/>
      <c r="EET6" s="13"/>
      <c r="EEU6" s="13"/>
      <c r="EEV6" s="13"/>
      <c r="EEW6" s="13"/>
      <c r="EEX6" s="13"/>
      <c r="EEY6" s="13"/>
      <c r="EEZ6" s="13"/>
      <c r="EFA6" s="13"/>
      <c r="EFB6" s="13"/>
      <c r="EFC6" s="13"/>
      <c r="EFD6" s="13"/>
      <c r="EFE6" s="13"/>
      <c r="EFF6" s="13"/>
      <c r="EFG6" s="13"/>
      <c r="EFH6" s="13"/>
      <c r="EFI6" s="13"/>
      <c r="EFJ6" s="13"/>
      <c r="EFK6" s="13"/>
      <c r="EFL6" s="13"/>
      <c r="EFM6" s="13"/>
      <c r="EFN6" s="13"/>
      <c r="EFO6" s="13"/>
      <c r="EFP6" s="13"/>
      <c r="EFQ6" s="13"/>
      <c r="EFR6" s="13"/>
      <c r="EFS6" s="13"/>
      <c r="EFT6" s="13"/>
      <c r="EFU6" s="13"/>
      <c r="EFV6" s="13"/>
      <c r="EFW6" s="13"/>
      <c r="EFX6" s="13"/>
      <c r="EFY6" s="13"/>
      <c r="EFZ6" s="13"/>
      <c r="EGA6" s="13"/>
      <c r="EGB6" s="13"/>
      <c r="EGC6" s="13"/>
      <c r="EGD6" s="13"/>
      <c r="EGE6" s="13"/>
      <c r="EGF6" s="13"/>
      <c r="EGG6" s="13"/>
      <c r="EGH6" s="13"/>
      <c r="EGI6" s="13"/>
      <c r="EGJ6" s="13"/>
      <c r="EGK6" s="13"/>
      <c r="EGL6" s="13"/>
      <c r="EGM6" s="13"/>
      <c r="EGN6" s="13"/>
      <c r="EGO6" s="13"/>
      <c r="EGP6" s="13"/>
      <c r="EGQ6" s="13"/>
      <c r="EGR6" s="13"/>
      <c r="EGS6" s="13"/>
      <c r="EGT6" s="13"/>
      <c r="EGU6" s="13"/>
      <c r="EGV6" s="13"/>
      <c r="EGW6" s="13"/>
      <c r="EGX6" s="13"/>
      <c r="EGY6" s="13"/>
      <c r="EGZ6" s="13"/>
      <c r="EHA6" s="13"/>
      <c r="EHB6" s="13"/>
      <c r="EHC6" s="13"/>
      <c r="EHD6" s="13"/>
      <c r="EHE6" s="13"/>
      <c r="EHF6" s="13"/>
      <c r="EHG6" s="13"/>
      <c r="EHH6" s="13"/>
      <c r="EHI6" s="13"/>
      <c r="EHJ6" s="13"/>
      <c r="EHK6" s="13"/>
      <c r="EHL6" s="13"/>
      <c r="EHM6" s="13"/>
      <c r="EHN6" s="13"/>
      <c r="EHO6" s="13"/>
      <c r="EHP6" s="13"/>
      <c r="EHQ6" s="13"/>
      <c r="EHR6" s="13"/>
      <c r="EHS6" s="13"/>
      <c r="EHT6" s="13"/>
      <c r="EHU6" s="13"/>
      <c r="EHV6" s="13"/>
      <c r="EHW6" s="13"/>
      <c r="EHX6" s="13"/>
      <c r="EHY6" s="13"/>
      <c r="EHZ6" s="13"/>
      <c r="EIA6" s="13"/>
      <c r="EIB6" s="13"/>
      <c r="EIC6" s="13"/>
      <c r="EID6" s="13"/>
      <c r="EIE6" s="13"/>
      <c r="EIF6" s="13"/>
      <c r="EIG6" s="13"/>
      <c r="EIH6" s="13"/>
      <c r="EII6" s="13"/>
      <c r="EIJ6" s="13"/>
      <c r="EIK6" s="13"/>
      <c r="EIL6" s="13"/>
      <c r="EIM6" s="13"/>
      <c r="EIN6" s="13"/>
      <c r="EIO6" s="13"/>
      <c r="EIP6" s="13"/>
      <c r="EIQ6" s="13"/>
      <c r="EIR6" s="13"/>
      <c r="EIS6" s="13"/>
      <c r="EIT6" s="13"/>
      <c r="EIU6" s="13"/>
      <c r="EIV6" s="13"/>
      <c r="EIW6" s="13"/>
      <c r="EIX6" s="13"/>
      <c r="EIY6" s="13"/>
      <c r="EIZ6" s="13"/>
      <c r="EJA6" s="13"/>
      <c r="EJB6" s="13"/>
      <c r="EJC6" s="13"/>
      <c r="EJD6" s="13"/>
      <c r="EJE6" s="13"/>
      <c r="EJF6" s="13"/>
      <c r="EJG6" s="13"/>
      <c r="EJH6" s="13"/>
      <c r="EJI6" s="13"/>
      <c r="EJJ6" s="13"/>
      <c r="EJK6" s="13"/>
      <c r="EJL6" s="13"/>
      <c r="EJM6" s="13"/>
      <c r="EJN6" s="13"/>
      <c r="EJO6" s="13"/>
      <c r="EJP6" s="13"/>
      <c r="EJQ6" s="13"/>
      <c r="EJR6" s="13"/>
      <c r="EJS6" s="13"/>
      <c r="EJT6" s="13"/>
      <c r="EJU6" s="13"/>
      <c r="EJV6" s="13"/>
      <c r="EJW6" s="13"/>
      <c r="EJX6" s="13"/>
      <c r="EJY6" s="13"/>
      <c r="EJZ6" s="13"/>
      <c r="EKA6" s="13"/>
      <c r="EKB6" s="13"/>
      <c r="EKC6" s="13"/>
      <c r="EKD6" s="13"/>
      <c r="EKE6" s="13"/>
      <c r="EKF6" s="13"/>
      <c r="EKG6" s="13"/>
      <c r="EKH6" s="13"/>
      <c r="EKI6" s="13"/>
      <c r="EKJ6" s="13"/>
      <c r="EKK6" s="13"/>
      <c r="EKL6" s="13"/>
      <c r="EKM6" s="13"/>
      <c r="EKN6" s="13"/>
      <c r="EKO6" s="13"/>
      <c r="EKP6" s="13"/>
      <c r="EKQ6" s="13"/>
      <c r="EKR6" s="13"/>
      <c r="EKS6" s="13"/>
      <c r="EKT6" s="13"/>
      <c r="EKU6" s="13"/>
      <c r="EKV6" s="13"/>
      <c r="EKW6" s="13"/>
      <c r="EKX6" s="13"/>
      <c r="EKY6" s="13"/>
      <c r="EKZ6" s="13"/>
      <c r="ELA6" s="13"/>
      <c r="ELB6" s="13"/>
      <c r="ELC6" s="13"/>
      <c r="ELD6" s="13"/>
      <c r="ELE6" s="13"/>
      <c r="ELF6" s="13"/>
      <c r="ELG6" s="13"/>
      <c r="ELH6" s="13"/>
      <c r="ELI6" s="13"/>
      <c r="ELJ6" s="13"/>
      <c r="ELK6" s="13"/>
      <c r="ELL6" s="13"/>
      <c r="ELM6" s="13"/>
      <c r="ELN6" s="13"/>
      <c r="ELO6" s="13"/>
      <c r="ELP6" s="13"/>
      <c r="ELQ6" s="13"/>
      <c r="ELR6" s="13"/>
      <c r="ELS6" s="13"/>
      <c r="ELT6" s="13"/>
      <c r="ELU6" s="13"/>
      <c r="ELV6" s="13"/>
      <c r="ELW6" s="13"/>
      <c r="ELX6" s="13"/>
      <c r="ELY6" s="13"/>
      <c r="ELZ6" s="13"/>
      <c r="EMA6" s="13"/>
      <c r="EMB6" s="13"/>
      <c r="EMC6" s="13"/>
      <c r="EMD6" s="13"/>
      <c r="EME6" s="13"/>
      <c r="EMF6" s="13"/>
      <c r="EMG6" s="13"/>
      <c r="EMH6" s="13"/>
      <c r="EMI6" s="13"/>
      <c r="EMJ6" s="13"/>
      <c r="EMK6" s="13"/>
      <c r="EML6" s="13"/>
      <c r="EMM6" s="13"/>
      <c r="EMN6" s="13"/>
      <c r="EMO6" s="13"/>
      <c r="EMP6" s="13"/>
      <c r="EMQ6" s="13"/>
      <c r="EMR6" s="13"/>
      <c r="EMS6" s="13"/>
      <c r="EMT6" s="13"/>
      <c r="EMU6" s="13"/>
      <c r="EMV6" s="13"/>
      <c r="EMW6" s="13"/>
      <c r="EMX6" s="13"/>
      <c r="EMY6" s="13"/>
      <c r="EMZ6" s="13"/>
      <c r="ENA6" s="13"/>
      <c r="ENB6" s="13"/>
      <c r="ENC6" s="13"/>
      <c r="END6" s="13"/>
      <c r="ENE6" s="13"/>
      <c r="ENF6" s="13"/>
      <c r="ENG6" s="13"/>
      <c r="ENH6" s="13"/>
      <c r="ENI6" s="13"/>
      <c r="ENJ6" s="13"/>
      <c r="ENK6" s="13"/>
      <c r="ENL6" s="13"/>
      <c r="ENM6" s="13"/>
      <c r="ENN6" s="13"/>
      <c r="ENO6" s="13"/>
      <c r="ENP6" s="13"/>
      <c r="ENQ6" s="13"/>
      <c r="ENR6" s="13"/>
      <c r="ENS6" s="13"/>
      <c r="ENT6" s="13"/>
      <c r="ENU6" s="13"/>
      <c r="ENV6" s="13"/>
      <c r="ENW6" s="13"/>
      <c r="ENX6" s="13"/>
      <c r="ENY6" s="13"/>
      <c r="ENZ6" s="13"/>
      <c r="EOA6" s="13"/>
      <c r="EOB6" s="13"/>
      <c r="EOC6" s="13"/>
      <c r="EOD6" s="13"/>
      <c r="EOE6" s="13"/>
      <c r="EOF6" s="13"/>
      <c r="EOG6" s="13"/>
      <c r="EOH6" s="13"/>
      <c r="EOI6" s="13"/>
      <c r="EOJ6" s="13"/>
      <c r="EOK6" s="13"/>
      <c r="EOL6" s="13"/>
      <c r="EOM6" s="13"/>
      <c r="EON6" s="13"/>
      <c r="EOO6" s="13"/>
      <c r="EOP6" s="13"/>
      <c r="EOQ6" s="13"/>
      <c r="EOR6" s="13"/>
      <c r="EOS6" s="13"/>
      <c r="EOT6" s="13"/>
      <c r="EOU6" s="13"/>
      <c r="EOV6" s="13"/>
      <c r="EOW6" s="13"/>
      <c r="EOX6" s="13"/>
      <c r="EOY6" s="13"/>
      <c r="EOZ6" s="13"/>
      <c r="EPA6" s="13"/>
      <c r="EPB6" s="13"/>
      <c r="EPC6" s="13"/>
      <c r="EPD6" s="13"/>
      <c r="EPE6" s="13"/>
      <c r="EPF6" s="13"/>
      <c r="EPG6" s="13"/>
      <c r="EPH6" s="13"/>
      <c r="EPI6" s="13"/>
      <c r="EPJ6" s="13"/>
      <c r="EPK6" s="13"/>
      <c r="EPL6" s="13"/>
      <c r="EPM6" s="13"/>
      <c r="EPN6" s="13"/>
      <c r="EPO6" s="13"/>
      <c r="EPP6" s="13"/>
      <c r="EPQ6" s="13"/>
      <c r="EPR6" s="13"/>
      <c r="EPS6" s="13"/>
      <c r="EPT6" s="13"/>
      <c r="EPU6" s="13"/>
      <c r="EPV6" s="13"/>
      <c r="EPW6" s="13"/>
      <c r="EPX6" s="13"/>
      <c r="EPY6" s="13"/>
      <c r="EPZ6" s="13"/>
      <c r="EQA6" s="13"/>
      <c r="EQB6" s="13"/>
      <c r="EQC6" s="13"/>
      <c r="EQD6" s="13"/>
      <c r="EQE6" s="13"/>
      <c r="EQF6" s="13"/>
      <c r="EQG6" s="13"/>
      <c r="EQH6" s="13"/>
      <c r="EQI6" s="13"/>
      <c r="EQJ6" s="13"/>
      <c r="EQK6" s="13"/>
      <c r="EQL6" s="13"/>
      <c r="EQM6" s="13"/>
      <c r="EQN6" s="13"/>
      <c r="EQO6" s="13"/>
      <c r="EQP6" s="13"/>
      <c r="EQQ6" s="13"/>
      <c r="EQR6" s="13"/>
      <c r="EQS6" s="13"/>
      <c r="EQT6" s="13"/>
      <c r="EQU6" s="13"/>
      <c r="EQV6" s="13"/>
      <c r="EQW6" s="13"/>
      <c r="EQX6" s="13"/>
      <c r="EQY6" s="13"/>
      <c r="EQZ6" s="13"/>
      <c r="ERA6" s="13"/>
      <c r="ERB6" s="13"/>
      <c r="ERC6" s="13"/>
      <c r="ERD6" s="13"/>
      <c r="ERE6" s="13"/>
      <c r="ERF6" s="13"/>
      <c r="ERG6" s="13"/>
      <c r="ERH6" s="13"/>
      <c r="ERI6" s="13"/>
      <c r="ERJ6" s="13"/>
      <c r="ERK6" s="13"/>
      <c r="ERL6" s="13"/>
      <c r="ERM6" s="13"/>
      <c r="ERN6" s="13"/>
      <c r="ERO6" s="13"/>
      <c r="ERP6" s="13"/>
      <c r="ERQ6" s="13"/>
      <c r="ERR6" s="13"/>
      <c r="ERS6" s="13"/>
      <c r="ERT6" s="13"/>
      <c r="ERU6" s="13"/>
      <c r="ERV6" s="13"/>
      <c r="ERW6" s="13"/>
      <c r="ERX6" s="13"/>
      <c r="ERY6" s="13"/>
      <c r="ERZ6" s="13"/>
      <c r="ESA6" s="13"/>
      <c r="ESB6" s="13"/>
      <c r="ESC6" s="13"/>
      <c r="ESD6" s="13"/>
      <c r="ESE6" s="13"/>
      <c r="ESF6" s="13"/>
      <c r="ESG6" s="13"/>
      <c r="ESH6" s="13"/>
      <c r="ESI6" s="13"/>
      <c r="ESJ6" s="13"/>
      <c r="ESK6" s="13"/>
      <c r="ESL6" s="13"/>
      <c r="ESM6" s="13"/>
      <c r="ESN6" s="13"/>
      <c r="ESO6" s="13"/>
      <c r="ESP6" s="13"/>
      <c r="ESQ6" s="13"/>
      <c r="ESR6" s="13"/>
      <c r="ESS6" s="13"/>
      <c r="EST6" s="13"/>
      <c r="ESU6" s="13"/>
      <c r="ESV6" s="13"/>
      <c r="ESW6" s="13"/>
      <c r="ESX6" s="13"/>
      <c r="ESY6" s="13"/>
      <c r="ESZ6" s="13"/>
      <c r="ETA6" s="13"/>
      <c r="ETB6" s="13"/>
      <c r="ETC6" s="13"/>
      <c r="ETD6" s="13"/>
      <c r="ETE6" s="13"/>
      <c r="ETF6" s="13"/>
      <c r="ETG6" s="13"/>
      <c r="ETH6" s="13"/>
      <c r="ETI6" s="13"/>
      <c r="ETJ6" s="13"/>
      <c r="ETK6" s="13"/>
      <c r="ETL6" s="13"/>
      <c r="ETM6" s="13"/>
      <c r="ETN6" s="13"/>
      <c r="ETO6" s="13"/>
      <c r="ETP6" s="13"/>
      <c r="ETQ6" s="13"/>
      <c r="ETR6" s="13"/>
      <c r="ETS6" s="13"/>
      <c r="ETT6" s="13"/>
      <c r="ETU6" s="13"/>
      <c r="ETV6" s="13"/>
      <c r="ETW6" s="13"/>
      <c r="ETX6" s="13"/>
      <c r="ETY6" s="13"/>
      <c r="ETZ6" s="13"/>
      <c r="EUA6" s="13"/>
      <c r="EUB6" s="13"/>
      <c r="EUC6" s="13"/>
      <c r="EUD6" s="13"/>
      <c r="EUE6" s="13"/>
      <c r="EUF6" s="13"/>
      <c r="EUG6" s="13"/>
      <c r="EUH6" s="13"/>
      <c r="EUI6" s="13"/>
      <c r="EUJ6" s="13"/>
      <c r="EUK6" s="13"/>
      <c r="EUL6" s="13"/>
      <c r="EUM6" s="13"/>
      <c r="EUN6" s="13"/>
      <c r="EUO6" s="13"/>
      <c r="EUP6" s="13"/>
      <c r="EUQ6" s="13"/>
      <c r="EUR6" s="13"/>
      <c r="EUS6" s="13"/>
      <c r="EUT6" s="13"/>
      <c r="EUU6" s="13"/>
      <c r="EUV6" s="13"/>
      <c r="EUW6" s="13"/>
      <c r="EUX6" s="13"/>
      <c r="EUY6" s="13"/>
      <c r="EUZ6" s="13"/>
      <c r="EVA6" s="13"/>
      <c r="EVB6" s="13"/>
      <c r="EVC6" s="13"/>
      <c r="EVD6" s="13"/>
      <c r="EVE6" s="13"/>
      <c r="EVF6" s="13"/>
      <c r="EVG6" s="13"/>
      <c r="EVH6" s="13"/>
      <c r="EVI6" s="13"/>
      <c r="EVJ6" s="13"/>
      <c r="EVK6" s="13"/>
      <c r="EVL6" s="13"/>
      <c r="EVM6" s="13"/>
      <c r="EVN6" s="13"/>
      <c r="EVO6" s="13"/>
      <c r="EVP6" s="13"/>
      <c r="EVQ6" s="13"/>
      <c r="EVR6" s="13"/>
      <c r="EVS6" s="13"/>
      <c r="EVT6" s="13"/>
      <c r="EVU6" s="13"/>
      <c r="EVV6" s="13"/>
      <c r="EVW6" s="13"/>
      <c r="EVX6" s="13"/>
      <c r="EVY6" s="13"/>
      <c r="EVZ6" s="13"/>
      <c r="EWA6" s="13"/>
      <c r="EWB6" s="13"/>
      <c r="EWC6" s="13"/>
      <c r="EWD6" s="13"/>
      <c r="EWE6" s="13"/>
      <c r="EWF6" s="13"/>
      <c r="EWG6" s="13"/>
      <c r="EWH6" s="13"/>
      <c r="EWI6" s="13"/>
      <c r="EWJ6" s="13"/>
      <c r="EWK6" s="13"/>
      <c r="EWL6" s="13"/>
      <c r="EWM6" s="13"/>
      <c r="EWN6" s="13"/>
      <c r="EWO6" s="13"/>
      <c r="EWP6" s="13"/>
      <c r="EWQ6" s="13"/>
      <c r="EWR6" s="13"/>
      <c r="EWS6" s="13"/>
      <c r="EWT6" s="13"/>
      <c r="EWU6" s="13"/>
      <c r="EWV6" s="13"/>
      <c r="EWW6" s="13"/>
      <c r="EWX6" s="13"/>
      <c r="EWY6" s="13"/>
      <c r="EWZ6" s="13"/>
      <c r="EXA6" s="13"/>
      <c r="EXB6" s="13"/>
      <c r="EXC6" s="13"/>
      <c r="EXD6" s="13"/>
      <c r="EXE6" s="13"/>
      <c r="EXF6" s="13"/>
      <c r="EXG6" s="13"/>
      <c r="EXH6" s="13"/>
      <c r="EXI6" s="13"/>
      <c r="EXJ6" s="13"/>
      <c r="EXK6" s="13"/>
      <c r="EXL6" s="13"/>
      <c r="EXM6" s="13"/>
      <c r="EXN6" s="13"/>
      <c r="EXO6" s="13"/>
      <c r="EXP6" s="13"/>
      <c r="EXQ6" s="13"/>
      <c r="EXR6" s="13"/>
      <c r="EXS6" s="13"/>
      <c r="EXT6" s="13"/>
      <c r="EXU6" s="13"/>
      <c r="EXV6" s="13"/>
      <c r="EXW6" s="13"/>
      <c r="EXX6" s="13"/>
      <c r="EXY6" s="13"/>
      <c r="EXZ6" s="13"/>
      <c r="EYA6" s="13"/>
      <c r="EYB6" s="13"/>
      <c r="EYC6" s="13"/>
      <c r="EYD6" s="13"/>
      <c r="EYE6" s="13"/>
      <c r="EYF6" s="13"/>
      <c r="EYG6" s="13"/>
      <c r="EYH6" s="13"/>
      <c r="EYI6" s="13"/>
      <c r="EYJ6" s="13"/>
      <c r="EYK6" s="13"/>
      <c r="EYL6" s="13"/>
      <c r="EYM6" s="13"/>
      <c r="EYN6" s="13"/>
      <c r="EYO6" s="13"/>
      <c r="EYP6" s="13"/>
      <c r="EYQ6" s="13"/>
      <c r="EYR6" s="13"/>
      <c r="EYS6" s="13"/>
      <c r="EYT6" s="13"/>
      <c r="EYU6" s="13"/>
      <c r="EYV6" s="13"/>
      <c r="EYW6" s="13"/>
      <c r="EYX6" s="13"/>
      <c r="EYY6" s="13"/>
      <c r="EYZ6" s="13"/>
      <c r="EZA6" s="13"/>
      <c r="EZB6" s="13"/>
      <c r="EZC6" s="13"/>
      <c r="EZD6" s="13"/>
      <c r="EZE6" s="13"/>
      <c r="EZF6" s="13"/>
      <c r="EZG6" s="13"/>
      <c r="EZH6" s="13"/>
      <c r="EZI6" s="13"/>
      <c r="EZJ6" s="13"/>
      <c r="EZK6" s="13"/>
      <c r="EZL6" s="13"/>
      <c r="EZM6" s="13"/>
      <c r="EZN6" s="13"/>
      <c r="EZO6" s="13"/>
      <c r="EZP6" s="13"/>
      <c r="EZQ6" s="13"/>
      <c r="EZR6" s="13"/>
      <c r="EZS6" s="13"/>
      <c r="EZT6" s="13"/>
      <c r="EZU6" s="13"/>
      <c r="EZV6" s="13"/>
      <c r="EZW6" s="13"/>
      <c r="EZX6" s="13"/>
      <c r="EZY6" s="13"/>
      <c r="EZZ6" s="13"/>
      <c r="FAA6" s="13"/>
      <c r="FAB6" s="13"/>
      <c r="FAC6" s="13"/>
      <c r="FAD6" s="13"/>
      <c r="FAE6" s="13"/>
      <c r="FAF6" s="13"/>
      <c r="FAG6" s="13"/>
      <c r="FAH6" s="13"/>
      <c r="FAI6" s="13"/>
      <c r="FAJ6" s="13"/>
      <c r="FAK6" s="13"/>
      <c r="FAL6" s="13"/>
      <c r="FAM6" s="13"/>
      <c r="FAN6" s="13"/>
      <c r="FAO6" s="13"/>
      <c r="FAP6" s="13"/>
      <c r="FAQ6" s="13"/>
      <c r="FAR6" s="13"/>
      <c r="FAS6" s="13"/>
      <c r="FAT6" s="13"/>
      <c r="FAU6" s="13"/>
      <c r="FAV6" s="13"/>
      <c r="FAW6" s="13"/>
      <c r="FAX6" s="13"/>
      <c r="FAY6" s="13"/>
      <c r="FAZ6" s="13"/>
      <c r="FBA6" s="13"/>
      <c r="FBB6" s="13"/>
      <c r="FBC6" s="13"/>
      <c r="FBD6" s="13"/>
      <c r="FBE6" s="13"/>
      <c r="FBF6" s="13"/>
      <c r="FBG6" s="13"/>
      <c r="FBH6" s="13"/>
      <c r="FBI6" s="13"/>
      <c r="FBJ6" s="13"/>
      <c r="FBK6" s="13"/>
      <c r="FBL6" s="13"/>
      <c r="FBM6" s="13"/>
      <c r="FBN6" s="13"/>
      <c r="FBO6" s="13"/>
      <c r="FBP6" s="13"/>
      <c r="FBQ6" s="13"/>
      <c r="FBR6" s="13"/>
      <c r="FBS6" s="13"/>
      <c r="FBT6" s="13"/>
      <c r="FBU6" s="13"/>
      <c r="FBV6" s="13"/>
      <c r="FBW6" s="13"/>
      <c r="FBX6" s="13"/>
      <c r="FBY6" s="13"/>
      <c r="FBZ6" s="13"/>
      <c r="FCA6" s="13"/>
      <c r="FCB6" s="13"/>
      <c r="FCC6" s="13"/>
      <c r="FCD6" s="13"/>
      <c r="FCE6" s="13"/>
      <c r="FCF6" s="13"/>
      <c r="FCG6" s="13"/>
      <c r="FCH6" s="13"/>
      <c r="FCI6" s="13"/>
      <c r="FCJ6" s="13"/>
      <c r="FCK6" s="13"/>
      <c r="FCL6" s="13"/>
      <c r="FCM6" s="13"/>
      <c r="FCN6" s="13"/>
      <c r="FCO6" s="13"/>
      <c r="FCP6" s="13"/>
      <c r="FCQ6" s="13"/>
      <c r="FCR6" s="13"/>
      <c r="FCS6" s="13"/>
      <c r="FCT6" s="13"/>
      <c r="FCU6" s="13"/>
      <c r="FCV6" s="13"/>
      <c r="FCW6" s="13"/>
      <c r="FCX6" s="13"/>
      <c r="FCY6" s="13"/>
      <c r="FCZ6" s="13"/>
      <c r="FDA6" s="13"/>
      <c r="FDB6" s="13"/>
      <c r="FDC6" s="13"/>
      <c r="FDD6" s="13"/>
      <c r="FDE6" s="13"/>
      <c r="FDF6" s="13"/>
      <c r="FDG6" s="13"/>
      <c r="FDH6" s="13"/>
      <c r="FDI6" s="13"/>
      <c r="FDJ6" s="13"/>
      <c r="FDK6" s="13"/>
      <c r="FDL6" s="13"/>
      <c r="FDM6" s="13"/>
      <c r="FDN6" s="13"/>
      <c r="FDO6" s="13"/>
      <c r="FDP6" s="13"/>
      <c r="FDQ6" s="13"/>
      <c r="FDR6" s="13"/>
      <c r="FDS6" s="13"/>
      <c r="FDT6" s="13"/>
      <c r="FDU6" s="13"/>
      <c r="FDV6" s="13"/>
      <c r="FDW6" s="13"/>
      <c r="FDX6" s="13"/>
      <c r="FDY6" s="13"/>
      <c r="FDZ6" s="13"/>
      <c r="FEA6" s="13"/>
      <c r="FEB6" s="13"/>
      <c r="FEC6" s="13"/>
      <c r="FED6" s="13"/>
      <c r="FEE6" s="13"/>
      <c r="FEF6" s="13"/>
      <c r="FEG6" s="13"/>
      <c r="FEH6" s="13"/>
      <c r="FEI6" s="13"/>
      <c r="FEJ6" s="13"/>
      <c r="FEK6" s="13"/>
      <c r="FEL6" s="13"/>
      <c r="FEM6" s="13"/>
      <c r="FEN6" s="13"/>
      <c r="FEO6" s="13"/>
      <c r="FEP6" s="13"/>
      <c r="FEQ6" s="13"/>
      <c r="FER6" s="13"/>
      <c r="FES6" s="13"/>
      <c r="FET6" s="13"/>
      <c r="FEU6" s="13"/>
      <c r="FEV6" s="13"/>
      <c r="FEW6" s="13"/>
      <c r="FEX6" s="13"/>
      <c r="FEY6" s="13"/>
      <c r="FEZ6" s="13"/>
      <c r="FFA6" s="13"/>
      <c r="FFB6" s="13"/>
      <c r="FFC6" s="13"/>
      <c r="FFD6" s="13"/>
      <c r="FFE6" s="13"/>
      <c r="FFF6" s="13"/>
      <c r="FFG6" s="13"/>
      <c r="FFH6" s="13"/>
      <c r="FFI6" s="13"/>
      <c r="FFJ6" s="13"/>
      <c r="FFK6" s="13"/>
      <c r="FFL6" s="13"/>
      <c r="FFM6" s="13"/>
      <c r="FFN6" s="13"/>
      <c r="FFO6" s="13"/>
      <c r="FFP6" s="13"/>
      <c r="FFQ6" s="13"/>
      <c r="FFR6" s="13"/>
      <c r="FFS6" s="13"/>
      <c r="FFT6" s="13"/>
      <c r="FFU6" s="13"/>
      <c r="FFV6" s="13"/>
      <c r="FFW6" s="13"/>
      <c r="FFX6" s="13"/>
      <c r="FFY6" s="13"/>
      <c r="FFZ6" s="13"/>
      <c r="FGA6" s="13"/>
      <c r="FGB6" s="13"/>
      <c r="FGC6" s="13"/>
      <c r="FGD6" s="13"/>
      <c r="FGE6" s="13"/>
      <c r="FGF6" s="13"/>
      <c r="FGG6" s="13"/>
      <c r="FGH6" s="13"/>
      <c r="FGI6" s="13"/>
      <c r="FGJ6" s="13"/>
      <c r="FGK6" s="13"/>
      <c r="FGL6" s="13"/>
      <c r="FGM6" s="13"/>
      <c r="FGN6" s="13"/>
      <c r="FGO6" s="13"/>
      <c r="FGP6" s="13"/>
      <c r="FGQ6" s="13"/>
      <c r="FGR6" s="13"/>
      <c r="FGS6" s="13"/>
      <c r="FGT6" s="13"/>
      <c r="FGU6" s="13"/>
      <c r="FGV6" s="13"/>
      <c r="FGW6" s="13"/>
      <c r="FGX6" s="13"/>
      <c r="FGY6" s="13"/>
      <c r="FGZ6" s="13"/>
      <c r="FHA6" s="13"/>
      <c r="FHB6" s="13"/>
      <c r="FHC6" s="13"/>
      <c r="FHD6" s="13"/>
      <c r="FHE6" s="13"/>
      <c r="FHF6" s="13"/>
      <c r="FHG6" s="13"/>
      <c r="FHH6" s="13"/>
      <c r="FHI6" s="13"/>
      <c r="FHJ6" s="13"/>
      <c r="FHK6" s="13"/>
      <c r="FHL6" s="13"/>
      <c r="FHM6" s="13"/>
      <c r="FHN6" s="13"/>
      <c r="FHO6" s="13"/>
      <c r="FHP6" s="13"/>
      <c r="FHQ6" s="13"/>
      <c r="FHR6" s="13"/>
      <c r="FHS6" s="13"/>
      <c r="FHT6" s="13"/>
      <c r="FHU6" s="13"/>
      <c r="FHV6" s="13"/>
      <c r="FHW6" s="13"/>
      <c r="FHX6" s="13"/>
      <c r="FHY6" s="13"/>
      <c r="FHZ6" s="13"/>
      <c r="FIA6" s="13"/>
      <c r="FIB6" s="13"/>
      <c r="FIC6" s="13"/>
      <c r="FID6" s="13"/>
      <c r="FIE6" s="13"/>
      <c r="FIF6" s="13"/>
      <c r="FIG6" s="13"/>
      <c r="FIH6" s="13"/>
      <c r="FII6" s="13"/>
      <c r="FIJ6" s="13"/>
      <c r="FIK6" s="13"/>
      <c r="FIL6" s="13"/>
      <c r="FIM6" s="13"/>
      <c r="FIN6" s="13"/>
      <c r="FIO6" s="13"/>
      <c r="FIP6" s="13"/>
      <c r="FIQ6" s="13"/>
      <c r="FIR6" s="13"/>
      <c r="FIS6" s="13"/>
      <c r="FIT6" s="13"/>
      <c r="FIU6" s="13"/>
      <c r="FIV6" s="13"/>
      <c r="FIW6" s="13"/>
      <c r="FIX6" s="13"/>
      <c r="FIY6" s="13"/>
      <c r="FIZ6" s="13"/>
      <c r="FJA6" s="13"/>
      <c r="FJB6" s="13"/>
      <c r="FJC6" s="13"/>
      <c r="FJD6" s="13"/>
      <c r="FJE6" s="13"/>
      <c r="FJF6" s="13"/>
      <c r="FJG6" s="13"/>
      <c r="FJH6" s="13"/>
      <c r="FJI6" s="13"/>
      <c r="FJJ6" s="13"/>
      <c r="FJK6" s="13"/>
      <c r="FJL6" s="13"/>
      <c r="FJM6" s="13"/>
      <c r="FJN6" s="13"/>
      <c r="FJO6" s="13"/>
      <c r="FJP6" s="13"/>
      <c r="FJQ6" s="13"/>
      <c r="FJR6" s="13"/>
      <c r="FJS6" s="13"/>
      <c r="FJT6" s="13"/>
      <c r="FJU6" s="13"/>
      <c r="FJV6" s="13"/>
      <c r="FJW6" s="13"/>
      <c r="FJX6" s="13"/>
      <c r="FJY6" s="13"/>
      <c r="FJZ6" s="13"/>
      <c r="FKA6" s="13"/>
      <c r="FKB6" s="13"/>
      <c r="FKC6" s="13"/>
      <c r="FKD6" s="13"/>
      <c r="FKE6" s="13"/>
      <c r="FKF6" s="13"/>
      <c r="FKG6" s="13"/>
      <c r="FKH6" s="13"/>
      <c r="FKI6" s="13"/>
      <c r="FKJ6" s="13"/>
      <c r="FKK6" s="13"/>
      <c r="FKL6" s="13"/>
      <c r="FKM6" s="13"/>
      <c r="FKN6" s="13"/>
      <c r="FKO6" s="13"/>
      <c r="FKP6" s="13"/>
      <c r="FKQ6" s="13"/>
      <c r="FKR6" s="13"/>
      <c r="FKS6" s="13"/>
      <c r="FKT6" s="13"/>
      <c r="FKU6" s="13"/>
      <c r="FKV6" s="13"/>
      <c r="FKW6" s="13"/>
      <c r="FKX6" s="13"/>
      <c r="FKY6" s="13"/>
      <c r="FKZ6" s="13"/>
      <c r="FLA6" s="13"/>
      <c r="FLB6" s="13"/>
      <c r="FLC6" s="13"/>
      <c r="FLD6" s="13"/>
      <c r="FLE6" s="13"/>
      <c r="FLF6" s="13"/>
      <c r="FLG6" s="13"/>
      <c r="FLH6" s="13"/>
      <c r="FLI6" s="13"/>
      <c r="FLJ6" s="13"/>
      <c r="FLK6" s="13"/>
      <c r="FLL6" s="13"/>
      <c r="FLM6" s="13"/>
      <c r="FLN6" s="13"/>
      <c r="FLO6" s="13"/>
      <c r="FLP6" s="13"/>
      <c r="FLQ6" s="13"/>
      <c r="FLR6" s="13"/>
      <c r="FLS6" s="13"/>
      <c r="FLT6" s="13"/>
      <c r="FLU6" s="13"/>
      <c r="FLV6" s="13"/>
      <c r="FLW6" s="13"/>
      <c r="FLX6" s="13"/>
      <c r="FLY6" s="13"/>
      <c r="FLZ6" s="13"/>
      <c r="FMA6" s="13"/>
      <c r="FMB6" s="13"/>
      <c r="FMC6" s="13"/>
      <c r="FMD6" s="13"/>
      <c r="FME6" s="13"/>
      <c r="FMF6" s="13"/>
      <c r="FMG6" s="13"/>
      <c r="FMH6" s="13"/>
      <c r="FMI6" s="13"/>
      <c r="FMJ6" s="13"/>
      <c r="FMK6" s="13"/>
      <c r="FML6" s="13"/>
      <c r="FMM6" s="13"/>
      <c r="FMN6" s="13"/>
      <c r="FMO6" s="13"/>
      <c r="FMP6" s="13"/>
      <c r="FMQ6" s="13"/>
      <c r="FMR6" s="13"/>
      <c r="FMS6" s="13"/>
      <c r="FMT6" s="13"/>
      <c r="FMU6" s="13"/>
      <c r="FMV6" s="13"/>
      <c r="FMW6" s="13"/>
      <c r="FMX6" s="13"/>
      <c r="FMY6" s="13"/>
      <c r="FMZ6" s="13"/>
      <c r="FNA6" s="13"/>
      <c r="FNB6" s="13"/>
      <c r="FNC6" s="13"/>
      <c r="FND6" s="13"/>
      <c r="FNE6" s="13"/>
      <c r="FNF6" s="13"/>
      <c r="FNG6" s="13"/>
      <c r="FNH6" s="13"/>
      <c r="FNI6" s="13"/>
      <c r="FNJ6" s="13"/>
      <c r="FNK6" s="13"/>
      <c r="FNL6" s="13"/>
      <c r="FNM6" s="13"/>
      <c r="FNN6" s="13"/>
      <c r="FNO6" s="13"/>
      <c r="FNP6" s="13"/>
      <c r="FNQ6" s="13"/>
      <c r="FNR6" s="13"/>
      <c r="FNS6" s="13"/>
      <c r="FNT6" s="13"/>
      <c r="FNU6" s="13"/>
      <c r="FNV6" s="13"/>
      <c r="FNW6" s="13"/>
      <c r="FNX6" s="13"/>
      <c r="FNY6" s="13"/>
      <c r="FNZ6" s="13"/>
      <c r="FOA6" s="13"/>
      <c r="FOB6" s="13"/>
      <c r="FOC6" s="13"/>
      <c r="FOD6" s="13"/>
      <c r="FOE6" s="13"/>
      <c r="FOF6" s="13"/>
      <c r="FOG6" s="13"/>
      <c r="FOH6" s="13"/>
      <c r="FOI6" s="13"/>
      <c r="FOJ6" s="13"/>
      <c r="FOK6" s="13"/>
      <c r="FOL6" s="13"/>
      <c r="FOM6" s="13"/>
      <c r="FON6" s="13"/>
      <c r="FOO6" s="13"/>
      <c r="FOP6" s="13"/>
      <c r="FOQ6" s="13"/>
      <c r="FOR6" s="13"/>
      <c r="FOS6" s="13"/>
      <c r="FOT6" s="13"/>
      <c r="FOU6" s="13"/>
      <c r="FOV6" s="13"/>
      <c r="FOW6" s="13"/>
      <c r="FOX6" s="13"/>
      <c r="FOY6" s="13"/>
      <c r="FOZ6" s="13"/>
      <c r="FPA6" s="13"/>
      <c r="FPB6" s="13"/>
      <c r="FPC6" s="13"/>
      <c r="FPD6" s="13"/>
      <c r="FPE6" s="13"/>
      <c r="FPF6" s="13"/>
      <c r="FPG6" s="13"/>
      <c r="FPH6" s="13"/>
      <c r="FPI6" s="13"/>
      <c r="FPJ6" s="13"/>
      <c r="FPK6" s="13"/>
      <c r="FPL6" s="13"/>
      <c r="FPM6" s="13"/>
      <c r="FPN6" s="13"/>
      <c r="FPO6" s="13"/>
      <c r="FPP6" s="13"/>
      <c r="FPQ6" s="13"/>
      <c r="FPR6" s="13"/>
      <c r="FPS6" s="13"/>
      <c r="FPT6" s="13"/>
      <c r="FPU6" s="13"/>
      <c r="FPV6" s="13"/>
      <c r="FPW6" s="13"/>
      <c r="FPX6" s="13"/>
      <c r="FPY6" s="13"/>
      <c r="FPZ6" s="13"/>
      <c r="FQA6" s="13"/>
      <c r="FQB6" s="13"/>
      <c r="FQC6" s="13"/>
      <c r="FQD6" s="13"/>
      <c r="FQE6" s="13"/>
      <c r="FQF6" s="13"/>
      <c r="FQG6" s="13"/>
      <c r="FQH6" s="13"/>
      <c r="FQI6" s="13"/>
      <c r="FQJ6" s="13"/>
      <c r="FQK6" s="13"/>
      <c r="FQL6" s="13"/>
      <c r="FQM6" s="13"/>
      <c r="FQN6" s="13"/>
      <c r="FQO6" s="13"/>
      <c r="FQP6" s="13"/>
      <c r="FQQ6" s="13"/>
      <c r="FQR6" s="13"/>
      <c r="FQS6" s="13"/>
      <c r="FQT6" s="13"/>
      <c r="FQU6" s="13"/>
      <c r="FQV6" s="13"/>
      <c r="FQW6" s="13"/>
      <c r="FQX6" s="13"/>
      <c r="FQY6" s="13"/>
      <c r="FQZ6" s="13"/>
      <c r="FRA6" s="13"/>
      <c r="FRB6" s="13"/>
      <c r="FRC6" s="13"/>
      <c r="FRD6" s="13"/>
      <c r="FRE6" s="13"/>
      <c r="FRF6" s="13"/>
      <c r="FRG6" s="13"/>
      <c r="FRH6" s="13"/>
      <c r="FRI6" s="13"/>
      <c r="FRJ6" s="13"/>
      <c r="FRK6" s="13"/>
      <c r="FRL6" s="13"/>
      <c r="FRM6" s="13"/>
      <c r="FRN6" s="13"/>
      <c r="FRO6" s="13"/>
      <c r="FRP6" s="13"/>
      <c r="FRQ6" s="13"/>
      <c r="FRR6" s="13"/>
      <c r="FRS6" s="13"/>
      <c r="FRT6" s="13"/>
      <c r="FRU6" s="13"/>
      <c r="FRV6" s="13"/>
      <c r="FRW6" s="13"/>
      <c r="FRX6" s="13"/>
      <c r="FRY6" s="13"/>
      <c r="FRZ6" s="13"/>
      <c r="FSA6" s="13"/>
      <c r="FSB6" s="13"/>
      <c r="FSC6" s="13"/>
      <c r="FSD6" s="13"/>
      <c r="FSE6" s="13"/>
      <c r="FSF6" s="13"/>
      <c r="FSG6" s="13"/>
      <c r="FSH6" s="13"/>
      <c r="FSI6" s="13"/>
      <c r="FSJ6" s="13"/>
      <c r="FSK6" s="13"/>
      <c r="FSL6" s="13"/>
      <c r="FSM6" s="13"/>
      <c r="FSN6" s="13"/>
      <c r="FSO6" s="13"/>
      <c r="FSP6" s="13"/>
      <c r="FSQ6" s="13"/>
      <c r="FSR6" s="13"/>
      <c r="FSS6" s="13"/>
      <c r="FST6" s="13"/>
      <c r="FSU6" s="13"/>
      <c r="FSV6" s="13"/>
      <c r="FSW6" s="13"/>
      <c r="FSX6" s="13"/>
      <c r="FSY6" s="13"/>
      <c r="FSZ6" s="13"/>
      <c r="FTA6" s="13"/>
      <c r="FTB6" s="13"/>
      <c r="FTC6" s="13"/>
      <c r="FTD6" s="13"/>
      <c r="FTE6" s="13"/>
      <c r="FTF6" s="13"/>
      <c r="FTG6" s="13"/>
      <c r="FTH6" s="13"/>
      <c r="FTI6" s="13"/>
      <c r="FTJ6" s="13"/>
      <c r="FTK6" s="13"/>
      <c r="FTL6" s="13"/>
      <c r="FTM6" s="13"/>
      <c r="FTN6" s="13"/>
      <c r="FTO6" s="13"/>
      <c r="FTP6" s="13"/>
      <c r="FTQ6" s="13"/>
      <c r="FTR6" s="13"/>
      <c r="FTS6" s="13"/>
      <c r="FTT6" s="13"/>
      <c r="FTU6" s="13"/>
      <c r="FTV6" s="13"/>
      <c r="FTW6" s="13"/>
      <c r="FTX6" s="13"/>
      <c r="FTY6" s="13"/>
      <c r="FTZ6" s="13"/>
      <c r="FUA6" s="13"/>
      <c r="FUB6" s="13"/>
      <c r="FUC6" s="13"/>
      <c r="FUD6" s="13"/>
      <c r="FUE6" s="13"/>
      <c r="FUF6" s="13"/>
      <c r="FUG6" s="13"/>
      <c r="FUH6" s="13"/>
      <c r="FUI6" s="13"/>
      <c r="FUJ6" s="13"/>
      <c r="FUK6" s="13"/>
      <c r="FUL6" s="13"/>
      <c r="FUM6" s="13"/>
      <c r="FUN6" s="13"/>
      <c r="FUO6" s="13"/>
      <c r="FUP6" s="13"/>
      <c r="FUQ6" s="13"/>
      <c r="FUR6" s="13"/>
      <c r="FUS6" s="13"/>
      <c r="FUT6" s="13"/>
      <c r="FUU6" s="13"/>
      <c r="FUV6" s="13"/>
      <c r="FUW6" s="13"/>
      <c r="FUX6" s="13"/>
      <c r="FUY6" s="13"/>
      <c r="FUZ6" s="13"/>
      <c r="FVA6" s="13"/>
      <c r="FVB6" s="13"/>
      <c r="FVC6" s="13"/>
      <c r="FVD6" s="13"/>
      <c r="FVE6" s="13"/>
      <c r="FVF6" s="13"/>
      <c r="FVG6" s="13"/>
      <c r="FVH6" s="13"/>
      <c r="FVI6" s="13"/>
      <c r="FVJ6" s="13"/>
      <c r="FVK6" s="13"/>
      <c r="FVL6" s="13"/>
      <c r="FVM6" s="13"/>
      <c r="FVN6" s="13"/>
      <c r="FVO6" s="13"/>
      <c r="FVP6" s="13"/>
      <c r="FVQ6" s="13"/>
      <c r="FVR6" s="13"/>
      <c r="FVS6" s="13"/>
      <c r="FVT6" s="13"/>
      <c r="FVU6" s="13"/>
      <c r="FVV6" s="13"/>
      <c r="FVW6" s="13"/>
      <c r="FVX6" s="13"/>
      <c r="FVY6" s="13"/>
      <c r="FVZ6" s="13"/>
      <c r="FWA6" s="13"/>
      <c r="FWB6" s="13"/>
      <c r="FWC6" s="13"/>
      <c r="FWD6" s="13"/>
      <c r="FWE6" s="13"/>
      <c r="FWF6" s="13"/>
      <c r="FWG6" s="13"/>
      <c r="FWH6" s="13"/>
      <c r="FWI6" s="13"/>
      <c r="FWJ6" s="13"/>
      <c r="FWK6" s="13"/>
      <c r="FWL6" s="13"/>
      <c r="FWM6" s="13"/>
      <c r="FWN6" s="13"/>
      <c r="FWO6" s="13"/>
      <c r="FWP6" s="13"/>
      <c r="FWQ6" s="13"/>
      <c r="FWR6" s="13"/>
      <c r="FWS6" s="13"/>
      <c r="FWT6" s="13"/>
      <c r="FWU6" s="13"/>
      <c r="FWV6" s="13"/>
      <c r="FWW6" s="13"/>
      <c r="FWX6" s="13"/>
      <c r="FWY6" s="13"/>
      <c r="FWZ6" s="13"/>
      <c r="FXA6" s="13"/>
      <c r="FXB6" s="13"/>
      <c r="FXC6" s="13"/>
      <c r="FXD6" s="13"/>
      <c r="FXE6" s="13"/>
      <c r="FXF6" s="13"/>
      <c r="FXG6" s="13"/>
      <c r="FXH6" s="13"/>
      <c r="FXI6" s="13"/>
      <c r="FXJ6" s="13"/>
      <c r="FXK6" s="13"/>
      <c r="FXL6" s="13"/>
      <c r="FXM6" s="13"/>
      <c r="FXN6" s="13"/>
      <c r="FXO6" s="13"/>
      <c r="FXP6" s="13"/>
      <c r="FXQ6" s="13"/>
      <c r="FXR6" s="13"/>
      <c r="FXS6" s="13"/>
      <c r="FXT6" s="13"/>
      <c r="FXU6" s="13"/>
      <c r="FXV6" s="13"/>
      <c r="FXW6" s="13"/>
      <c r="FXX6" s="13"/>
      <c r="FXY6" s="13"/>
      <c r="FXZ6" s="13"/>
      <c r="FYA6" s="13"/>
      <c r="FYB6" s="13"/>
      <c r="FYC6" s="13"/>
      <c r="FYD6" s="13"/>
      <c r="FYE6" s="13"/>
      <c r="FYF6" s="13"/>
      <c r="FYG6" s="13"/>
      <c r="FYH6" s="13"/>
      <c r="FYI6" s="13"/>
      <c r="FYJ6" s="13"/>
      <c r="FYK6" s="13"/>
      <c r="FYL6" s="13"/>
      <c r="FYM6" s="13"/>
      <c r="FYN6" s="13"/>
      <c r="FYO6" s="13"/>
      <c r="FYP6" s="13"/>
      <c r="FYQ6" s="13"/>
      <c r="FYR6" s="13"/>
      <c r="FYS6" s="13"/>
      <c r="FYT6" s="13"/>
      <c r="FYU6" s="13"/>
      <c r="FYV6" s="13"/>
      <c r="FYW6" s="13"/>
      <c r="FYX6" s="13"/>
      <c r="FYY6" s="13"/>
      <c r="FYZ6" s="13"/>
      <c r="FZA6" s="13"/>
      <c r="FZB6" s="13"/>
      <c r="FZC6" s="13"/>
      <c r="FZD6" s="13"/>
      <c r="FZE6" s="13"/>
      <c r="FZF6" s="13"/>
      <c r="FZG6" s="13"/>
      <c r="FZH6" s="13"/>
      <c r="FZI6" s="13"/>
      <c r="FZJ6" s="13"/>
      <c r="FZK6" s="13"/>
      <c r="FZL6" s="13"/>
      <c r="FZM6" s="13"/>
      <c r="FZN6" s="13"/>
      <c r="FZO6" s="13"/>
      <c r="FZP6" s="13"/>
      <c r="FZQ6" s="13"/>
      <c r="FZR6" s="13"/>
      <c r="FZS6" s="13"/>
      <c r="FZT6" s="13"/>
      <c r="FZU6" s="13"/>
      <c r="FZV6" s="13"/>
      <c r="FZW6" s="13"/>
      <c r="FZX6" s="13"/>
      <c r="FZY6" s="13"/>
      <c r="FZZ6" s="13"/>
      <c r="GAA6" s="13"/>
      <c r="GAB6" s="13"/>
      <c r="GAC6" s="13"/>
      <c r="GAD6" s="13"/>
      <c r="GAE6" s="13"/>
      <c r="GAF6" s="13"/>
      <c r="GAG6" s="13"/>
      <c r="GAH6" s="13"/>
      <c r="GAI6" s="13"/>
      <c r="GAJ6" s="13"/>
      <c r="GAK6" s="13"/>
      <c r="GAL6" s="13"/>
      <c r="GAM6" s="13"/>
      <c r="GAN6" s="13"/>
      <c r="GAO6" s="13"/>
      <c r="GAP6" s="13"/>
      <c r="GAQ6" s="13"/>
      <c r="GAR6" s="13"/>
      <c r="GAS6" s="13"/>
      <c r="GAT6" s="13"/>
      <c r="GAU6" s="13"/>
      <c r="GAV6" s="13"/>
      <c r="GAW6" s="13"/>
      <c r="GAX6" s="13"/>
      <c r="GAY6" s="13"/>
      <c r="GAZ6" s="13"/>
      <c r="GBA6" s="13"/>
      <c r="GBB6" s="13"/>
      <c r="GBC6" s="13"/>
      <c r="GBD6" s="13"/>
      <c r="GBE6" s="13"/>
      <c r="GBF6" s="13"/>
      <c r="GBG6" s="13"/>
      <c r="GBH6" s="13"/>
      <c r="GBI6" s="13"/>
      <c r="GBJ6" s="13"/>
      <c r="GBK6" s="13"/>
      <c r="GBL6" s="13"/>
      <c r="GBM6" s="13"/>
      <c r="GBN6" s="13"/>
      <c r="GBO6" s="13"/>
      <c r="GBP6" s="13"/>
      <c r="GBQ6" s="13"/>
      <c r="GBR6" s="13"/>
      <c r="GBS6" s="13"/>
      <c r="GBT6" s="13"/>
      <c r="GBU6" s="13"/>
      <c r="GBV6" s="13"/>
      <c r="GBW6" s="13"/>
      <c r="GBX6" s="13"/>
      <c r="GBY6" s="13"/>
      <c r="GBZ6" s="13"/>
      <c r="GCA6" s="13"/>
      <c r="GCB6" s="13"/>
      <c r="GCC6" s="13"/>
      <c r="GCD6" s="13"/>
      <c r="GCE6" s="13"/>
      <c r="GCF6" s="13"/>
      <c r="GCG6" s="13"/>
      <c r="GCH6" s="13"/>
      <c r="GCI6" s="13"/>
      <c r="GCJ6" s="13"/>
      <c r="GCK6" s="13"/>
      <c r="GCL6" s="13"/>
      <c r="GCM6" s="13"/>
      <c r="GCN6" s="13"/>
      <c r="GCO6" s="13"/>
      <c r="GCP6" s="13"/>
      <c r="GCQ6" s="13"/>
      <c r="GCR6" s="13"/>
      <c r="GCS6" s="13"/>
      <c r="GCT6" s="13"/>
      <c r="GCU6" s="13"/>
      <c r="GCV6" s="13"/>
      <c r="GCW6" s="13"/>
      <c r="GCX6" s="13"/>
      <c r="GCY6" s="13"/>
      <c r="GCZ6" s="13"/>
      <c r="GDA6" s="13"/>
      <c r="GDB6" s="13"/>
      <c r="GDC6" s="13"/>
      <c r="GDD6" s="13"/>
      <c r="GDE6" s="13"/>
      <c r="GDF6" s="13"/>
      <c r="GDG6" s="13"/>
      <c r="GDH6" s="13"/>
      <c r="GDI6" s="13"/>
      <c r="GDJ6" s="13"/>
      <c r="GDK6" s="13"/>
      <c r="GDL6" s="13"/>
      <c r="GDM6" s="13"/>
      <c r="GDN6" s="13"/>
      <c r="GDO6" s="13"/>
      <c r="GDP6" s="13"/>
      <c r="GDQ6" s="13"/>
      <c r="GDR6" s="13"/>
      <c r="GDS6" s="13"/>
      <c r="GDT6" s="13"/>
      <c r="GDU6" s="13"/>
      <c r="GDV6" s="13"/>
      <c r="GDW6" s="13"/>
      <c r="GDX6" s="13"/>
      <c r="GDY6" s="13"/>
      <c r="GDZ6" s="13"/>
      <c r="GEA6" s="13"/>
      <c r="GEB6" s="13"/>
      <c r="GEC6" s="13"/>
      <c r="GED6" s="13"/>
      <c r="GEE6" s="13"/>
      <c r="GEF6" s="13"/>
      <c r="GEG6" s="13"/>
      <c r="GEH6" s="13"/>
      <c r="GEI6" s="13"/>
      <c r="GEJ6" s="13"/>
      <c r="GEK6" s="13"/>
      <c r="GEL6" s="13"/>
      <c r="GEM6" s="13"/>
      <c r="GEN6" s="13"/>
      <c r="GEO6" s="13"/>
      <c r="GEP6" s="13"/>
      <c r="GEQ6" s="13"/>
      <c r="GER6" s="13"/>
      <c r="GES6" s="13"/>
      <c r="GET6" s="13"/>
      <c r="GEU6" s="13"/>
      <c r="GEV6" s="13"/>
      <c r="GEW6" s="13"/>
      <c r="GEX6" s="13"/>
      <c r="GEY6" s="13"/>
      <c r="GEZ6" s="13"/>
      <c r="GFA6" s="13"/>
      <c r="GFB6" s="13"/>
      <c r="GFC6" s="13"/>
      <c r="GFD6" s="13"/>
      <c r="GFE6" s="13"/>
      <c r="GFF6" s="13"/>
      <c r="GFG6" s="13"/>
      <c r="GFH6" s="13"/>
      <c r="GFI6" s="13"/>
      <c r="GFJ6" s="13"/>
      <c r="GFK6" s="13"/>
      <c r="GFL6" s="13"/>
      <c r="GFM6" s="13"/>
      <c r="GFN6" s="13"/>
      <c r="GFO6" s="13"/>
      <c r="GFP6" s="13"/>
      <c r="GFQ6" s="13"/>
      <c r="GFR6" s="13"/>
      <c r="GFS6" s="13"/>
      <c r="GFT6" s="13"/>
      <c r="GFU6" s="13"/>
      <c r="GFV6" s="13"/>
      <c r="GFW6" s="13"/>
      <c r="GFX6" s="13"/>
      <c r="GFY6" s="13"/>
      <c r="GFZ6" s="13"/>
      <c r="GGA6" s="13"/>
      <c r="GGB6" s="13"/>
      <c r="GGC6" s="13"/>
      <c r="GGD6" s="13"/>
      <c r="GGE6" s="13"/>
      <c r="GGF6" s="13"/>
      <c r="GGG6" s="13"/>
      <c r="GGH6" s="13"/>
      <c r="GGI6" s="13"/>
      <c r="GGJ6" s="13"/>
      <c r="GGK6" s="13"/>
      <c r="GGL6" s="13"/>
      <c r="GGM6" s="13"/>
      <c r="GGN6" s="13"/>
      <c r="GGO6" s="13"/>
      <c r="GGP6" s="13"/>
      <c r="GGQ6" s="13"/>
      <c r="GGR6" s="13"/>
      <c r="GGS6" s="13"/>
      <c r="GGT6" s="13"/>
      <c r="GGU6" s="13"/>
      <c r="GGV6" s="13"/>
      <c r="GGW6" s="13"/>
      <c r="GGX6" s="13"/>
      <c r="GGY6" s="13"/>
      <c r="GGZ6" s="13"/>
      <c r="GHA6" s="13"/>
      <c r="GHB6" s="13"/>
      <c r="GHC6" s="13"/>
      <c r="GHD6" s="13"/>
      <c r="GHE6" s="13"/>
      <c r="GHF6" s="13"/>
      <c r="GHG6" s="13"/>
      <c r="GHH6" s="13"/>
      <c r="GHI6" s="13"/>
      <c r="GHJ6" s="13"/>
      <c r="GHK6" s="13"/>
      <c r="GHL6" s="13"/>
      <c r="GHM6" s="13"/>
      <c r="GHN6" s="13"/>
      <c r="GHO6" s="13"/>
      <c r="GHP6" s="13"/>
      <c r="GHQ6" s="13"/>
      <c r="GHR6" s="13"/>
      <c r="GHS6" s="13"/>
      <c r="GHT6" s="13"/>
      <c r="GHU6" s="13"/>
      <c r="GHV6" s="13"/>
      <c r="GHW6" s="13"/>
      <c r="GHX6" s="13"/>
      <c r="GHY6" s="13"/>
      <c r="GHZ6" s="13"/>
      <c r="GIA6" s="13"/>
      <c r="GIB6" s="13"/>
      <c r="GIC6" s="13"/>
      <c r="GID6" s="13"/>
      <c r="GIE6" s="13"/>
      <c r="GIF6" s="13"/>
      <c r="GIG6" s="13"/>
      <c r="GIH6" s="13"/>
      <c r="GII6" s="13"/>
      <c r="GIJ6" s="13"/>
      <c r="GIK6" s="13"/>
      <c r="GIL6" s="13"/>
      <c r="GIM6" s="13"/>
      <c r="GIN6" s="13"/>
      <c r="GIO6" s="13"/>
      <c r="GIP6" s="13"/>
      <c r="GIQ6" s="13"/>
      <c r="GIR6" s="13"/>
      <c r="GIS6" s="13"/>
      <c r="GIT6" s="13"/>
      <c r="GIU6" s="13"/>
      <c r="GIV6" s="13"/>
      <c r="GIW6" s="13"/>
      <c r="GIX6" s="13"/>
      <c r="GIY6" s="13"/>
      <c r="GIZ6" s="13"/>
      <c r="GJA6" s="13"/>
      <c r="GJB6" s="13"/>
      <c r="GJC6" s="13"/>
      <c r="GJD6" s="13"/>
      <c r="GJE6" s="13"/>
      <c r="GJF6" s="13"/>
      <c r="GJG6" s="13"/>
      <c r="GJH6" s="13"/>
      <c r="GJI6" s="13"/>
      <c r="GJJ6" s="13"/>
      <c r="GJK6" s="13"/>
      <c r="GJL6" s="13"/>
      <c r="GJM6" s="13"/>
      <c r="GJN6" s="13"/>
      <c r="GJO6" s="13"/>
      <c r="GJP6" s="13"/>
      <c r="GJQ6" s="13"/>
      <c r="GJR6" s="13"/>
      <c r="GJS6" s="13"/>
      <c r="GJT6" s="13"/>
      <c r="GJU6" s="13"/>
      <c r="GJV6" s="13"/>
      <c r="GJW6" s="13"/>
      <c r="GJX6" s="13"/>
      <c r="GJY6" s="13"/>
      <c r="GJZ6" s="13"/>
      <c r="GKA6" s="13"/>
      <c r="GKB6" s="13"/>
      <c r="GKC6" s="13"/>
      <c r="GKD6" s="13"/>
      <c r="GKE6" s="13"/>
      <c r="GKF6" s="13"/>
      <c r="GKG6" s="13"/>
      <c r="GKH6" s="13"/>
      <c r="GKI6" s="13"/>
      <c r="GKJ6" s="13"/>
      <c r="GKK6" s="13"/>
      <c r="GKL6" s="13"/>
      <c r="GKM6" s="13"/>
      <c r="GKN6" s="13"/>
      <c r="GKO6" s="13"/>
      <c r="GKP6" s="13"/>
      <c r="GKQ6" s="13"/>
      <c r="GKR6" s="13"/>
      <c r="GKS6" s="13"/>
      <c r="GKT6" s="13"/>
      <c r="GKU6" s="13"/>
      <c r="GKV6" s="13"/>
      <c r="GKW6" s="13"/>
      <c r="GKX6" s="13"/>
      <c r="GKY6" s="13"/>
      <c r="GKZ6" s="13"/>
      <c r="GLA6" s="13"/>
      <c r="GLB6" s="13"/>
      <c r="GLC6" s="13"/>
      <c r="GLD6" s="13"/>
      <c r="GLE6" s="13"/>
      <c r="GLF6" s="13"/>
      <c r="GLG6" s="13"/>
      <c r="GLH6" s="13"/>
      <c r="GLI6" s="13"/>
      <c r="GLJ6" s="13"/>
      <c r="GLK6" s="13"/>
      <c r="GLL6" s="13"/>
      <c r="GLM6" s="13"/>
      <c r="GLN6" s="13"/>
      <c r="GLO6" s="13"/>
      <c r="GLP6" s="13"/>
      <c r="GLQ6" s="13"/>
      <c r="GLR6" s="13"/>
      <c r="GLS6" s="13"/>
      <c r="GLT6" s="13"/>
      <c r="GLU6" s="13"/>
      <c r="GLV6" s="13"/>
      <c r="GLW6" s="13"/>
      <c r="GLX6" s="13"/>
      <c r="GLY6" s="13"/>
      <c r="GLZ6" s="13"/>
      <c r="GMA6" s="13"/>
      <c r="GMB6" s="13"/>
      <c r="GMC6" s="13"/>
      <c r="GMD6" s="13"/>
      <c r="GME6" s="13"/>
      <c r="GMF6" s="13"/>
      <c r="GMG6" s="13"/>
      <c r="GMH6" s="13"/>
      <c r="GMI6" s="13"/>
      <c r="GMJ6" s="13"/>
      <c r="GMK6" s="13"/>
      <c r="GML6" s="13"/>
      <c r="GMM6" s="13"/>
      <c r="GMN6" s="13"/>
      <c r="GMO6" s="13"/>
      <c r="GMP6" s="13"/>
      <c r="GMQ6" s="13"/>
      <c r="GMR6" s="13"/>
      <c r="GMS6" s="13"/>
      <c r="GMT6" s="13"/>
      <c r="GMU6" s="13"/>
      <c r="GMV6" s="13"/>
      <c r="GMW6" s="13"/>
      <c r="GMX6" s="13"/>
      <c r="GMY6" s="13"/>
      <c r="GMZ6" s="13"/>
      <c r="GNA6" s="13"/>
      <c r="GNB6" s="13"/>
      <c r="GNC6" s="13"/>
      <c r="GND6" s="13"/>
      <c r="GNE6" s="13"/>
      <c r="GNF6" s="13"/>
      <c r="GNG6" s="13"/>
      <c r="GNH6" s="13"/>
      <c r="GNI6" s="13"/>
      <c r="GNJ6" s="13"/>
      <c r="GNK6" s="13"/>
      <c r="GNL6" s="13"/>
      <c r="GNM6" s="13"/>
      <c r="GNN6" s="13"/>
      <c r="GNO6" s="13"/>
      <c r="GNP6" s="13"/>
      <c r="GNQ6" s="13"/>
      <c r="GNR6" s="13"/>
      <c r="GNS6" s="13"/>
      <c r="GNT6" s="13"/>
      <c r="GNU6" s="13"/>
      <c r="GNV6" s="13"/>
      <c r="GNW6" s="13"/>
      <c r="GNX6" s="13"/>
      <c r="GNY6" s="13"/>
      <c r="GNZ6" s="13"/>
      <c r="GOA6" s="13"/>
      <c r="GOB6" s="13"/>
      <c r="GOC6" s="13"/>
      <c r="GOD6" s="13"/>
      <c r="GOE6" s="13"/>
      <c r="GOF6" s="13"/>
      <c r="GOG6" s="13"/>
      <c r="GOH6" s="13"/>
      <c r="GOI6" s="13"/>
      <c r="GOJ6" s="13"/>
      <c r="GOK6" s="13"/>
      <c r="GOL6" s="13"/>
      <c r="GOM6" s="13"/>
      <c r="GON6" s="13"/>
      <c r="GOO6" s="13"/>
      <c r="GOP6" s="13"/>
      <c r="GOQ6" s="13"/>
      <c r="GOR6" s="13"/>
      <c r="GOS6" s="13"/>
      <c r="GOT6" s="13"/>
      <c r="GOU6" s="13"/>
      <c r="GOV6" s="13"/>
      <c r="GOW6" s="13"/>
      <c r="GOX6" s="13"/>
      <c r="GOY6" s="13"/>
      <c r="GOZ6" s="13"/>
      <c r="GPA6" s="13"/>
      <c r="GPB6" s="13"/>
      <c r="GPC6" s="13"/>
      <c r="GPD6" s="13"/>
      <c r="GPE6" s="13"/>
      <c r="GPF6" s="13"/>
      <c r="GPG6" s="13"/>
      <c r="GPH6" s="13"/>
      <c r="GPI6" s="13"/>
      <c r="GPJ6" s="13"/>
      <c r="GPK6" s="13"/>
      <c r="GPL6" s="13"/>
      <c r="GPM6" s="13"/>
      <c r="GPN6" s="13"/>
      <c r="GPO6" s="13"/>
      <c r="GPP6" s="13"/>
      <c r="GPQ6" s="13"/>
      <c r="GPR6" s="13"/>
      <c r="GPS6" s="13"/>
      <c r="GPT6" s="13"/>
      <c r="GPU6" s="13"/>
      <c r="GPV6" s="13"/>
      <c r="GPW6" s="13"/>
      <c r="GPX6" s="13"/>
      <c r="GPY6" s="13"/>
      <c r="GPZ6" s="13"/>
      <c r="GQA6" s="13"/>
      <c r="GQB6" s="13"/>
      <c r="GQC6" s="13"/>
      <c r="GQD6" s="13"/>
      <c r="GQE6" s="13"/>
      <c r="GQF6" s="13"/>
      <c r="GQG6" s="13"/>
      <c r="GQH6" s="13"/>
      <c r="GQI6" s="13"/>
      <c r="GQJ6" s="13"/>
      <c r="GQK6" s="13"/>
      <c r="GQL6" s="13"/>
      <c r="GQM6" s="13"/>
      <c r="GQN6" s="13"/>
      <c r="GQO6" s="13"/>
      <c r="GQP6" s="13"/>
      <c r="GQQ6" s="13"/>
      <c r="GQR6" s="13"/>
      <c r="GQS6" s="13"/>
      <c r="GQT6" s="13"/>
      <c r="GQU6" s="13"/>
      <c r="GQV6" s="13"/>
      <c r="GQW6" s="13"/>
      <c r="GQX6" s="13"/>
      <c r="GQY6" s="13"/>
      <c r="GQZ6" s="13"/>
      <c r="GRA6" s="13"/>
      <c r="GRB6" s="13"/>
      <c r="GRC6" s="13"/>
      <c r="GRD6" s="13"/>
      <c r="GRE6" s="13"/>
      <c r="GRF6" s="13"/>
      <c r="GRG6" s="13"/>
      <c r="GRH6" s="13"/>
      <c r="GRI6" s="13"/>
      <c r="GRJ6" s="13"/>
      <c r="GRK6" s="13"/>
      <c r="GRL6" s="13"/>
      <c r="GRM6" s="13"/>
      <c r="GRN6" s="13"/>
      <c r="GRO6" s="13"/>
      <c r="GRP6" s="13"/>
      <c r="GRQ6" s="13"/>
      <c r="GRR6" s="13"/>
      <c r="GRS6" s="13"/>
      <c r="GRT6" s="13"/>
      <c r="GRU6" s="13"/>
      <c r="GRV6" s="13"/>
      <c r="GRW6" s="13"/>
      <c r="GRX6" s="13"/>
      <c r="GRY6" s="13"/>
      <c r="GRZ6" s="13"/>
      <c r="GSA6" s="13"/>
      <c r="GSB6" s="13"/>
      <c r="GSC6" s="13"/>
      <c r="GSD6" s="13"/>
      <c r="GSE6" s="13"/>
      <c r="GSF6" s="13"/>
      <c r="GSG6" s="13"/>
      <c r="GSH6" s="13"/>
      <c r="GSI6" s="13"/>
      <c r="GSJ6" s="13"/>
      <c r="GSK6" s="13"/>
      <c r="GSL6" s="13"/>
      <c r="GSM6" s="13"/>
      <c r="GSN6" s="13"/>
      <c r="GSO6" s="13"/>
      <c r="GSP6" s="13"/>
      <c r="GSQ6" s="13"/>
      <c r="GSR6" s="13"/>
      <c r="GSS6" s="13"/>
      <c r="GST6" s="13"/>
      <c r="GSU6" s="13"/>
      <c r="GSV6" s="13"/>
      <c r="GSW6" s="13"/>
      <c r="GSX6" s="13"/>
      <c r="GSY6" s="13"/>
      <c r="GSZ6" s="13"/>
      <c r="GTA6" s="13"/>
      <c r="GTB6" s="13"/>
      <c r="GTC6" s="13"/>
      <c r="GTD6" s="13"/>
      <c r="GTE6" s="13"/>
      <c r="GTF6" s="13"/>
      <c r="GTG6" s="13"/>
      <c r="GTH6" s="13"/>
      <c r="GTI6" s="13"/>
      <c r="GTJ6" s="13"/>
      <c r="GTK6" s="13"/>
      <c r="GTL6" s="13"/>
      <c r="GTM6" s="13"/>
      <c r="GTN6" s="13"/>
      <c r="GTO6" s="13"/>
      <c r="GTP6" s="13"/>
      <c r="GTQ6" s="13"/>
      <c r="GTR6" s="13"/>
      <c r="GTS6" s="13"/>
      <c r="GTT6" s="13"/>
      <c r="GTU6" s="13"/>
      <c r="GTV6" s="13"/>
      <c r="GTW6" s="13"/>
      <c r="GTX6" s="13"/>
      <c r="GTY6" s="13"/>
      <c r="GTZ6" s="13"/>
      <c r="GUA6" s="13"/>
      <c r="GUB6" s="13"/>
      <c r="GUC6" s="13"/>
      <c r="GUD6" s="13"/>
      <c r="GUE6" s="13"/>
      <c r="GUF6" s="13"/>
      <c r="GUG6" s="13"/>
      <c r="GUH6" s="13"/>
      <c r="GUI6" s="13"/>
      <c r="GUJ6" s="13"/>
      <c r="GUK6" s="13"/>
      <c r="GUL6" s="13"/>
      <c r="GUM6" s="13"/>
      <c r="GUN6" s="13"/>
      <c r="GUO6" s="13"/>
      <c r="GUP6" s="13"/>
      <c r="GUQ6" s="13"/>
      <c r="GUR6" s="13"/>
      <c r="GUS6" s="13"/>
      <c r="GUT6" s="13"/>
      <c r="GUU6" s="13"/>
      <c r="GUV6" s="13"/>
      <c r="GUW6" s="13"/>
      <c r="GUX6" s="13"/>
      <c r="GUY6" s="13"/>
      <c r="GUZ6" s="13"/>
      <c r="GVA6" s="13"/>
      <c r="GVB6" s="13"/>
      <c r="GVC6" s="13"/>
      <c r="GVD6" s="13"/>
      <c r="GVE6" s="13"/>
      <c r="GVF6" s="13"/>
      <c r="GVG6" s="13"/>
      <c r="GVH6" s="13"/>
      <c r="GVI6" s="13"/>
      <c r="GVJ6" s="13"/>
      <c r="GVK6" s="13"/>
      <c r="GVL6" s="13"/>
      <c r="GVM6" s="13"/>
      <c r="GVN6" s="13"/>
      <c r="GVO6" s="13"/>
      <c r="GVP6" s="13"/>
      <c r="GVQ6" s="13"/>
      <c r="GVR6" s="13"/>
      <c r="GVS6" s="13"/>
      <c r="GVT6" s="13"/>
      <c r="GVU6" s="13"/>
      <c r="GVV6" s="13"/>
      <c r="GVW6" s="13"/>
      <c r="GVX6" s="13"/>
      <c r="GVY6" s="13"/>
      <c r="GVZ6" s="13"/>
      <c r="GWA6" s="13"/>
      <c r="GWB6" s="13"/>
      <c r="GWC6" s="13"/>
      <c r="GWD6" s="13"/>
      <c r="GWE6" s="13"/>
      <c r="GWF6" s="13"/>
      <c r="GWG6" s="13"/>
      <c r="GWH6" s="13"/>
      <c r="GWI6" s="13"/>
      <c r="GWJ6" s="13"/>
      <c r="GWK6" s="13"/>
      <c r="GWL6" s="13"/>
      <c r="GWM6" s="13"/>
      <c r="GWN6" s="13"/>
      <c r="GWO6" s="13"/>
      <c r="GWP6" s="13"/>
      <c r="GWQ6" s="13"/>
      <c r="GWR6" s="13"/>
      <c r="GWS6" s="13"/>
      <c r="GWT6" s="13"/>
      <c r="GWU6" s="13"/>
      <c r="GWV6" s="13"/>
      <c r="GWW6" s="13"/>
      <c r="GWX6" s="13"/>
      <c r="GWY6" s="13"/>
      <c r="GWZ6" s="13"/>
      <c r="GXA6" s="13"/>
      <c r="GXB6" s="13"/>
      <c r="GXC6" s="13"/>
      <c r="GXD6" s="13"/>
      <c r="GXE6" s="13"/>
      <c r="GXF6" s="13"/>
      <c r="GXG6" s="13"/>
      <c r="GXH6" s="13"/>
      <c r="GXI6" s="13"/>
      <c r="GXJ6" s="13"/>
      <c r="GXK6" s="13"/>
      <c r="GXL6" s="13"/>
      <c r="GXM6" s="13"/>
      <c r="GXN6" s="13"/>
      <c r="GXO6" s="13"/>
      <c r="GXP6" s="13"/>
      <c r="GXQ6" s="13"/>
      <c r="GXR6" s="13"/>
      <c r="GXS6" s="13"/>
      <c r="GXT6" s="13"/>
      <c r="GXU6" s="13"/>
      <c r="GXV6" s="13"/>
      <c r="GXW6" s="13"/>
      <c r="GXX6" s="13"/>
      <c r="GXY6" s="13"/>
      <c r="GXZ6" s="13"/>
      <c r="GYA6" s="13"/>
      <c r="GYB6" s="13"/>
      <c r="GYC6" s="13"/>
      <c r="GYD6" s="13"/>
      <c r="GYE6" s="13"/>
      <c r="GYF6" s="13"/>
      <c r="GYG6" s="13"/>
      <c r="GYH6" s="13"/>
      <c r="GYI6" s="13"/>
      <c r="GYJ6" s="13"/>
      <c r="GYK6" s="13"/>
      <c r="GYL6" s="13"/>
      <c r="GYM6" s="13"/>
      <c r="GYN6" s="13"/>
      <c r="GYO6" s="13"/>
      <c r="GYP6" s="13"/>
      <c r="GYQ6" s="13"/>
      <c r="GYR6" s="13"/>
      <c r="GYS6" s="13"/>
      <c r="GYT6" s="13"/>
      <c r="GYU6" s="13"/>
      <c r="GYV6" s="13"/>
      <c r="GYW6" s="13"/>
      <c r="GYX6" s="13"/>
      <c r="GYY6" s="13"/>
      <c r="GYZ6" s="13"/>
      <c r="GZA6" s="13"/>
      <c r="GZB6" s="13"/>
      <c r="GZC6" s="13"/>
      <c r="GZD6" s="13"/>
      <c r="GZE6" s="13"/>
      <c r="GZF6" s="13"/>
      <c r="GZG6" s="13"/>
      <c r="GZH6" s="13"/>
      <c r="GZI6" s="13"/>
      <c r="GZJ6" s="13"/>
      <c r="GZK6" s="13"/>
      <c r="GZL6" s="13"/>
      <c r="GZM6" s="13"/>
      <c r="GZN6" s="13"/>
      <c r="GZO6" s="13"/>
      <c r="GZP6" s="13"/>
      <c r="GZQ6" s="13"/>
      <c r="GZR6" s="13"/>
      <c r="GZS6" s="13"/>
      <c r="GZT6" s="13"/>
      <c r="GZU6" s="13"/>
      <c r="GZV6" s="13"/>
      <c r="GZW6" s="13"/>
      <c r="GZX6" s="13"/>
      <c r="GZY6" s="13"/>
      <c r="GZZ6" s="13"/>
      <c r="HAA6" s="13"/>
      <c r="HAB6" s="13"/>
      <c r="HAC6" s="13"/>
      <c r="HAD6" s="13"/>
      <c r="HAE6" s="13"/>
      <c r="HAF6" s="13"/>
      <c r="HAG6" s="13"/>
      <c r="HAH6" s="13"/>
      <c r="HAI6" s="13"/>
      <c r="HAJ6" s="13"/>
      <c r="HAK6" s="13"/>
      <c r="HAL6" s="13"/>
      <c r="HAM6" s="13"/>
      <c r="HAN6" s="13"/>
      <c r="HAO6" s="13"/>
      <c r="HAP6" s="13"/>
      <c r="HAQ6" s="13"/>
      <c r="HAR6" s="13"/>
      <c r="HAS6" s="13"/>
      <c r="HAT6" s="13"/>
      <c r="HAU6" s="13"/>
      <c r="HAV6" s="13"/>
      <c r="HAW6" s="13"/>
      <c r="HAX6" s="13"/>
      <c r="HAY6" s="13"/>
      <c r="HAZ6" s="13"/>
      <c r="HBA6" s="13"/>
      <c r="HBB6" s="13"/>
      <c r="HBC6" s="13"/>
      <c r="HBD6" s="13"/>
      <c r="HBE6" s="13"/>
      <c r="HBF6" s="13"/>
      <c r="HBG6" s="13"/>
      <c r="HBH6" s="13"/>
      <c r="HBI6" s="13"/>
      <c r="HBJ6" s="13"/>
      <c r="HBK6" s="13"/>
      <c r="HBL6" s="13"/>
      <c r="HBM6" s="13"/>
      <c r="HBN6" s="13"/>
      <c r="HBO6" s="13"/>
      <c r="HBP6" s="13"/>
      <c r="HBQ6" s="13"/>
      <c r="HBR6" s="13"/>
      <c r="HBS6" s="13"/>
      <c r="HBT6" s="13"/>
      <c r="HBU6" s="13"/>
      <c r="HBV6" s="13"/>
      <c r="HBW6" s="13"/>
      <c r="HBX6" s="13"/>
      <c r="HBY6" s="13"/>
      <c r="HBZ6" s="13"/>
      <c r="HCA6" s="13"/>
      <c r="HCB6" s="13"/>
      <c r="HCC6" s="13"/>
      <c r="HCD6" s="13"/>
      <c r="HCE6" s="13"/>
      <c r="HCF6" s="13"/>
      <c r="HCG6" s="13"/>
      <c r="HCH6" s="13"/>
      <c r="HCI6" s="13"/>
      <c r="HCJ6" s="13"/>
      <c r="HCK6" s="13"/>
      <c r="HCL6" s="13"/>
      <c r="HCM6" s="13"/>
      <c r="HCN6" s="13"/>
      <c r="HCO6" s="13"/>
      <c r="HCP6" s="13"/>
      <c r="HCQ6" s="13"/>
      <c r="HCR6" s="13"/>
      <c r="HCS6" s="13"/>
      <c r="HCT6" s="13"/>
      <c r="HCU6" s="13"/>
      <c r="HCV6" s="13"/>
      <c r="HCW6" s="13"/>
      <c r="HCX6" s="13"/>
      <c r="HCY6" s="13"/>
      <c r="HCZ6" s="13"/>
      <c r="HDA6" s="13"/>
      <c r="HDB6" s="13"/>
      <c r="HDC6" s="13"/>
      <c r="HDD6" s="13"/>
      <c r="HDE6" s="13"/>
      <c r="HDF6" s="13"/>
      <c r="HDG6" s="13"/>
      <c r="HDH6" s="13"/>
      <c r="HDI6" s="13"/>
      <c r="HDJ6" s="13"/>
      <c r="HDK6" s="13"/>
      <c r="HDL6" s="13"/>
      <c r="HDM6" s="13"/>
      <c r="HDN6" s="13"/>
      <c r="HDO6" s="13"/>
      <c r="HDP6" s="13"/>
      <c r="HDQ6" s="13"/>
      <c r="HDR6" s="13"/>
      <c r="HDS6" s="13"/>
      <c r="HDT6" s="13"/>
      <c r="HDU6" s="13"/>
      <c r="HDV6" s="13"/>
      <c r="HDW6" s="13"/>
      <c r="HDX6" s="13"/>
      <c r="HDY6" s="13"/>
      <c r="HDZ6" s="13"/>
      <c r="HEA6" s="13"/>
      <c r="HEB6" s="13"/>
      <c r="HEC6" s="13"/>
      <c r="HED6" s="13"/>
      <c r="HEE6" s="13"/>
      <c r="HEF6" s="13"/>
      <c r="HEG6" s="13"/>
      <c r="HEH6" s="13"/>
      <c r="HEI6" s="13"/>
      <c r="HEJ6" s="13"/>
      <c r="HEK6" s="13"/>
      <c r="HEL6" s="13"/>
      <c r="HEM6" s="13"/>
      <c r="HEN6" s="13"/>
      <c r="HEO6" s="13"/>
      <c r="HEP6" s="13"/>
      <c r="HEQ6" s="13"/>
      <c r="HER6" s="13"/>
      <c r="HES6" s="13"/>
      <c r="HET6" s="13"/>
      <c r="HEU6" s="13"/>
      <c r="HEV6" s="13"/>
      <c r="HEW6" s="13"/>
      <c r="HEX6" s="13"/>
      <c r="HEY6" s="13"/>
      <c r="HEZ6" s="13"/>
      <c r="HFA6" s="13"/>
      <c r="HFB6" s="13"/>
      <c r="HFC6" s="13"/>
      <c r="HFD6" s="13"/>
      <c r="HFE6" s="13"/>
      <c r="HFF6" s="13"/>
      <c r="HFG6" s="13"/>
      <c r="HFH6" s="13"/>
      <c r="HFI6" s="13"/>
      <c r="HFJ6" s="13"/>
      <c r="HFK6" s="13"/>
      <c r="HFL6" s="13"/>
      <c r="HFM6" s="13"/>
      <c r="HFN6" s="13"/>
      <c r="HFO6" s="13"/>
      <c r="HFP6" s="13"/>
      <c r="HFQ6" s="13"/>
      <c r="HFR6" s="13"/>
      <c r="HFS6" s="13"/>
      <c r="HFT6" s="13"/>
      <c r="HFU6" s="13"/>
      <c r="HFV6" s="13"/>
      <c r="HFW6" s="13"/>
      <c r="HFX6" s="13"/>
      <c r="HFY6" s="13"/>
      <c r="HFZ6" s="13"/>
      <c r="HGA6" s="13"/>
      <c r="HGB6" s="13"/>
      <c r="HGC6" s="13"/>
      <c r="HGD6" s="13"/>
      <c r="HGE6" s="13"/>
      <c r="HGF6" s="13"/>
      <c r="HGG6" s="13"/>
      <c r="HGH6" s="13"/>
      <c r="HGI6" s="13"/>
      <c r="HGJ6" s="13"/>
      <c r="HGK6" s="13"/>
      <c r="HGL6" s="13"/>
      <c r="HGM6" s="13"/>
      <c r="HGN6" s="13"/>
      <c r="HGO6" s="13"/>
      <c r="HGP6" s="13"/>
      <c r="HGQ6" s="13"/>
      <c r="HGR6" s="13"/>
      <c r="HGS6" s="13"/>
      <c r="HGT6" s="13"/>
      <c r="HGU6" s="13"/>
      <c r="HGV6" s="13"/>
      <c r="HGW6" s="13"/>
      <c r="HGX6" s="13"/>
      <c r="HGY6" s="13"/>
      <c r="HGZ6" s="13"/>
      <c r="HHA6" s="13"/>
      <c r="HHB6" s="13"/>
      <c r="HHC6" s="13"/>
      <c r="HHD6" s="13"/>
      <c r="HHE6" s="13"/>
      <c r="HHF6" s="13"/>
      <c r="HHG6" s="13"/>
      <c r="HHH6" s="13"/>
      <c r="HHI6" s="13"/>
      <c r="HHJ6" s="13"/>
      <c r="HHK6" s="13"/>
      <c r="HHL6" s="13"/>
      <c r="HHM6" s="13"/>
      <c r="HHN6" s="13"/>
      <c r="HHO6" s="13"/>
      <c r="HHP6" s="13"/>
      <c r="HHQ6" s="13"/>
      <c r="HHR6" s="13"/>
      <c r="HHS6" s="13"/>
      <c r="HHT6" s="13"/>
      <c r="HHU6" s="13"/>
      <c r="HHV6" s="13"/>
      <c r="HHW6" s="13"/>
      <c r="HHX6" s="13"/>
      <c r="HHY6" s="13"/>
      <c r="HHZ6" s="13"/>
      <c r="HIA6" s="13"/>
      <c r="HIB6" s="13"/>
      <c r="HIC6" s="13"/>
      <c r="HID6" s="13"/>
      <c r="HIE6" s="13"/>
      <c r="HIF6" s="13"/>
      <c r="HIG6" s="13"/>
      <c r="HIH6" s="13"/>
      <c r="HII6" s="13"/>
      <c r="HIJ6" s="13"/>
      <c r="HIK6" s="13"/>
      <c r="HIL6" s="13"/>
      <c r="HIM6" s="13"/>
      <c r="HIN6" s="13"/>
      <c r="HIO6" s="13"/>
      <c r="HIP6" s="13"/>
      <c r="HIQ6" s="13"/>
      <c r="HIR6" s="13"/>
      <c r="HIS6" s="13"/>
      <c r="HIT6" s="13"/>
      <c r="HIU6" s="13"/>
      <c r="HIV6" s="13"/>
      <c r="HIW6" s="13"/>
      <c r="HIX6" s="13"/>
      <c r="HIY6" s="13"/>
      <c r="HIZ6" s="13"/>
      <c r="HJA6" s="13"/>
      <c r="HJB6" s="13"/>
      <c r="HJC6" s="13"/>
      <c r="HJD6" s="13"/>
      <c r="HJE6" s="13"/>
      <c r="HJF6" s="13"/>
      <c r="HJG6" s="13"/>
      <c r="HJH6" s="13"/>
      <c r="HJI6" s="13"/>
      <c r="HJJ6" s="13"/>
      <c r="HJK6" s="13"/>
      <c r="HJL6" s="13"/>
      <c r="HJM6" s="13"/>
      <c r="HJN6" s="13"/>
      <c r="HJO6" s="13"/>
      <c r="HJP6" s="13"/>
      <c r="HJQ6" s="13"/>
      <c r="HJR6" s="13"/>
      <c r="HJS6" s="13"/>
      <c r="HJT6" s="13"/>
      <c r="HJU6" s="13"/>
      <c r="HJV6" s="13"/>
      <c r="HJW6" s="13"/>
      <c r="HJX6" s="13"/>
      <c r="HJY6" s="13"/>
      <c r="HJZ6" s="13"/>
      <c r="HKA6" s="13"/>
      <c r="HKB6" s="13"/>
      <c r="HKC6" s="13"/>
      <c r="HKD6" s="13"/>
      <c r="HKE6" s="13"/>
      <c r="HKF6" s="13"/>
      <c r="HKG6" s="13"/>
      <c r="HKH6" s="13"/>
      <c r="HKI6" s="13"/>
      <c r="HKJ6" s="13"/>
      <c r="HKK6" s="13"/>
      <c r="HKL6" s="13"/>
      <c r="HKM6" s="13"/>
      <c r="HKN6" s="13"/>
      <c r="HKO6" s="13"/>
      <c r="HKP6" s="13"/>
      <c r="HKQ6" s="13"/>
      <c r="HKR6" s="13"/>
      <c r="HKS6" s="13"/>
      <c r="HKT6" s="13"/>
      <c r="HKU6" s="13"/>
      <c r="HKV6" s="13"/>
      <c r="HKW6" s="13"/>
      <c r="HKX6" s="13"/>
      <c r="HKY6" s="13"/>
      <c r="HKZ6" s="13"/>
      <c r="HLA6" s="13"/>
      <c r="HLB6" s="13"/>
      <c r="HLC6" s="13"/>
      <c r="HLD6" s="13"/>
      <c r="HLE6" s="13"/>
      <c r="HLF6" s="13"/>
      <c r="HLG6" s="13"/>
      <c r="HLH6" s="13"/>
      <c r="HLI6" s="13"/>
      <c r="HLJ6" s="13"/>
      <c r="HLK6" s="13"/>
      <c r="HLL6" s="13"/>
      <c r="HLM6" s="13"/>
      <c r="HLN6" s="13"/>
      <c r="HLO6" s="13"/>
      <c r="HLP6" s="13"/>
      <c r="HLQ6" s="13"/>
      <c r="HLR6" s="13"/>
      <c r="HLS6" s="13"/>
      <c r="HLT6" s="13"/>
      <c r="HLU6" s="13"/>
      <c r="HLV6" s="13"/>
      <c r="HLW6" s="13"/>
      <c r="HLX6" s="13"/>
      <c r="HLY6" s="13"/>
      <c r="HLZ6" s="13"/>
      <c r="HMA6" s="13"/>
      <c r="HMB6" s="13"/>
      <c r="HMC6" s="13"/>
      <c r="HMD6" s="13"/>
      <c r="HME6" s="13"/>
      <c r="HMF6" s="13"/>
      <c r="HMG6" s="13"/>
      <c r="HMH6" s="13"/>
      <c r="HMI6" s="13"/>
      <c r="HMJ6" s="13"/>
      <c r="HMK6" s="13"/>
      <c r="HML6" s="13"/>
      <c r="HMM6" s="13"/>
      <c r="HMN6" s="13"/>
      <c r="HMO6" s="13"/>
      <c r="HMP6" s="13"/>
      <c r="HMQ6" s="13"/>
      <c r="HMR6" s="13"/>
      <c r="HMS6" s="13"/>
      <c r="HMT6" s="13"/>
      <c r="HMU6" s="13"/>
      <c r="HMV6" s="13"/>
      <c r="HMW6" s="13"/>
      <c r="HMX6" s="13"/>
      <c r="HMY6" s="13"/>
      <c r="HMZ6" s="13"/>
      <c r="HNA6" s="13"/>
      <c r="HNB6" s="13"/>
      <c r="HNC6" s="13"/>
      <c r="HND6" s="13"/>
      <c r="HNE6" s="13"/>
      <c r="HNF6" s="13"/>
      <c r="HNG6" s="13"/>
      <c r="HNH6" s="13"/>
      <c r="HNI6" s="13"/>
      <c r="HNJ6" s="13"/>
      <c r="HNK6" s="13"/>
      <c r="HNL6" s="13"/>
      <c r="HNM6" s="13"/>
      <c r="HNN6" s="13"/>
      <c r="HNO6" s="13"/>
      <c r="HNP6" s="13"/>
      <c r="HNQ6" s="13"/>
      <c r="HNR6" s="13"/>
      <c r="HNS6" s="13"/>
      <c r="HNT6" s="13"/>
      <c r="HNU6" s="13"/>
      <c r="HNV6" s="13"/>
      <c r="HNW6" s="13"/>
      <c r="HNX6" s="13"/>
      <c r="HNY6" s="13"/>
      <c r="HNZ6" s="13"/>
      <c r="HOA6" s="13"/>
      <c r="HOB6" s="13"/>
      <c r="HOC6" s="13"/>
      <c r="HOD6" s="13"/>
      <c r="HOE6" s="13"/>
      <c r="HOF6" s="13"/>
      <c r="HOG6" s="13"/>
      <c r="HOH6" s="13"/>
      <c r="HOI6" s="13"/>
      <c r="HOJ6" s="13"/>
      <c r="HOK6" s="13"/>
      <c r="HOL6" s="13"/>
      <c r="HOM6" s="13"/>
      <c r="HON6" s="13"/>
      <c r="HOO6" s="13"/>
      <c r="HOP6" s="13"/>
      <c r="HOQ6" s="13"/>
      <c r="HOR6" s="13"/>
      <c r="HOS6" s="13"/>
      <c r="HOT6" s="13"/>
      <c r="HOU6" s="13"/>
      <c r="HOV6" s="13"/>
      <c r="HOW6" s="13"/>
      <c r="HOX6" s="13"/>
      <c r="HOY6" s="13"/>
      <c r="HOZ6" s="13"/>
      <c r="HPA6" s="13"/>
      <c r="HPB6" s="13"/>
      <c r="HPC6" s="13"/>
      <c r="HPD6" s="13"/>
      <c r="HPE6" s="13"/>
      <c r="HPF6" s="13"/>
      <c r="HPG6" s="13"/>
      <c r="HPH6" s="13"/>
      <c r="HPI6" s="13"/>
      <c r="HPJ6" s="13"/>
      <c r="HPK6" s="13"/>
      <c r="HPL6" s="13"/>
      <c r="HPM6" s="13"/>
      <c r="HPN6" s="13"/>
      <c r="HPO6" s="13"/>
      <c r="HPP6" s="13"/>
      <c r="HPQ6" s="13"/>
      <c r="HPR6" s="13"/>
      <c r="HPS6" s="13"/>
      <c r="HPT6" s="13"/>
      <c r="HPU6" s="13"/>
      <c r="HPV6" s="13"/>
      <c r="HPW6" s="13"/>
      <c r="HPX6" s="13"/>
      <c r="HPY6" s="13"/>
      <c r="HPZ6" s="13"/>
      <c r="HQA6" s="13"/>
      <c r="HQB6" s="13"/>
      <c r="HQC6" s="13"/>
      <c r="HQD6" s="13"/>
      <c r="HQE6" s="13"/>
      <c r="HQF6" s="13"/>
      <c r="HQG6" s="13"/>
      <c r="HQH6" s="13"/>
      <c r="HQI6" s="13"/>
      <c r="HQJ6" s="13"/>
      <c r="HQK6" s="13"/>
      <c r="HQL6" s="13"/>
      <c r="HQM6" s="13"/>
      <c r="HQN6" s="13"/>
      <c r="HQO6" s="13"/>
      <c r="HQP6" s="13"/>
      <c r="HQQ6" s="13"/>
      <c r="HQR6" s="13"/>
      <c r="HQS6" s="13"/>
      <c r="HQT6" s="13"/>
      <c r="HQU6" s="13"/>
      <c r="HQV6" s="13"/>
      <c r="HQW6" s="13"/>
      <c r="HQX6" s="13"/>
      <c r="HQY6" s="13"/>
      <c r="HQZ6" s="13"/>
      <c r="HRA6" s="13"/>
      <c r="HRB6" s="13"/>
      <c r="HRC6" s="13"/>
      <c r="HRD6" s="13"/>
      <c r="HRE6" s="13"/>
      <c r="HRF6" s="13"/>
      <c r="HRG6" s="13"/>
      <c r="HRH6" s="13"/>
      <c r="HRI6" s="13"/>
      <c r="HRJ6" s="13"/>
      <c r="HRK6" s="13"/>
      <c r="HRL6" s="13"/>
      <c r="HRM6" s="13"/>
      <c r="HRN6" s="13"/>
      <c r="HRO6" s="13"/>
      <c r="HRP6" s="13"/>
      <c r="HRQ6" s="13"/>
      <c r="HRR6" s="13"/>
      <c r="HRS6" s="13"/>
      <c r="HRT6" s="13"/>
      <c r="HRU6" s="13"/>
      <c r="HRV6" s="13"/>
      <c r="HRW6" s="13"/>
      <c r="HRX6" s="13"/>
      <c r="HRY6" s="13"/>
      <c r="HRZ6" s="13"/>
      <c r="HSA6" s="13"/>
      <c r="HSB6" s="13"/>
      <c r="HSC6" s="13"/>
      <c r="HSD6" s="13"/>
      <c r="HSE6" s="13"/>
      <c r="HSF6" s="13"/>
      <c r="HSG6" s="13"/>
      <c r="HSH6" s="13"/>
      <c r="HSI6" s="13"/>
      <c r="HSJ6" s="13"/>
      <c r="HSK6" s="13"/>
      <c r="HSL6" s="13"/>
      <c r="HSM6" s="13"/>
      <c r="HSN6" s="13"/>
      <c r="HSO6" s="13"/>
      <c r="HSP6" s="13"/>
      <c r="HSQ6" s="13"/>
      <c r="HSR6" s="13"/>
      <c r="HSS6" s="13"/>
      <c r="HST6" s="13"/>
      <c r="HSU6" s="13"/>
      <c r="HSV6" s="13"/>
      <c r="HSW6" s="13"/>
      <c r="HSX6" s="13"/>
      <c r="HSY6" s="13"/>
      <c r="HSZ6" s="13"/>
      <c r="HTA6" s="13"/>
      <c r="HTB6" s="13"/>
      <c r="HTC6" s="13"/>
      <c r="HTD6" s="13"/>
      <c r="HTE6" s="13"/>
      <c r="HTF6" s="13"/>
      <c r="HTG6" s="13"/>
      <c r="HTH6" s="13"/>
      <c r="HTI6" s="13"/>
      <c r="HTJ6" s="13"/>
      <c r="HTK6" s="13"/>
      <c r="HTL6" s="13"/>
      <c r="HTM6" s="13"/>
      <c r="HTN6" s="13"/>
      <c r="HTO6" s="13"/>
      <c r="HTP6" s="13"/>
      <c r="HTQ6" s="13"/>
      <c r="HTR6" s="13"/>
      <c r="HTS6" s="13"/>
      <c r="HTT6" s="13"/>
      <c r="HTU6" s="13"/>
      <c r="HTV6" s="13"/>
      <c r="HTW6" s="13"/>
      <c r="HTX6" s="13"/>
      <c r="HTY6" s="13"/>
      <c r="HTZ6" s="13"/>
      <c r="HUA6" s="13"/>
      <c r="HUB6" s="13"/>
      <c r="HUC6" s="13"/>
      <c r="HUD6" s="13"/>
      <c r="HUE6" s="13"/>
      <c r="HUF6" s="13"/>
      <c r="HUG6" s="13"/>
      <c r="HUH6" s="13"/>
      <c r="HUI6" s="13"/>
      <c r="HUJ6" s="13"/>
      <c r="HUK6" s="13"/>
      <c r="HUL6" s="13"/>
      <c r="HUM6" s="13"/>
      <c r="HUN6" s="13"/>
      <c r="HUO6" s="13"/>
      <c r="HUP6" s="13"/>
      <c r="HUQ6" s="13"/>
      <c r="HUR6" s="13"/>
      <c r="HUS6" s="13"/>
      <c r="HUT6" s="13"/>
      <c r="HUU6" s="13"/>
      <c r="HUV6" s="13"/>
      <c r="HUW6" s="13"/>
      <c r="HUX6" s="13"/>
      <c r="HUY6" s="13"/>
      <c r="HUZ6" s="13"/>
      <c r="HVA6" s="13"/>
      <c r="HVB6" s="13"/>
      <c r="HVC6" s="13"/>
      <c r="HVD6" s="13"/>
      <c r="HVE6" s="13"/>
      <c r="HVF6" s="13"/>
      <c r="HVG6" s="13"/>
      <c r="HVH6" s="13"/>
      <c r="HVI6" s="13"/>
      <c r="HVJ6" s="13"/>
      <c r="HVK6" s="13"/>
      <c r="HVL6" s="13"/>
      <c r="HVM6" s="13"/>
      <c r="HVN6" s="13"/>
      <c r="HVO6" s="13"/>
      <c r="HVP6" s="13"/>
      <c r="HVQ6" s="13"/>
      <c r="HVR6" s="13"/>
      <c r="HVS6" s="13"/>
      <c r="HVT6" s="13"/>
      <c r="HVU6" s="13"/>
      <c r="HVV6" s="13"/>
      <c r="HVW6" s="13"/>
      <c r="HVX6" s="13"/>
      <c r="HVY6" s="13"/>
      <c r="HVZ6" s="13"/>
      <c r="HWA6" s="13"/>
      <c r="HWB6" s="13"/>
      <c r="HWC6" s="13"/>
      <c r="HWD6" s="13"/>
      <c r="HWE6" s="13"/>
      <c r="HWF6" s="13"/>
      <c r="HWG6" s="13"/>
      <c r="HWH6" s="13"/>
      <c r="HWI6" s="13"/>
      <c r="HWJ6" s="13"/>
      <c r="HWK6" s="13"/>
      <c r="HWL6" s="13"/>
      <c r="HWM6" s="13"/>
      <c r="HWN6" s="13"/>
      <c r="HWO6" s="13"/>
      <c r="HWP6" s="13"/>
      <c r="HWQ6" s="13"/>
      <c r="HWR6" s="13"/>
      <c r="HWS6" s="13"/>
      <c r="HWT6" s="13"/>
      <c r="HWU6" s="13"/>
      <c r="HWV6" s="13"/>
      <c r="HWW6" s="13"/>
      <c r="HWX6" s="13"/>
      <c r="HWY6" s="13"/>
      <c r="HWZ6" s="13"/>
      <c r="HXA6" s="13"/>
      <c r="HXB6" s="13"/>
      <c r="HXC6" s="13"/>
      <c r="HXD6" s="13"/>
      <c r="HXE6" s="13"/>
      <c r="HXF6" s="13"/>
      <c r="HXG6" s="13"/>
      <c r="HXH6" s="13"/>
      <c r="HXI6" s="13"/>
      <c r="HXJ6" s="13"/>
      <c r="HXK6" s="13"/>
      <c r="HXL6" s="13"/>
      <c r="HXM6" s="13"/>
      <c r="HXN6" s="13"/>
      <c r="HXO6" s="13"/>
      <c r="HXP6" s="13"/>
      <c r="HXQ6" s="13"/>
      <c r="HXR6" s="13"/>
      <c r="HXS6" s="13"/>
      <c r="HXT6" s="13"/>
      <c r="HXU6" s="13"/>
      <c r="HXV6" s="13"/>
      <c r="HXW6" s="13"/>
      <c r="HXX6" s="13"/>
      <c r="HXY6" s="13"/>
      <c r="HXZ6" s="13"/>
      <c r="HYA6" s="13"/>
      <c r="HYB6" s="13"/>
      <c r="HYC6" s="13"/>
      <c r="HYD6" s="13"/>
      <c r="HYE6" s="13"/>
      <c r="HYF6" s="13"/>
      <c r="HYG6" s="13"/>
      <c r="HYH6" s="13"/>
      <c r="HYI6" s="13"/>
      <c r="HYJ6" s="13"/>
      <c r="HYK6" s="13"/>
      <c r="HYL6" s="13"/>
      <c r="HYM6" s="13"/>
      <c r="HYN6" s="13"/>
      <c r="HYO6" s="13"/>
      <c r="HYP6" s="13"/>
      <c r="HYQ6" s="13"/>
      <c r="HYR6" s="13"/>
      <c r="HYS6" s="13"/>
      <c r="HYT6" s="13"/>
      <c r="HYU6" s="13"/>
      <c r="HYV6" s="13"/>
      <c r="HYW6" s="13"/>
      <c r="HYX6" s="13"/>
      <c r="HYY6" s="13"/>
      <c r="HYZ6" s="13"/>
      <c r="HZA6" s="13"/>
      <c r="HZB6" s="13"/>
      <c r="HZC6" s="13"/>
      <c r="HZD6" s="13"/>
      <c r="HZE6" s="13"/>
      <c r="HZF6" s="13"/>
      <c r="HZG6" s="13"/>
      <c r="HZH6" s="13"/>
      <c r="HZI6" s="13"/>
      <c r="HZJ6" s="13"/>
      <c r="HZK6" s="13"/>
      <c r="HZL6" s="13"/>
      <c r="HZM6" s="13"/>
      <c r="HZN6" s="13"/>
      <c r="HZO6" s="13"/>
      <c r="HZP6" s="13"/>
      <c r="HZQ6" s="13"/>
      <c r="HZR6" s="13"/>
      <c r="HZS6" s="13"/>
      <c r="HZT6" s="13"/>
      <c r="HZU6" s="13"/>
      <c r="HZV6" s="13"/>
      <c r="HZW6" s="13"/>
      <c r="HZX6" s="13"/>
      <c r="HZY6" s="13"/>
      <c r="HZZ6" s="13"/>
      <c r="IAA6" s="13"/>
      <c r="IAB6" s="13"/>
      <c r="IAC6" s="13"/>
      <c r="IAD6" s="13"/>
      <c r="IAE6" s="13"/>
      <c r="IAF6" s="13"/>
      <c r="IAG6" s="13"/>
      <c r="IAH6" s="13"/>
      <c r="IAI6" s="13"/>
      <c r="IAJ6" s="13"/>
      <c r="IAK6" s="13"/>
      <c r="IAL6" s="13"/>
      <c r="IAM6" s="13"/>
      <c r="IAN6" s="13"/>
      <c r="IAO6" s="13"/>
      <c r="IAP6" s="13"/>
      <c r="IAQ6" s="13"/>
      <c r="IAR6" s="13"/>
      <c r="IAS6" s="13"/>
      <c r="IAT6" s="13"/>
      <c r="IAU6" s="13"/>
      <c r="IAV6" s="13"/>
      <c r="IAW6" s="13"/>
      <c r="IAX6" s="13"/>
      <c r="IAY6" s="13"/>
      <c r="IAZ6" s="13"/>
      <c r="IBA6" s="13"/>
      <c r="IBB6" s="13"/>
      <c r="IBC6" s="13"/>
      <c r="IBD6" s="13"/>
      <c r="IBE6" s="13"/>
      <c r="IBF6" s="13"/>
      <c r="IBG6" s="13"/>
      <c r="IBH6" s="13"/>
      <c r="IBI6" s="13"/>
      <c r="IBJ6" s="13"/>
      <c r="IBK6" s="13"/>
      <c r="IBL6" s="13"/>
      <c r="IBM6" s="13"/>
      <c r="IBN6" s="13"/>
      <c r="IBO6" s="13"/>
      <c r="IBP6" s="13"/>
      <c r="IBQ6" s="13"/>
      <c r="IBR6" s="13"/>
      <c r="IBS6" s="13"/>
      <c r="IBT6" s="13"/>
      <c r="IBU6" s="13"/>
      <c r="IBV6" s="13"/>
      <c r="IBW6" s="13"/>
      <c r="IBX6" s="13"/>
      <c r="IBY6" s="13"/>
      <c r="IBZ6" s="13"/>
      <c r="ICA6" s="13"/>
      <c r="ICB6" s="13"/>
      <c r="ICC6" s="13"/>
      <c r="ICD6" s="13"/>
      <c r="ICE6" s="13"/>
      <c r="ICF6" s="13"/>
      <c r="ICG6" s="13"/>
      <c r="ICH6" s="13"/>
      <c r="ICI6" s="13"/>
      <c r="ICJ6" s="13"/>
      <c r="ICK6" s="13"/>
      <c r="ICL6" s="13"/>
      <c r="ICM6" s="13"/>
      <c r="ICN6" s="13"/>
      <c r="ICO6" s="13"/>
      <c r="ICP6" s="13"/>
      <c r="ICQ6" s="13"/>
      <c r="ICR6" s="13"/>
      <c r="ICS6" s="13"/>
      <c r="ICT6" s="13"/>
      <c r="ICU6" s="13"/>
      <c r="ICV6" s="13"/>
      <c r="ICW6" s="13"/>
      <c r="ICX6" s="13"/>
      <c r="ICY6" s="13"/>
      <c r="ICZ6" s="13"/>
      <c r="IDA6" s="13"/>
      <c r="IDB6" s="13"/>
      <c r="IDC6" s="13"/>
      <c r="IDD6" s="13"/>
      <c r="IDE6" s="13"/>
      <c r="IDF6" s="13"/>
      <c r="IDG6" s="13"/>
      <c r="IDH6" s="13"/>
      <c r="IDI6" s="13"/>
      <c r="IDJ6" s="13"/>
      <c r="IDK6" s="13"/>
      <c r="IDL6" s="13"/>
      <c r="IDM6" s="13"/>
      <c r="IDN6" s="13"/>
      <c r="IDO6" s="13"/>
      <c r="IDP6" s="13"/>
      <c r="IDQ6" s="13"/>
      <c r="IDR6" s="13"/>
      <c r="IDS6" s="13"/>
      <c r="IDT6" s="13"/>
      <c r="IDU6" s="13"/>
      <c r="IDV6" s="13"/>
      <c r="IDW6" s="13"/>
      <c r="IDX6" s="13"/>
      <c r="IDY6" s="13"/>
      <c r="IDZ6" s="13"/>
      <c r="IEA6" s="13"/>
      <c r="IEB6" s="13"/>
      <c r="IEC6" s="13"/>
      <c r="IED6" s="13"/>
      <c r="IEE6" s="13"/>
      <c r="IEF6" s="13"/>
      <c r="IEG6" s="13"/>
      <c r="IEH6" s="13"/>
      <c r="IEI6" s="13"/>
      <c r="IEJ6" s="13"/>
      <c r="IEK6" s="13"/>
      <c r="IEL6" s="13"/>
      <c r="IEM6" s="13"/>
      <c r="IEN6" s="13"/>
      <c r="IEO6" s="13"/>
      <c r="IEP6" s="13"/>
      <c r="IEQ6" s="13"/>
      <c r="IER6" s="13"/>
      <c r="IES6" s="13"/>
      <c r="IET6" s="13"/>
      <c r="IEU6" s="13"/>
      <c r="IEV6" s="13"/>
      <c r="IEW6" s="13"/>
      <c r="IEX6" s="13"/>
      <c r="IEY6" s="13"/>
      <c r="IEZ6" s="13"/>
      <c r="IFA6" s="13"/>
      <c r="IFB6" s="13"/>
      <c r="IFC6" s="13"/>
      <c r="IFD6" s="13"/>
      <c r="IFE6" s="13"/>
      <c r="IFF6" s="13"/>
      <c r="IFG6" s="13"/>
      <c r="IFH6" s="13"/>
      <c r="IFI6" s="13"/>
      <c r="IFJ6" s="13"/>
      <c r="IFK6" s="13"/>
      <c r="IFL6" s="13"/>
      <c r="IFM6" s="13"/>
      <c r="IFN6" s="13"/>
      <c r="IFO6" s="13"/>
      <c r="IFP6" s="13"/>
      <c r="IFQ6" s="13"/>
      <c r="IFR6" s="13"/>
      <c r="IFS6" s="13"/>
      <c r="IFT6" s="13"/>
      <c r="IFU6" s="13"/>
      <c r="IFV6" s="13"/>
      <c r="IFW6" s="13"/>
      <c r="IFX6" s="13"/>
      <c r="IFY6" s="13"/>
      <c r="IFZ6" s="13"/>
      <c r="IGA6" s="13"/>
      <c r="IGB6" s="13"/>
      <c r="IGC6" s="13"/>
      <c r="IGD6" s="13"/>
      <c r="IGE6" s="13"/>
      <c r="IGF6" s="13"/>
      <c r="IGG6" s="13"/>
      <c r="IGH6" s="13"/>
      <c r="IGI6" s="13"/>
      <c r="IGJ6" s="13"/>
      <c r="IGK6" s="13"/>
      <c r="IGL6" s="13"/>
      <c r="IGM6" s="13"/>
      <c r="IGN6" s="13"/>
      <c r="IGO6" s="13"/>
      <c r="IGP6" s="13"/>
      <c r="IGQ6" s="13"/>
      <c r="IGR6" s="13"/>
      <c r="IGS6" s="13"/>
      <c r="IGT6" s="13"/>
      <c r="IGU6" s="13"/>
      <c r="IGV6" s="13"/>
      <c r="IGW6" s="13"/>
      <c r="IGX6" s="13"/>
      <c r="IGY6" s="13"/>
      <c r="IGZ6" s="13"/>
      <c r="IHA6" s="13"/>
      <c r="IHB6" s="13"/>
      <c r="IHC6" s="13"/>
      <c r="IHD6" s="13"/>
      <c r="IHE6" s="13"/>
      <c r="IHF6" s="13"/>
      <c r="IHG6" s="13"/>
      <c r="IHH6" s="13"/>
      <c r="IHI6" s="13"/>
      <c r="IHJ6" s="13"/>
      <c r="IHK6" s="13"/>
      <c r="IHL6" s="13"/>
      <c r="IHM6" s="13"/>
      <c r="IHN6" s="13"/>
      <c r="IHO6" s="13"/>
      <c r="IHP6" s="13"/>
      <c r="IHQ6" s="13"/>
      <c r="IHR6" s="13"/>
      <c r="IHS6" s="13"/>
      <c r="IHT6" s="13"/>
      <c r="IHU6" s="13"/>
      <c r="IHV6" s="13"/>
      <c r="IHW6" s="13"/>
      <c r="IHX6" s="13"/>
      <c r="IHY6" s="13"/>
      <c r="IHZ6" s="13"/>
      <c r="IIA6" s="13"/>
      <c r="IIB6" s="13"/>
      <c r="IIC6" s="13"/>
      <c r="IID6" s="13"/>
      <c r="IIE6" s="13"/>
      <c r="IIF6" s="13"/>
      <c r="IIG6" s="13"/>
      <c r="IIH6" s="13"/>
      <c r="III6" s="13"/>
      <c r="IIJ6" s="13"/>
      <c r="IIK6" s="13"/>
      <c r="IIL6" s="13"/>
      <c r="IIM6" s="13"/>
      <c r="IIN6" s="13"/>
      <c r="IIO6" s="13"/>
      <c r="IIP6" s="13"/>
      <c r="IIQ6" s="13"/>
      <c r="IIR6" s="13"/>
      <c r="IIS6" s="13"/>
      <c r="IIT6" s="13"/>
      <c r="IIU6" s="13"/>
      <c r="IIV6" s="13"/>
      <c r="IIW6" s="13"/>
      <c r="IIX6" s="13"/>
      <c r="IIY6" s="13"/>
      <c r="IIZ6" s="13"/>
      <c r="IJA6" s="13"/>
      <c r="IJB6" s="13"/>
      <c r="IJC6" s="13"/>
      <c r="IJD6" s="13"/>
      <c r="IJE6" s="13"/>
      <c r="IJF6" s="13"/>
      <c r="IJG6" s="13"/>
      <c r="IJH6" s="13"/>
      <c r="IJI6" s="13"/>
      <c r="IJJ6" s="13"/>
      <c r="IJK6" s="13"/>
      <c r="IJL6" s="13"/>
      <c r="IJM6" s="13"/>
      <c r="IJN6" s="13"/>
      <c r="IJO6" s="13"/>
      <c r="IJP6" s="13"/>
      <c r="IJQ6" s="13"/>
      <c r="IJR6" s="13"/>
      <c r="IJS6" s="13"/>
      <c r="IJT6" s="13"/>
      <c r="IJU6" s="13"/>
      <c r="IJV6" s="13"/>
      <c r="IJW6" s="13"/>
      <c r="IJX6" s="13"/>
      <c r="IJY6" s="13"/>
      <c r="IJZ6" s="13"/>
      <c r="IKA6" s="13"/>
      <c r="IKB6" s="13"/>
      <c r="IKC6" s="13"/>
      <c r="IKD6" s="13"/>
      <c r="IKE6" s="13"/>
      <c r="IKF6" s="13"/>
      <c r="IKG6" s="13"/>
      <c r="IKH6" s="13"/>
      <c r="IKI6" s="13"/>
      <c r="IKJ6" s="13"/>
      <c r="IKK6" s="13"/>
      <c r="IKL6" s="13"/>
      <c r="IKM6" s="13"/>
      <c r="IKN6" s="13"/>
      <c r="IKO6" s="13"/>
      <c r="IKP6" s="13"/>
      <c r="IKQ6" s="13"/>
      <c r="IKR6" s="13"/>
      <c r="IKS6" s="13"/>
      <c r="IKT6" s="13"/>
      <c r="IKU6" s="13"/>
      <c r="IKV6" s="13"/>
      <c r="IKW6" s="13"/>
      <c r="IKX6" s="13"/>
      <c r="IKY6" s="13"/>
      <c r="IKZ6" s="13"/>
      <c r="ILA6" s="13"/>
      <c r="ILB6" s="13"/>
      <c r="ILC6" s="13"/>
      <c r="ILD6" s="13"/>
      <c r="ILE6" s="13"/>
      <c r="ILF6" s="13"/>
      <c r="ILG6" s="13"/>
      <c r="ILH6" s="13"/>
      <c r="ILI6" s="13"/>
      <c r="ILJ6" s="13"/>
      <c r="ILK6" s="13"/>
      <c r="ILL6" s="13"/>
      <c r="ILM6" s="13"/>
      <c r="ILN6" s="13"/>
      <c r="ILO6" s="13"/>
      <c r="ILP6" s="13"/>
      <c r="ILQ6" s="13"/>
      <c r="ILR6" s="13"/>
      <c r="ILS6" s="13"/>
      <c r="ILT6" s="13"/>
      <c r="ILU6" s="13"/>
      <c r="ILV6" s="13"/>
      <c r="ILW6" s="13"/>
      <c r="ILX6" s="13"/>
      <c r="ILY6" s="13"/>
      <c r="ILZ6" s="13"/>
      <c r="IMA6" s="13"/>
      <c r="IMB6" s="13"/>
      <c r="IMC6" s="13"/>
      <c r="IMD6" s="13"/>
      <c r="IME6" s="13"/>
      <c r="IMF6" s="13"/>
      <c r="IMG6" s="13"/>
      <c r="IMH6" s="13"/>
      <c r="IMI6" s="13"/>
      <c r="IMJ6" s="13"/>
      <c r="IMK6" s="13"/>
      <c r="IML6" s="13"/>
      <c r="IMM6" s="13"/>
      <c r="IMN6" s="13"/>
      <c r="IMO6" s="13"/>
      <c r="IMP6" s="13"/>
      <c r="IMQ6" s="13"/>
      <c r="IMR6" s="13"/>
      <c r="IMS6" s="13"/>
      <c r="IMT6" s="13"/>
      <c r="IMU6" s="13"/>
      <c r="IMV6" s="13"/>
      <c r="IMW6" s="13"/>
      <c r="IMX6" s="13"/>
      <c r="IMY6" s="13"/>
      <c r="IMZ6" s="13"/>
      <c r="INA6" s="13"/>
      <c r="INB6" s="13"/>
      <c r="INC6" s="13"/>
      <c r="IND6" s="13"/>
      <c r="INE6" s="13"/>
      <c r="INF6" s="13"/>
      <c r="ING6" s="13"/>
      <c r="INH6" s="13"/>
      <c r="INI6" s="13"/>
      <c r="INJ6" s="13"/>
      <c r="INK6" s="13"/>
      <c r="INL6" s="13"/>
      <c r="INM6" s="13"/>
      <c r="INN6" s="13"/>
      <c r="INO6" s="13"/>
      <c r="INP6" s="13"/>
      <c r="INQ6" s="13"/>
      <c r="INR6" s="13"/>
      <c r="INS6" s="13"/>
      <c r="INT6" s="13"/>
      <c r="INU6" s="13"/>
      <c r="INV6" s="13"/>
      <c r="INW6" s="13"/>
      <c r="INX6" s="13"/>
      <c r="INY6" s="13"/>
      <c r="INZ6" s="13"/>
      <c r="IOA6" s="13"/>
      <c r="IOB6" s="13"/>
      <c r="IOC6" s="13"/>
      <c r="IOD6" s="13"/>
      <c r="IOE6" s="13"/>
      <c r="IOF6" s="13"/>
      <c r="IOG6" s="13"/>
      <c r="IOH6" s="13"/>
      <c r="IOI6" s="13"/>
      <c r="IOJ6" s="13"/>
      <c r="IOK6" s="13"/>
      <c r="IOL6" s="13"/>
      <c r="IOM6" s="13"/>
      <c r="ION6" s="13"/>
      <c r="IOO6" s="13"/>
      <c r="IOP6" s="13"/>
      <c r="IOQ6" s="13"/>
      <c r="IOR6" s="13"/>
      <c r="IOS6" s="13"/>
      <c r="IOT6" s="13"/>
      <c r="IOU6" s="13"/>
      <c r="IOV6" s="13"/>
      <c r="IOW6" s="13"/>
      <c r="IOX6" s="13"/>
      <c r="IOY6" s="13"/>
      <c r="IOZ6" s="13"/>
      <c r="IPA6" s="13"/>
      <c r="IPB6" s="13"/>
      <c r="IPC6" s="13"/>
      <c r="IPD6" s="13"/>
      <c r="IPE6" s="13"/>
      <c r="IPF6" s="13"/>
      <c r="IPG6" s="13"/>
      <c r="IPH6" s="13"/>
      <c r="IPI6" s="13"/>
      <c r="IPJ6" s="13"/>
      <c r="IPK6" s="13"/>
      <c r="IPL6" s="13"/>
      <c r="IPM6" s="13"/>
      <c r="IPN6" s="13"/>
      <c r="IPO6" s="13"/>
      <c r="IPP6" s="13"/>
      <c r="IPQ6" s="13"/>
      <c r="IPR6" s="13"/>
      <c r="IPS6" s="13"/>
      <c r="IPT6" s="13"/>
      <c r="IPU6" s="13"/>
      <c r="IPV6" s="13"/>
      <c r="IPW6" s="13"/>
      <c r="IPX6" s="13"/>
      <c r="IPY6" s="13"/>
      <c r="IPZ6" s="13"/>
      <c r="IQA6" s="13"/>
      <c r="IQB6" s="13"/>
      <c r="IQC6" s="13"/>
      <c r="IQD6" s="13"/>
      <c r="IQE6" s="13"/>
      <c r="IQF6" s="13"/>
      <c r="IQG6" s="13"/>
      <c r="IQH6" s="13"/>
      <c r="IQI6" s="13"/>
      <c r="IQJ6" s="13"/>
      <c r="IQK6" s="13"/>
      <c r="IQL6" s="13"/>
      <c r="IQM6" s="13"/>
      <c r="IQN6" s="13"/>
      <c r="IQO6" s="13"/>
      <c r="IQP6" s="13"/>
      <c r="IQQ6" s="13"/>
      <c r="IQR6" s="13"/>
      <c r="IQS6" s="13"/>
      <c r="IQT6" s="13"/>
      <c r="IQU6" s="13"/>
      <c r="IQV6" s="13"/>
      <c r="IQW6" s="13"/>
      <c r="IQX6" s="13"/>
      <c r="IQY6" s="13"/>
      <c r="IQZ6" s="13"/>
      <c r="IRA6" s="13"/>
      <c r="IRB6" s="13"/>
      <c r="IRC6" s="13"/>
      <c r="IRD6" s="13"/>
      <c r="IRE6" s="13"/>
      <c r="IRF6" s="13"/>
      <c r="IRG6" s="13"/>
      <c r="IRH6" s="13"/>
      <c r="IRI6" s="13"/>
      <c r="IRJ6" s="13"/>
      <c r="IRK6" s="13"/>
      <c r="IRL6" s="13"/>
      <c r="IRM6" s="13"/>
      <c r="IRN6" s="13"/>
      <c r="IRO6" s="13"/>
      <c r="IRP6" s="13"/>
      <c r="IRQ6" s="13"/>
      <c r="IRR6" s="13"/>
      <c r="IRS6" s="13"/>
      <c r="IRT6" s="13"/>
      <c r="IRU6" s="13"/>
      <c r="IRV6" s="13"/>
      <c r="IRW6" s="13"/>
      <c r="IRX6" s="13"/>
      <c r="IRY6" s="13"/>
      <c r="IRZ6" s="13"/>
      <c r="ISA6" s="13"/>
      <c r="ISB6" s="13"/>
      <c r="ISC6" s="13"/>
      <c r="ISD6" s="13"/>
      <c r="ISE6" s="13"/>
      <c r="ISF6" s="13"/>
      <c r="ISG6" s="13"/>
      <c r="ISH6" s="13"/>
      <c r="ISI6" s="13"/>
      <c r="ISJ6" s="13"/>
      <c r="ISK6" s="13"/>
      <c r="ISL6" s="13"/>
      <c r="ISM6" s="13"/>
      <c r="ISN6" s="13"/>
      <c r="ISO6" s="13"/>
      <c r="ISP6" s="13"/>
      <c r="ISQ6" s="13"/>
      <c r="ISR6" s="13"/>
      <c r="ISS6" s="13"/>
      <c r="IST6" s="13"/>
      <c r="ISU6" s="13"/>
      <c r="ISV6" s="13"/>
      <c r="ISW6" s="13"/>
      <c r="ISX6" s="13"/>
      <c r="ISY6" s="13"/>
      <c r="ISZ6" s="13"/>
      <c r="ITA6" s="13"/>
      <c r="ITB6" s="13"/>
      <c r="ITC6" s="13"/>
      <c r="ITD6" s="13"/>
      <c r="ITE6" s="13"/>
      <c r="ITF6" s="13"/>
      <c r="ITG6" s="13"/>
      <c r="ITH6" s="13"/>
      <c r="ITI6" s="13"/>
      <c r="ITJ6" s="13"/>
      <c r="ITK6" s="13"/>
      <c r="ITL6" s="13"/>
      <c r="ITM6" s="13"/>
      <c r="ITN6" s="13"/>
      <c r="ITO6" s="13"/>
      <c r="ITP6" s="13"/>
      <c r="ITQ6" s="13"/>
      <c r="ITR6" s="13"/>
      <c r="ITS6" s="13"/>
      <c r="ITT6" s="13"/>
      <c r="ITU6" s="13"/>
      <c r="ITV6" s="13"/>
      <c r="ITW6" s="13"/>
      <c r="ITX6" s="13"/>
      <c r="ITY6" s="13"/>
      <c r="ITZ6" s="13"/>
      <c r="IUA6" s="13"/>
      <c r="IUB6" s="13"/>
      <c r="IUC6" s="13"/>
      <c r="IUD6" s="13"/>
      <c r="IUE6" s="13"/>
      <c r="IUF6" s="13"/>
      <c r="IUG6" s="13"/>
      <c r="IUH6" s="13"/>
      <c r="IUI6" s="13"/>
      <c r="IUJ6" s="13"/>
      <c r="IUK6" s="13"/>
      <c r="IUL6" s="13"/>
      <c r="IUM6" s="13"/>
      <c r="IUN6" s="13"/>
      <c r="IUO6" s="13"/>
      <c r="IUP6" s="13"/>
      <c r="IUQ6" s="13"/>
      <c r="IUR6" s="13"/>
      <c r="IUS6" s="13"/>
      <c r="IUT6" s="13"/>
      <c r="IUU6" s="13"/>
      <c r="IUV6" s="13"/>
      <c r="IUW6" s="13"/>
      <c r="IUX6" s="13"/>
      <c r="IUY6" s="13"/>
      <c r="IUZ6" s="13"/>
      <c r="IVA6" s="13"/>
      <c r="IVB6" s="13"/>
      <c r="IVC6" s="13"/>
      <c r="IVD6" s="13"/>
      <c r="IVE6" s="13"/>
      <c r="IVF6" s="13"/>
      <c r="IVG6" s="13"/>
      <c r="IVH6" s="13"/>
      <c r="IVI6" s="13"/>
      <c r="IVJ6" s="13"/>
      <c r="IVK6" s="13"/>
      <c r="IVL6" s="13"/>
      <c r="IVM6" s="13"/>
      <c r="IVN6" s="13"/>
      <c r="IVO6" s="13"/>
      <c r="IVP6" s="13"/>
      <c r="IVQ6" s="13"/>
      <c r="IVR6" s="13"/>
      <c r="IVS6" s="13"/>
      <c r="IVT6" s="13"/>
      <c r="IVU6" s="13"/>
      <c r="IVV6" s="13"/>
      <c r="IVW6" s="13"/>
      <c r="IVX6" s="13"/>
      <c r="IVY6" s="13"/>
      <c r="IVZ6" s="13"/>
      <c r="IWA6" s="13"/>
      <c r="IWB6" s="13"/>
      <c r="IWC6" s="13"/>
      <c r="IWD6" s="13"/>
      <c r="IWE6" s="13"/>
      <c r="IWF6" s="13"/>
      <c r="IWG6" s="13"/>
      <c r="IWH6" s="13"/>
      <c r="IWI6" s="13"/>
      <c r="IWJ6" s="13"/>
      <c r="IWK6" s="13"/>
      <c r="IWL6" s="13"/>
      <c r="IWM6" s="13"/>
      <c r="IWN6" s="13"/>
      <c r="IWO6" s="13"/>
      <c r="IWP6" s="13"/>
      <c r="IWQ6" s="13"/>
      <c r="IWR6" s="13"/>
      <c r="IWS6" s="13"/>
      <c r="IWT6" s="13"/>
      <c r="IWU6" s="13"/>
      <c r="IWV6" s="13"/>
      <c r="IWW6" s="13"/>
      <c r="IWX6" s="13"/>
      <c r="IWY6" s="13"/>
      <c r="IWZ6" s="13"/>
      <c r="IXA6" s="13"/>
      <c r="IXB6" s="13"/>
      <c r="IXC6" s="13"/>
      <c r="IXD6" s="13"/>
      <c r="IXE6" s="13"/>
      <c r="IXF6" s="13"/>
      <c r="IXG6" s="13"/>
      <c r="IXH6" s="13"/>
      <c r="IXI6" s="13"/>
      <c r="IXJ6" s="13"/>
      <c r="IXK6" s="13"/>
      <c r="IXL6" s="13"/>
      <c r="IXM6" s="13"/>
      <c r="IXN6" s="13"/>
      <c r="IXO6" s="13"/>
      <c r="IXP6" s="13"/>
      <c r="IXQ6" s="13"/>
      <c r="IXR6" s="13"/>
      <c r="IXS6" s="13"/>
      <c r="IXT6" s="13"/>
      <c r="IXU6" s="13"/>
      <c r="IXV6" s="13"/>
      <c r="IXW6" s="13"/>
      <c r="IXX6" s="13"/>
      <c r="IXY6" s="13"/>
      <c r="IXZ6" s="13"/>
      <c r="IYA6" s="13"/>
      <c r="IYB6" s="13"/>
      <c r="IYC6" s="13"/>
      <c r="IYD6" s="13"/>
      <c r="IYE6" s="13"/>
      <c r="IYF6" s="13"/>
      <c r="IYG6" s="13"/>
      <c r="IYH6" s="13"/>
      <c r="IYI6" s="13"/>
      <c r="IYJ6" s="13"/>
      <c r="IYK6" s="13"/>
      <c r="IYL6" s="13"/>
      <c r="IYM6" s="13"/>
      <c r="IYN6" s="13"/>
      <c r="IYO6" s="13"/>
      <c r="IYP6" s="13"/>
      <c r="IYQ6" s="13"/>
      <c r="IYR6" s="13"/>
      <c r="IYS6" s="13"/>
      <c r="IYT6" s="13"/>
      <c r="IYU6" s="13"/>
      <c r="IYV6" s="13"/>
      <c r="IYW6" s="13"/>
      <c r="IYX6" s="13"/>
      <c r="IYY6" s="13"/>
      <c r="IYZ6" s="13"/>
      <c r="IZA6" s="13"/>
      <c r="IZB6" s="13"/>
      <c r="IZC6" s="13"/>
      <c r="IZD6" s="13"/>
      <c r="IZE6" s="13"/>
      <c r="IZF6" s="13"/>
      <c r="IZG6" s="13"/>
      <c r="IZH6" s="13"/>
      <c r="IZI6" s="13"/>
      <c r="IZJ6" s="13"/>
      <c r="IZK6" s="13"/>
      <c r="IZL6" s="13"/>
      <c r="IZM6" s="13"/>
      <c r="IZN6" s="13"/>
      <c r="IZO6" s="13"/>
      <c r="IZP6" s="13"/>
      <c r="IZQ6" s="13"/>
      <c r="IZR6" s="13"/>
      <c r="IZS6" s="13"/>
      <c r="IZT6" s="13"/>
      <c r="IZU6" s="13"/>
      <c r="IZV6" s="13"/>
      <c r="IZW6" s="13"/>
      <c r="IZX6" s="13"/>
      <c r="IZY6" s="13"/>
      <c r="IZZ6" s="13"/>
      <c r="JAA6" s="13"/>
      <c r="JAB6" s="13"/>
      <c r="JAC6" s="13"/>
      <c r="JAD6" s="13"/>
      <c r="JAE6" s="13"/>
      <c r="JAF6" s="13"/>
      <c r="JAG6" s="13"/>
      <c r="JAH6" s="13"/>
      <c r="JAI6" s="13"/>
      <c r="JAJ6" s="13"/>
      <c r="JAK6" s="13"/>
      <c r="JAL6" s="13"/>
      <c r="JAM6" s="13"/>
      <c r="JAN6" s="13"/>
      <c r="JAO6" s="13"/>
      <c r="JAP6" s="13"/>
      <c r="JAQ6" s="13"/>
      <c r="JAR6" s="13"/>
      <c r="JAS6" s="13"/>
      <c r="JAT6" s="13"/>
      <c r="JAU6" s="13"/>
      <c r="JAV6" s="13"/>
      <c r="JAW6" s="13"/>
      <c r="JAX6" s="13"/>
      <c r="JAY6" s="13"/>
      <c r="JAZ6" s="13"/>
      <c r="JBA6" s="13"/>
      <c r="JBB6" s="13"/>
      <c r="JBC6" s="13"/>
      <c r="JBD6" s="13"/>
      <c r="JBE6" s="13"/>
      <c r="JBF6" s="13"/>
      <c r="JBG6" s="13"/>
      <c r="JBH6" s="13"/>
      <c r="JBI6" s="13"/>
      <c r="JBJ6" s="13"/>
      <c r="JBK6" s="13"/>
      <c r="JBL6" s="13"/>
      <c r="JBM6" s="13"/>
      <c r="JBN6" s="13"/>
      <c r="JBO6" s="13"/>
      <c r="JBP6" s="13"/>
      <c r="JBQ6" s="13"/>
      <c r="JBR6" s="13"/>
      <c r="JBS6" s="13"/>
      <c r="JBT6" s="13"/>
      <c r="JBU6" s="13"/>
      <c r="JBV6" s="13"/>
      <c r="JBW6" s="13"/>
      <c r="JBX6" s="13"/>
      <c r="JBY6" s="13"/>
      <c r="JBZ6" s="13"/>
      <c r="JCA6" s="13"/>
      <c r="JCB6" s="13"/>
      <c r="JCC6" s="13"/>
      <c r="JCD6" s="13"/>
      <c r="JCE6" s="13"/>
      <c r="JCF6" s="13"/>
      <c r="JCG6" s="13"/>
      <c r="JCH6" s="13"/>
      <c r="JCI6" s="13"/>
      <c r="JCJ6" s="13"/>
      <c r="JCK6" s="13"/>
      <c r="JCL6" s="13"/>
      <c r="JCM6" s="13"/>
      <c r="JCN6" s="13"/>
      <c r="JCO6" s="13"/>
      <c r="JCP6" s="13"/>
      <c r="JCQ6" s="13"/>
      <c r="JCR6" s="13"/>
      <c r="JCS6" s="13"/>
      <c r="JCT6" s="13"/>
      <c r="JCU6" s="13"/>
      <c r="JCV6" s="13"/>
      <c r="JCW6" s="13"/>
      <c r="JCX6" s="13"/>
      <c r="JCY6" s="13"/>
      <c r="JCZ6" s="13"/>
      <c r="JDA6" s="13"/>
      <c r="JDB6" s="13"/>
      <c r="JDC6" s="13"/>
      <c r="JDD6" s="13"/>
      <c r="JDE6" s="13"/>
      <c r="JDF6" s="13"/>
      <c r="JDG6" s="13"/>
      <c r="JDH6" s="13"/>
      <c r="JDI6" s="13"/>
      <c r="JDJ6" s="13"/>
      <c r="JDK6" s="13"/>
      <c r="JDL6" s="13"/>
      <c r="JDM6" s="13"/>
      <c r="JDN6" s="13"/>
      <c r="JDO6" s="13"/>
      <c r="JDP6" s="13"/>
      <c r="JDQ6" s="13"/>
      <c r="JDR6" s="13"/>
      <c r="JDS6" s="13"/>
      <c r="JDT6" s="13"/>
      <c r="JDU6" s="13"/>
      <c r="JDV6" s="13"/>
      <c r="JDW6" s="13"/>
      <c r="JDX6" s="13"/>
      <c r="JDY6" s="13"/>
      <c r="JDZ6" s="13"/>
      <c r="JEA6" s="13"/>
      <c r="JEB6" s="13"/>
      <c r="JEC6" s="13"/>
      <c r="JED6" s="13"/>
      <c r="JEE6" s="13"/>
      <c r="JEF6" s="13"/>
      <c r="JEG6" s="13"/>
      <c r="JEH6" s="13"/>
      <c r="JEI6" s="13"/>
      <c r="JEJ6" s="13"/>
      <c r="JEK6" s="13"/>
      <c r="JEL6" s="13"/>
      <c r="JEM6" s="13"/>
      <c r="JEN6" s="13"/>
      <c r="JEO6" s="13"/>
      <c r="JEP6" s="13"/>
      <c r="JEQ6" s="13"/>
      <c r="JER6" s="13"/>
      <c r="JES6" s="13"/>
      <c r="JET6" s="13"/>
      <c r="JEU6" s="13"/>
      <c r="JEV6" s="13"/>
      <c r="JEW6" s="13"/>
      <c r="JEX6" s="13"/>
      <c r="JEY6" s="13"/>
      <c r="JEZ6" s="13"/>
      <c r="JFA6" s="13"/>
      <c r="JFB6" s="13"/>
      <c r="JFC6" s="13"/>
      <c r="JFD6" s="13"/>
      <c r="JFE6" s="13"/>
      <c r="JFF6" s="13"/>
      <c r="JFG6" s="13"/>
      <c r="JFH6" s="13"/>
      <c r="JFI6" s="13"/>
      <c r="JFJ6" s="13"/>
      <c r="JFK6" s="13"/>
      <c r="JFL6" s="13"/>
      <c r="JFM6" s="13"/>
      <c r="JFN6" s="13"/>
      <c r="JFO6" s="13"/>
      <c r="JFP6" s="13"/>
      <c r="JFQ6" s="13"/>
      <c r="JFR6" s="13"/>
      <c r="JFS6" s="13"/>
      <c r="JFT6" s="13"/>
      <c r="JFU6" s="13"/>
      <c r="JFV6" s="13"/>
      <c r="JFW6" s="13"/>
      <c r="JFX6" s="13"/>
      <c r="JFY6" s="13"/>
      <c r="JFZ6" s="13"/>
      <c r="JGA6" s="13"/>
      <c r="JGB6" s="13"/>
      <c r="JGC6" s="13"/>
      <c r="JGD6" s="13"/>
      <c r="JGE6" s="13"/>
      <c r="JGF6" s="13"/>
      <c r="JGG6" s="13"/>
      <c r="JGH6" s="13"/>
      <c r="JGI6" s="13"/>
      <c r="JGJ6" s="13"/>
      <c r="JGK6" s="13"/>
      <c r="JGL6" s="13"/>
      <c r="JGM6" s="13"/>
      <c r="JGN6" s="13"/>
      <c r="JGO6" s="13"/>
      <c r="JGP6" s="13"/>
      <c r="JGQ6" s="13"/>
      <c r="JGR6" s="13"/>
      <c r="JGS6" s="13"/>
      <c r="JGT6" s="13"/>
      <c r="JGU6" s="13"/>
      <c r="JGV6" s="13"/>
      <c r="JGW6" s="13"/>
      <c r="JGX6" s="13"/>
      <c r="JGY6" s="13"/>
      <c r="JGZ6" s="13"/>
      <c r="JHA6" s="13"/>
      <c r="JHB6" s="13"/>
      <c r="JHC6" s="13"/>
      <c r="JHD6" s="13"/>
      <c r="JHE6" s="13"/>
      <c r="JHF6" s="13"/>
      <c r="JHG6" s="13"/>
      <c r="JHH6" s="13"/>
      <c r="JHI6" s="13"/>
      <c r="JHJ6" s="13"/>
      <c r="JHK6" s="13"/>
      <c r="JHL6" s="13"/>
      <c r="JHM6" s="13"/>
      <c r="JHN6" s="13"/>
      <c r="JHO6" s="13"/>
      <c r="JHP6" s="13"/>
      <c r="JHQ6" s="13"/>
      <c r="JHR6" s="13"/>
      <c r="JHS6" s="13"/>
      <c r="JHT6" s="13"/>
      <c r="JHU6" s="13"/>
      <c r="JHV6" s="13"/>
      <c r="JHW6" s="13"/>
      <c r="JHX6" s="13"/>
      <c r="JHY6" s="13"/>
      <c r="JHZ6" s="13"/>
      <c r="JIA6" s="13"/>
      <c r="JIB6" s="13"/>
      <c r="JIC6" s="13"/>
      <c r="JID6" s="13"/>
      <c r="JIE6" s="13"/>
      <c r="JIF6" s="13"/>
      <c r="JIG6" s="13"/>
      <c r="JIH6" s="13"/>
      <c r="JII6" s="13"/>
      <c r="JIJ6" s="13"/>
      <c r="JIK6" s="13"/>
      <c r="JIL6" s="13"/>
      <c r="JIM6" s="13"/>
      <c r="JIN6" s="13"/>
      <c r="JIO6" s="13"/>
      <c r="JIP6" s="13"/>
      <c r="JIQ6" s="13"/>
      <c r="JIR6" s="13"/>
      <c r="JIS6" s="13"/>
      <c r="JIT6" s="13"/>
      <c r="JIU6" s="13"/>
      <c r="JIV6" s="13"/>
      <c r="JIW6" s="13"/>
      <c r="JIX6" s="13"/>
      <c r="JIY6" s="13"/>
      <c r="JIZ6" s="13"/>
      <c r="JJA6" s="13"/>
      <c r="JJB6" s="13"/>
      <c r="JJC6" s="13"/>
      <c r="JJD6" s="13"/>
      <c r="JJE6" s="13"/>
      <c r="JJF6" s="13"/>
      <c r="JJG6" s="13"/>
      <c r="JJH6" s="13"/>
      <c r="JJI6" s="13"/>
      <c r="JJJ6" s="13"/>
      <c r="JJK6" s="13"/>
      <c r="JJL6" s="13"/>
      <c r="JJM6" s="13"/>
      <c r="JJN6" s="13"/>
      <c r="JJO6" s="13"/>
      <c r="JJP6" s="13"/>
      <c r="JJQ6" s="13"/>
      <c r="JJR6" s="13"/>
      <c r="JJS6" s="13"/>
      <c r="JJT6" s="13"/>
      <c r="JJU6" s="13"/>
      <c r="JJV6" s="13"/>
      <c r="JJW6" s="13"/>
      <c r="JJX6" s="13"/>
      <c r="JJY6" s="13"/>
      <c r="JJZ6" s="13"/>
      <c r="JKA6" s="13"/>
      <c r="JKB6" s="13"/>
      <c r="JKC6" s="13"/>
      <c r="JKD6" s="13"/>
      <c r="JKE6" s="13"/>
      <c r="JKF6" s="13"/>
      <c r="JKG6" s="13"/>
      <c r="JKH6" s="13"/>
      <c r="JKI6" s="13"/>
      <c r="JKJ6" s="13"/>
      <c r="JKK6" s="13"/>
      <c r="JKL6" s="13"/>
      <c r="JKM6" s="13"/>
      <c r="JKN6" s="13"/>
      <c r="JKO6" s="13"/>
      <c r="JKP6" s="13"/>
      <c r="JKQ6" s="13"/>
      <c r="JKR6" s="13"/>
      <c r="JKS6" s="13"/>
      <c r="JKT6" s="13"/>
      <c r="JKU6" s="13"/>
      <c r="JKV6" s="13"/>
      <c r="JKW6" s="13"/>
      <c r="JKX6" s="13"/>
      <c r="JKY6" s="13"/>
      <c r="JKZ6" s="13"/>
      <c r="JLA6" s="13"/>
      <c r="JLB6" s="13"/>
      <c r="JLC6" s="13"/>
      <c r="JLD6" s="13"/>
      <c r="JLE6" s="13"/>
      <c r="JLF6" s="13"/>
      <c r="JLG6" s="13"/>
      <c r="JLH6" s="13"/>
      <c r="JLI6" s="13"/>
      <c r="JLJ6" s="13"/>
      <c r="JLK6" s="13"/>
      <c r="JLL6" s="13"/>
      <c r="JLM6" s="13"/>
      <c r="JLN6" s="13"/>
      <c r="JLO6" s="13"/>
      <c r="JLP6" s="13"/>
      <c r="JLQ6" s="13"/>
      <c r="JLR6" s="13"/>
      <c r="JLS6" s="13"/>
      <c r="JLT6" s="13"/>
      <c r="JLU6" s="13"/>
      <c r="JLV6" s="13"/>
      <c r="JLW6" s="13"/>
      <c r="JLX6" s="13"/>
      <c r="JLY6" s="13"/>
      <c r="JLZ6" s="13"/>
      <c r="JMA6" s="13"/>
      <c r="JMB6" s="13"/>
      <c r="JMC6" s="13"/>
      <c r="JMD6" s="13"/>
      <c r="JME6" s="13"/>
      <c r="JMF6" s="13"/>
      <c r="JMG6" s="13"/>
      <c r="JMH6" s="13"/>
      <c r="JMI6" s="13"/>
      <c r="JMJ6" s="13"/>
      <c r="JMK6" s="13"/>
      <c r="JML6" s="13"/>
      <c r="JMM6" s="13"/>
      <c r="JMN6" s="13"/>
      <c r="JMO6" s="13"/>
      <c r="JMP6" s="13"/>
      <c r="JMQ6" s="13"/>
      <c r="JMR6" s="13"/>
      <c r="JMS6" s="13"/>
      <c r="JMT6" s="13"/>
      <c r="JMU6" s="13"/>
      <c r="JMV6" s="13"/>
      <c r="JMW6" s="13"/>
      <c r="JMX6" s="13"/>
      <c r="JMY6" s="13"/>
      <c r="JMZ6" s="13"/>
      <c r="JNA6" s="13"/>
      <c r="JNB6" s="13"/>
      <c r="JNC6" s="13"/>
      <c r="JND6" s="13"/>
      <c r="JNE6" s="13"/>
      <c r="JNF6" s="13"/>
      <c r="JNG6" s="13"/>
      <c r="JNH6" s="13"/>
      <c r="JNI6" s="13"/>
      <c r="JNJ6" s="13"/>
      <c r="JNK6" s="13"/>
      <c r="JNL6" s="13"/>
      <c r="JNM6" s="13"/>
      <c r="JNN6" s="13"/>
      <c r="JNO6" s="13"/>
      <c r="JNP6" s="13"/>
      <c r="JNQ6" s="13"/>
      <c r="JNR6" s="13"/>
      <c r="JNS6" s="13"/>
      <c r="JNT6" s="13"/>
      <c r="JNU6" s="13"/>
      <c r="JNV6" s="13"/>
      <c r="JNW6" s="13"/>
      <c r="JNX6" s="13"/>
      <c r="JNY6" s="13"/>
      <c r="JNZ6" s="13"/>
      <c r="JOA6" s="13"/>
      <c r="JOB6" s="13"/>
      <c r="JOC6" s="13"/>
      <c r="JOD6" s="13"/>
      <c r="JOE6" s="13"/>
      <c r="JOF6" s="13"/>
      <c r="JOG6" s="13"/>
      <c r="JOH6" s="13"/>
      <c r="JOI6" s="13"/>
      <c r="JOJ6" s="13"/>
      <c r="JOK6" s="13"/>
      <c r="JOL6" s="13"/>
      <c r="JOM6" s="13"/>
      <c r="JON6" s="13"/>
      <c r="JOO6" s="13"/>
      <c r="JOP6" s="13"/>
      <c r="JOQ6" s="13"/>
      <c r="JOR6" s="13"/>
      <c r="JOS6" s="13"/>
      <c r="JOT6" s="13"/>
      <c r="JOU6" s="13"/>
      <c r="JOV6" s="13"/>
      <c r="JOW6" s="13"/>
      <c r="JOX6" s="13"/>
      <c r="JOY6" s="13"/>
      <c r="JOZ6" s="13"/>
      <c r="JPA6" s="13"/>
      <c r="JPB6" s="13"/>
      <c r="JPC6" s="13"/>
      <c r="JPD6" s="13"/>
      <c r="JPE6" s="13"/>
      <c r="JPF6" s="13"/>
      <c r="JPG6" s="13"/>
      <c r="JPH6" s="13"/>
      <c r="JPI6" s="13"/>
      <c r="JPJ6" s="13"/>
      <c r="JPK6" s="13"/>
      <c r="JPL6" s="13"/>
      <c r="JPM6" s="13"/>
      <c r="JPN6" s="13"/>
      <c r="JPO6" s="13"/>
      <c r="JPP6" s="13"/>
      <c r="JPQ6" s="13"/>
      <c r="JPR6" s="13"/>
      <c r="JPS6" s="13"/>
      <c r="JPT6" s="13"/>
      <c r="JPU6" s="13"/>
      <c r="JPV6" s="13"/>
      <c r="JPW6" s="13"/>
      <c r="JPX6" s="13"/>
      <c r="JPY6" s="13"/>
      <c r="JPZ6" s="13"/>
      <c r="JQA6" s="13"/>
      <c r="JQB6" s="13"/>
      <c r="JQC6" s="13"/>
      <c r="JQD6" s="13"/>
      <c r="JQE6" s="13"/>
      <c r="JQF6" s="13"/>
      <c r="JQG6" s="13"/>
      <c r="JQH6" s="13"/>
      <c r="JQI6" s="13"/>
      <c r="JQJ6" s="13"/>
      <c r="JQK6" s="13"/>
      <c r="JQL6" s="13"/>
      <c r="JQM6" s="13"/>
      <c r="JQN6" s="13"/>
      <c r="JQO6" s="13"/>
      <c r="JQP6" s="13"/>
      <c r="JQQ6" s="13"/>
      <c r="JQR6" s="13"/>
      <c r="JQS6" s="13"/>
      <c r="JQT6" s="13"/>
      <c r="JQU6" s="13"/>
      <c r="JQV6" s="13"/>
      <c r="JQW6" s="13"/>
      <c r="JQX6" s="13"/>
      <c r="JQY6" s="13"/>
      <c r="JQZ6" s="13"/>
      <c r="JRA6" s="13"/>
      <c r="JRB6" s="13"/>
      <c r="JRC6" s="13"/>
      <c r="JRD6" s="13"/>
      <c r="JRE6" s="13"/>
      <c r="JRF6" s="13"/>
      <c r="JRG6" s="13"/>
      <c r="JRH6" s="13"/>
      <c r="JRI6" s="13"/>
      <c r="JRJ6" s="13"/>
      <c r="JRK6" s="13"/>
      <c r="JRL6" s="13"/>
      <c r="JRM6" s="13"/>
      <c r="JRN6" s="13"/>
      <c r="JRO6" s="13"/>
      <c r="JRP6" s="13"/>
      <c r="JRQ6" s="13"/>
      <c r="JRR6" s="13"/>
      <c r="JRS6" s="13"/>
      <c r="JRT6" s="13"/>
      <c r="JRU6" s="13"/>
      <c r="JRV6" s="13"/>
      <c r="JRW6" s="13"/>
      <c r="JRX6" s="13"/>
      <c r="JRY6" s="13"/>
      <c r="JRZ6" s="13"/>
      <c r="JSA6" s="13"/>
      <c r="JSB6" s="13"/>
      <c r="JSC6" s="13"/>
      <c r="JSD6" s="13"/>
      <c r="JSE6" s="13"/>
      <c r="JSF6" s="13"/>
      <c r="JSG6" s="13"/>
      <c r="JSH6" s="13"/>
      <c r="JSI6" s="13"/>
      <c r="JSJ6" s="13"/>
      <c r="JSK6" s="13"/>
      <c r="JSL6" s="13"/>
      <c r="JSM6" s="13"/>
      <c r="JSN6" s="13"/>
      <c r="JSO6" s="13"/>
      <c r="JSP6" s="13"/>
      <c r="JSQ6" s="13"/>
      <c r="JSR6" s="13"/>
      <c r="JSS6" s="13"/>
      <c r="JST6" s="13"/>
      <c r="JSU6" s="13"/>
      <c r="JSV6" s="13"/>
      <c r="JSW6" s="13"/>
      <c r="JSX6" s="13"/>
      <c r="JSY6" s="13"/>
      <c r="JSZ6" s="13"/>
      <c r="JTA6" s="13"/>
      <c r="JTB6" s="13"/>
      <c r="JTC6" s="13"/>
      <c r="JTD6" s="13"/>
      <c r="JTE6" s="13"/>
      <c r="JTF6" s="13"/>
      <c r="JTG6" s="13"/>
      <c r="JTH6" s="13"/>
      <c r="JTI6" s="13"/>
      <c r="JTJ6" s="13"/>
      <c r="JTK6" s="13"/>
      <c r="JTL6" s="13"/>
      <c r="JTM6" s="13"/>
      <c r="JTN6" s="13"/>
      <c r="JTO6" s="13"/>
      <c r="JTP6" s="13"/>
      <c r="JTQ6" s="13"/>
      <c r="JTR6" s="13"/>
      <c r="JTS6" s="13"/>
      <c r="JTT6" s="13"/>
      <c r="JTU6" s="13"/>
      <c r="JTV6" s="13"/>
      <c r="JTW6" s="13"/>
      <c r="JTX6" s="13"/>
      <c r="JTY6" s="13"/>
      <c r="JTZ6" s="13"/>
      <c r="JUA6" s="13"/>
      <c r="JUB6" s="13"/>
      <c r="JUC6" s="13"/>
      <c r="JUD6" s="13"/>
      <c r="JUE6" s="13"/>
      <c r="JUF6" s="13"/>
      <c r="JUG6" s="13"/>
      <c r="JUH6" s="13"/>
      <c r="JUI6" s="13"/>
      <c r="JUJ6" s="13"/>
      <c r="JUK6" s="13"/>
      <c r="JUL6" s="13"/>
      <c r="JUM6" s="13"/>
      <c r="JUN6" s="13"/>
      <c r="JUO6" s="13"/>
      <c r="JUP6" s="13"/>
      <c r="JUQ6" s="13"/>
      <c r="JUR6" s="13"/>
      <c r="JUS6" s="13"/>
      <c r="JUT6" s="13"/>
      <c r="JUU6" s="13"/>
      <c r="JUV6" s="13"/>
      <c r="JUW6" s="13"/>
      <c r="JUX6" s="13"/>
      <c r="JUY6" s="13"/>
      <c r="JUZ6" s="13"/>
      <c r="JVA6" s="13"/>
      <c r="JVB6" s="13"/>
      <c r="JVC6" s="13"/>
      <c r="JVD6" s="13"/>
      <c r="JVE6" s="13"/>
      <c r="JVF6" s="13"/>
      <c r="JVG6" s="13"/>
      <c r="JVH6" s="13"/>
      <c r="JVI6" s="13"/>
      <c r="JVJ6" s="13"/>
      <c r="JVK6" s="13"/>
      <c r="JVL6" s="13"/>
      <c r="JVM6" s="13"/>
      <c r="JVN6" s="13"/>
      <c r="JVO6" s="13"/>
      <c r="JVP6" s="13"/>
      <c r="JVQ6" s="13"/>
      <c r="JVR6" s="13"/>
      <c r="JVS6" s="13"/>
      <c r="JVT6" s="13"/>
      <c r="JVU6" s="13"/>
      <c r="JVV6" s="13"/>
      <c r="JVW6" s="13"/>
      <c r="JVX6" s="13"/>
      <c r="JVY6" s="13"/>
      <c r="JVZ6" s="13"/>
      <c r="JWA6" s="13"/>
      <c r="JWB6" s="13"/>
      <c r="JWC6" s="13"/>
      <c r="JWD6" s="13"/>
      <c r="JWE6" s="13"/>
      <c r="JWF6" s="13"/>
      <c r="JWG6" s="13"/>
      <c r="JWH6" s="13"/>
      <c r="JWI6" s="13"/>
      <c r="JWJ6" s="13"/>
      <c r="JWK6" s="13"/>
      <c r="JWL6" s="13"/>
      <c r="JWM6" s="13"/>
      <c r="JWN6" s="13"/>
      <c r="JWO6" s="13"/>
      <c r="JWP6" s="13"/>
      <c r="JWQ6" s="13"/>
      <c r="JWR6" s="13"/>
      <c r="JWS6" s="13"/>
      <c r="JWT6" s="13"/>
      <c r="JWU6" s="13"/>
      <c r="JWV6" s="13"/>
      <c r="JWW6" s="13"/>
      <c r="JWX6" s="13"/>
      <c r="JWY6" s="13"/>
      <c r="JWZ6" s="13"/>
      <c r="JXA6" s="13"/>
      <c r="JXB6" s="13"/>
      <c r="JXC6" s="13"/>
      <c r="JXD6" s="13"/>
      <c r="JXE6" s="13"/>
      <c r="JXF6" s="13"/>
      <c r="JXG6" s="13"/>
      <c r="JXH6" s="13"/>
      <c r="JXI6" s="13"/>
      <c r="JXJ6" s="13"/>
      <c r="JXK6" s="13"/>
      <c r="JXL6" s="13"/>
      <c r="JXM6" s="13"/>
      <c r="JXN6" s="13"/>
      <c r="JXO6" s="13"/>
      <c r="JXP6" s="13"/>
      <c r="JXQ6" s="13"/>
      <c r="JXR6" s="13"/>
      <c r="JXS6" s="13"/>
      <c r="JXT6" s="13"/>
      <c r="JXU6" s="13"/>
      <c r="JXV6" s="13"/>
      <c r="JXW6" s="13"/>
      <c r="JXX6" s="13"/>
      <c r="JXY6" s="13"/>
      <c r="JXZ6" s="13"/>
      <c r="JYA6" s="13"/>
      <c r="JYB6" s="13"/>
      <c r="JYC6" s="13"/>
      <c r="JYD6" s="13"/>
      <c r="JYE6" s="13"/>
      <c r="JYF6" s="13"/>
      <c r="JYG6" s="13"/>
      <c r="JYH6" s="13"/>
      <c r="JYI6" s="13"/>
      <c r="JYJ6" s="13"/>
      <c r="JYK6" s="13"/>
      <c r="JYL6" s="13"/>
      <c r="JYM6" s="13"/>
      <c r="JYN6" s="13"/>
      <c r="JYO6" s="13"/>
      <c r="JYP6" s="13"/>
      <c r="JYQ6" s="13"/>
      <c r="JYR6" s="13"/>
      <c r="JYS6" s="13"/>
      <c r="JYT6" s="13"/>
      <c r="JYU6" s="13"/>
      <c r="JYV6" s="13"/>
      <c r="JYW6" s="13"/>
      <c r="JYX6" s="13"/>
      <c r="JYY6" s="13"/>
      <c r="JYZ6" s="13"/>
      <c r="JZA6" s="13"/>
      <c r="JZB6" s="13"/>
      <c r="JZC6" s="13"/>
      <c r="JZD6" s="13"/>
      <c r="JZE6" s="13"/>
      <c r="JZF6" s="13"/>
      <c r="JZG6" s="13"/>
      <c r="JZH6" s="13"/>
      <c r="JZI6" s="13"/>
      <c r="JZJ6" s="13"/>
      <c r="JZK6" s="13"/>
      <c r="JZL6" s="13"/>
      <c r="JZM6" s="13"/>
      <c r="JZN6" s="13"/>
      <c r="JZO6" s="13"/>
      <c r="JZP6" s="13"/>
      <c r="JZQ6" s="13"/>
      <c r="JZR6" s="13"/>
      <c r="JZS6" s="13"/>
      <c r="JZT6" s="13"/>
      <c r="JZU6" s="13"/>
      <c r="JZV6" s="13"/>
      <c r="JZW6" s="13"/>
      <c r="JZX6" s="13"/>
      <c r="JZY6" s="13"/>
      <c r="JZZ6" s="13"/>
      <c r="KAA6" s="13"/>
      <c r="KAB6" s="13"/>
      <c r="KAC6" s="13"/>
      <c r="KAD6" s="13"/>
      <c r="KAE6" s="13"/>
      <c r="KAF6" s="13"/>
      <c r="KAG6" s="13"/>
      <c r="KAH6" s="13"/>
      <c r="KAI6" s="13"/>
      <c r="KAJ6" s="13"/>
      <c r="KAK6" s="13"/>
      <c r="KAL6" s="13"/>
      <c r="KAM6" s="13"/>
      <c r="KAN6" s="13"/>
      <c r="KAO6" s="13"/>
      <c r="KAP6" s="13"/>
      <c r="KAQ6" s="13"/>
      <c r="KAR6" s="13"/>
      <c r="KAS6" s="13"/>
      <c r="KAT6" s="13"/>
      <c r="KAU6" s="13"/>
      <c r="KAV6" s="13"/>
      <c r="KAW6" s="13"/>
      <c r="KAX6" s="13"/>
      <c r="KAY6" s="13"/>
      <c r="KAZ6" s="13"/>
      <c r="KBA6" s="13"/>
      <c r="KBB6" s="13"/>
      <c r="KBC6" s="13"/>
      <c r="KBD6" s="13"/>
      <c r="KBE6" s="13"/>
      <c r="KBF6" s="13"/>
      <c r="KBG6" s="13"/>
      <c r="KBH6" s="13"/>
      <c r="KBI6" s="13"/>
      <c r="KBJ6" s="13"/>
      <c r="KBK6" s="13"/>
      <c r="KBL6" s="13"/>
      <c r="KBM6" s="13"/>
      <c r="KBN6" s="13"/>
      <c r="KBO6" s="13"/>
      <c r="KBP6" s="13"/>
      <c r="KBQ6" s="13"/>
      <c r="KBR6" s="13"/>
      <c r="KBS6" s="13"/>
      <c r="KBT6" s="13"/>
      <c r="KBU6" s="13"/>
      <c r="KBV6" s="13"/>
      <c r="KBW6" s="13"/>
      <c r="KBX6" s="13"/>
      <c r="KBY6" s="13"/>
      <c r="KBZ6" s="13"/>
      <c r="KCA6" s="13"/>
      <c r="KCB6" s="13"/>
      <c r="KCC6" s="13"/>
      <c r="KCD6" s="13"/>
      <c r="KCE6" s="13"/>
      <c r="KCF6" s="13"/>
      <c r="KCG6" s="13"/>
      <c r="KCH6" s="13"/>
      <c r="KCI6" s="13"/>
      <c r="KCJ6" s="13"/>
      <c r="KCK6" s="13"/>
      <c r="KCL6" s="13"/>
      <c r="KCM6" s="13"/>
      <c r="KCN6" s="13"/>
      <c r="KCO6" s="13"/>
      <c r="KCP6" s="13"/>
      <c r="KCQ6" s="13"/>
      <c r="KCR6" s="13"/>
      <c r="KCS6" s="13"/>
      <c r="KCT6" s="13"/>
      <c r="KCU6" s="13"/>
      <c r="KCV6" s="13"/>
      <c r="KCW6" s="13"/>
      <c r="KCX6" s="13"/>
      <c r="KCY6" s="13"/>
      <c r="KCZ6" s="13"/>
      <c r="KDA6" s="13"/>
      <c r="KDB6" s="13"/>
      <c r="KDC6" s="13"/>
      <c r="KDD6" s="13"/>
      <c r="KDE6" s="13"/>
      <c r="KDF6" s="13"/>
      <c r="KDG6" s="13"/>
      <c r="KDH6" s="13"/>
      <c r="KDI6" s="13"/>
      <c r="KDJ6" s="13"/>
      <c r="KDK6" s="13"/>
      <c r="KDL6" s="13"/>
      <c r="KDM6" s="13"/>
      <c r="KDN6" s="13"/>
      <c r="KDO6" s="13"/>
      <c r="KDP6" s="13"/>
      <c r="KDQ6" s="13"/>
      <c r="KDR6" s="13"/>
      <c r="KDS6" s="13"/>
      <c r="KDT6" s="13"/>
      <c r="KDU6" s="13"/>
      <c r="KDV6" s="13"/>
      <c r="KDW6" s="13"/>
      <c r="KDX6" s="13"/>
      <c r="KDY6" s="13"/>
      <c r="KDZ6" s="13"/>
      <c r="KEA6" s="13"/>
      <c r="KEB6" s="13"/>
      <c r="KEC6" s="13"/>
      <c r="KED6" s="13"/>
      <c r="KEE6" s="13"/>
      <c r="KEF6" s="13"/>
      <c r="KEG6" s="13"/>
      <c r="KEH6" s="13"/>
      <c r="KEI6" s="13"/>
      <c r="KEJ6" s="13"/>
      <c r="KEK6" s="13"/>
      <c r="KEL6" s="13"/>
      <c r="KEM6" s="13"/>
      <c r="KEN6" s="13"/>
      <c r="KEO6" s="13"/>
      <c r="KEP6" s="13"/>
      <c r="KEQ6" s="13"/>
      <c r="KER6" s="13"/>
      <c r="KES6" s="13"/>
      <c r="KET6" s="13"/>
      <c r="KEU6" s="13"/>
      <c r="KEV6" s="13"/>
      <c r="KEW6" s="13"/>
      <c r="KEX6" s="13"/>
      <c r="KEY6" s="13"/>
      <c r="KEZ6" s="13"/>
      <c r="KFA6" s="13"/>
      <c r="KFB6" s="13"/>
      <c r="KFC6" s="13"/>
      <c r="KFD6" s="13"/>
      <c r="KFE6" s="13"/>
      <c r="KFF6" s="13"/>
      <c r="KFG6" s="13"/>
      <c r="KFH6" s="13"/>
      <c r="KFI6" s="13"/>
      <c r="KFJ6" s="13"/>
      <c r="KFK6" s="13"/>
      <c r="KFL6" s="13"/>
      <c r="KFM6" s="13"/>
      <c r="KFN6" s="13"/>
      <c r="KFO6" s="13"/>
      <c r="KFP6" s="13"/>
      <c r="KFQ6" s="13"/>
      <c r="KFR6" s="13"/>
      <c r="KFS6" s="13"/>
      <c r="KFT6" s="13"/>
      <c r="KFU6" s="13"/>
      <c r="KFV6" s="13"/>
      <c r="KFW6" s="13"/>
      <c r="KFX6" s="13"/>
      <c r="KFY6" s="13"/>
      <c r="KFZ6" s="13"/>
      <c r="KGA6" s="13"/>
      <c r="KGB6" s="13"/>
      <c r="KGC6" s="13"/>
      <c r="KGD6" s="13"/>
      <c r="KGE6" s="13"/>
      <c r="KGF6" s="13"/>
      <c r="KGG6" s="13"/>
      <c r="KGH6" s="13"/>
      <c r="KGI6" s="13"/>
      <c r="KGJ6" s="13"/>
      <c r="KGK6" s="13"/>
      <c r="KGL6" s="13"/>
      <c r="KGM6" s="13"/>
      <c r="KGN6" s="13"/>
      <c r="KGO6" s="13"/>
      <c r="KGP6" s="13"/>
      <c r="KGQ6" s="13"/>
      <c r="KGR6" s="13"/>
      <c r="KGS6" s="13"/>
      <c r="KGT6" s="13"/>
      <c r="KGU6" s="13"/>
      <c r="KGV6" s="13"/>
      <c r="KGW6" s="13"/>
      <c r="KGX6" s="13"/>
      <c r="KGY6" s="13"/>
      <c r="KGZ6" s="13"/>
      <c r="KHA6" s="13"/>
      <c r="KHB6" s="13"/>
      <c r="KHC6" s="13"/>
      <c r="KHD6" s="13"/>
      <c r="KHE6" s="13"/>
      <c r="KHF6" s="13"/>
      <c r="KHG6" s="13"/>
      <c r="KHH6" s="13"/>
      <c r="KHI6" s="13"/>
      <c r="KHJ6" s="13"/>
      <c r="KHK6" s="13"/>
      <c r="KHL6" s="13"/>
      <c r="KHM6" s="13"/>
      <c r="KHN6" s="13"/>
      <c r="KHO6" s="13"/>
      <c r="KHP6" s="13"/>
      <c r="KHQ6" s="13"/>
      <c r="KHR6" s="13"/>
      <c r="KHS6" s="13"/>
      <c r="KHT6" s="13"/>
      <c r="KHU6" s="13"/>
      <c r="KHV6" s="13"/>
      <c r="KHW6" s="13"/>
      <c r="KHX6" s="13"/>
      <c r="KHY6" s="13"/>
      <c r="KHZ6" s="13"/>
      <c r="KIA6" s="13"/>
      <c r="KIB6" s="13"/>
      <c r="KIC6" s="13"/>
      <c r="KID6" s="13"/>
      <c r="KIE6" s="13"/>
      <c r="KIF6" s="13"/>
      <c r="KIG6" s="13"/>
      <c r="KIH6" s="13"/>
      <c r="KII6" s="13"/>
      <c r="KIJ6" s="13"/>
      <c r="KIK6" s="13"/>
      <c r="KIL6" s="13"/>
      <c r="KIM6" s="13"/>
      <c r="KIN6" s="13"/>
      <c r="KIO6" s="13"/>
      <c r="KIP6" s="13"/>
      <c r="KIQ6" s="13"/>
      <c r="KIR6" s="13"/>
      <c r="KIS6" s="13"/>
      <c r="KIT6" s="13"/>
      <c r="KIU6" s="13"/>
      <c r="KIV6" s="13"/>
      <c r="KIW6" s="13"/>
      <c r="KIX6" s="13"/>
      <c r="KIY6" s="13"/>
      <c r="KIZ6" s="13"/>
      <c r="KJA6" s="13"/>
      <c r="KJB6" s="13"/>
      <c r="KJC6" s="13"/>
      <c r="KJD6" s="13"/>
      <c r="KJE6" s="13"/>
      <c r="KJF6" s="13"/>
      <c r="KJG6" s="13"/>
      <c r="KJH6" s="13"/>
      <c r="KJI6" s="13"/>
      <c r="KJJ6" s="13"/>
      <c r="KJK6" s="13"/>
      <c r="KJL6" s="13"/>
      <c r="KJM6" s="13"/>
      <c r="KJN6" s="13"/>
      <c r="KJO6" s="13"/>
      <c r="KJP6" s="13"/>
      <c r="KJQ6" s="13"/>
      <c r="KJR6" s="13"/>
      <c r="KJS6" s="13"/>
      <c r="KJT6" s="13"/>
      <c r="KJU6" s="13"/>
      <c r="KJV6" s="13"/>
      <c r="KJW6" s="13"/>
      <c r="KJX6" s="13"/>
      <c r="KJY6" s="13"/>
      <c r="KJZ6" s="13"/>
      <c r="KKA6" s="13"/>
      <c r="KKB6" s="13"/>
      <c r="KKC6" s="13"/>
      <c r="KKD6" s="13"/>
      <c r="KKE6" s="13"/>
      <c r="KKF6" s="13"/>
      <c r="KKG6" s="13"/>
      <c r="KKH6" s="13"/>
      <c r="KKI6" s="13"/>
      <c r="KKJ6" s="13"/>
      <c r="KKK6" s="13"/>
      <c r="KKL6" s="13"/>
      <c r="KKM6" s="13"/>
      <c r="KKN6" s="13"/>
      <c r="KKO6" s="13"/>
      <c r="KKP6" s="13"/>
      <c r="KKQ6" s="13"/>
      <c r="KKR6" s="13"/>
      <c r="KKS6" s="13"/>
      <c r="KKT6" s="13"/>
      <c r="KKU6" s="13"/>
      <c r="KKV6" s="13"/>
      <c r="KKW6" s="13"/>
      <c r="KKX6" s="13"/>
      <c r="KKY6" s="13"/>
      <c r="KKZ6" s="13"/>
      <c r="KLA6" s="13"/>
      <c r="KLB6" s="13"/>
      <c r="KLC6" s="13"/>
      <c r="KLD6" s="13"/>
      <c r="KLE6" s="13"/>
      <c r="KLF6" s="13"/>
      <c r="KLG6" s="13"/>
      <c r="KLH6" s="13"/>
      <c r="KLI6" s="13"/>
      <c r="KLJ6" s="13"/>
      <c r="KLK6" s="13"/>
      <c r="KLL6" s="13"/>
      <c r="KLM6" s="13"/>
      <c r="KLN6" s="13"/>
      <c r="KLO6" s="13"/>
      <c r="KLP6" s="13"/>
      <c r="KLQ6" s="13"/>
      <c r="KLR6" s="13"/>
      <c r="KLS6" s="13"/>
      <c r="KLT6" s="13"/>
      <c r="KLU6" s="13"/>
      <c r="KLV6" s="13"/>
      <c r="KLW6" s="13"/>
      <c r="KLX6" s="13"/>
      <c r="KLY6" s="13"/>
      <c r="KLZ6" s="13"/>
      <c r="KMA6" s="13"/>
      <c r="KMB6" s="13"/>
      <c r="KMC6" s="13"/>
      <c r="KMD6" s="13"/>
      <c r="KME6" s="13"/>
      <c r="KMF6" s="13"/>
      <c r="KMG6" s="13"/>
      <c r="KMH6" s="13"/>
      <c r="KMI6" s="13"/>
      <c r="KMJ6" s="13"/>
      <c r="KMK6" s="13"/>
      <c r="KML6" s="13"/>
      <c r="KMM6" s="13"/>
      <c r="KMN6" s="13"/>
      <c r="KMO6" s="13"/>
      <c r="KMP6" s="13"/>
      <c r="KMQ6" s="13"/>
      <c r="KMR6" s="13"/>
      <c r="KMS6" s="13"/>
      <c r="KMT6" s="13"/>
      <c r="KMU6" s="13"/>
      <c r="KMV6" s="13"/>
      <c r="KMW6" s="13"/>
      <c r="KMX6" s="13"/>
      <c r="KMY6" s="13"/>
      <c r="KMZ6" s="13"/>
      <c r="KNA6" s="13"/>
      <c r="KNB6" s="13"/>
      <c r="KNC6" s="13"/>
      <c r="KND6" s="13"/>
      <c r="KNE6" s="13"/>
      <c r="KNF6" s="13"/>
      <c r="KNG6" s="13"/>
      <c r="KNH6" s="13"/>
      <c r="KNI6" s="13"/>
      <c r="KNJ6" s="13"/>
      <c r="KNK6" s="13"/>
      <c r="KNL6" s="13"/>
      <c r="KNM6" s="13"/>
      <c r="KNN6" s="13"/>
      <c r="KNO6" s="13"/>
      <c r="KNP6" s="13"/>
      <c r="KNQ6" s="13"/>
      <c r="KNR6" s="13"/>
      <c r="KNS6" s="13"/>
      <c r="KNT6" s="13"/>
      <c r="KNU6" s="13"/>
      <c r="KNV6" s="13"/>
      <c r="KNW6" s="13"/>
      <c r="KNX6" s="13"/>
      <c r="KNY6" s="13"/>
      <c r="KNZ6" s="13"/>
      <c r="KOA6" s="13"/>
      <c r="KOB6" s="13"/>
      <c r="KOC6" s="13"/>
      <c r="KOD6" s="13"/>
      <c r="KOE6" s="13"/>
      <c r="KOF6" s="13"/>
      <c r="KOG6" s="13"/>
      <c r="KOH6" s="13"/>
      <c r="KOI6" s="13"/>
      <c r="KOJ6" s="13"/>
      <c r="KOK6" s="13"/>
      <c r="KOL6" s="13"/>
      <c r="KOM6" s="13"/>
      <c r="KON6" s="13"/>
      <c r="KOO6" s="13"/>
      <c r="KOP6" s="13"/>
      <c r="KOQ6" s="13"/>
      <c r="KOR6" s="13"/>
      <c r="KOS6" s="13"/>
      <c r="KOT6" s="13"/>
      <c r="KOU6" s="13"/>
      <c r="KOV6" s="13"/>
      <c r="KOW6" s="13"/>
      <c r="KOX6" s="13"/>
      <c r="KOY6" s="13"/>
      <c r="KOZ6" s="13"/>
      <c r="KPA6" s="13"/>
      <c r="KPB6" s="13"/>
      <c r="KPC6" s="13"/>
      <c r="KPD6" s="13"/>
      <c r="KPE6" s="13"/>
      <c r="KPF6" s="13"/>
      <c r="KPG6" s="13"/>
      <c r="KPH6" s="13"/>
      <c r="KPI6" s="13"/>
      <c r="KPJ6" s="13"/>
      <c r="KPK6" s="13"/>
      <c r="KPL6" s="13"/>
      <c r="KPM6" s="13"/>
      <c r="KPN6" s="13"/>
      <c r="KPO6" s="13"/>
      <c r="KPP6" s="13"/>
      <c r="KPQ6" s="13"/>
      <c r="KPR6" s="13"/>
      <c r="KPS6" s="13"/>
      <c r="KPT6" s="13"/>
      <c r="KPU6" s="13"/>
      <c r="KPV6" s="13"/>
      <c r="KPW6" s="13"/>
      <c r="KPX6" s="13"/>
      <c r="KPY6" s="13"/>
      <c r="KPZ6" s="13"/>
      <c r="KQA6" s="13"/>
      <c r="KQB6" s="13"/>
      <c r="KQC6" s="13"/>
      <c r="KQD6" s="13"/>
      <c r="KQE6" s="13"/>
      <c r="KQF6" s="13"/>
      <c r="KQG6" s="13"/>
      <c r="KQH6" s="13"/>
      <c r="KQI6" s="13"/>
      <c r="KQJ6" s="13"/>
      <c r="KQK6" s="13"/>
      <c r="KQL6" s="13"/>
      <c r="KQM6" s="13"/>
      <c r="KQN6" s="13"/>
      <c r="KQO6" s="13"/>
      <c r="KQP6" s="13"/>
      <c r="KQQ6" s="13"/>
      <c r="KQR6" s="13"/>
      <c r="KQS6" s="13"/>
      <c r="KQT6" s="13"/>
      <c r="KQU6" s="13"/>
      <c r="KQV6" s="13"/>
      <c r="KQW6" s="13"/>
      <c r="KQX6" s="13"/>
      <c r="KQY6" s="13"/>
      <c r="KQZ6" s="13"/>
      <c r="KRA6" s="13"/>
      <c r="KRB6" s="13"/>
      <c r="KRC6" s="13"/>
      <c r="KRD6" s="13"/>
      <c r="KRE6" s="13"/>
      <c r="KRF6" s="13"/>
      <c r="KRG6" s="13"/>
      <c r="KRH6" s="13"/>
      <c r="KRI6" s="13"/>
      <c r="KRJ6" s="13"/>
      <c r="KRK6" s="13"/>
      <c r="KRL6" s="13"/>
      <c r="KRM6" s="13"/>
      <c r="KRN6" s="13"/>
      <c r="KRO6" s="13"/>
      <c r="KRP6" s="13"/>
      <c r="KRQ6" s="13"/>
      <c r="KRR6" s="13"/>
      <c r="KRS6" s="13"/>
      <c r="KRT6" s="13"/>
      <c r="KRU6" s="13"/>
      <c r="KRV6" s="13"/>
      <c r="KRW6" s="13"/>
      <c r="KRX6" s="13"/>
      <c r="KRY6" s="13"/>
      <c r="KRZ6" s="13"/>
      <c r="KSA6" s="13"/>
      <c r="KSB6" s="13"/>
      <c r="KSC6" s="13"/>
      <c r="KSD6" s="13"/>
      <c r="KSE6" s="13"/>
      <c r="KSF6" s="13"/>
      <c r="KSG6" s="13"/>
      <c r="KSH6" s="13"/>
      <c r="KSI6" s="13"/>
      <c r="KSJ6" s="13"/>
      <c r="KSK6" s="13"/>
      <c r="KSL6" s="13"/>
      <c r="KSM6" s="13"/>
      <c r="KSN6" s="13"/>
      <c r="KSO6" s="13"/>
      <c r="KSP6" s="13"/>
      <c r="KSQ6" s="13"/>
      <c r="KSR6" s="13"/>
      <c r="KSS6" s="13"/>
      <c r="KST6" s="13"/>
      <c r="KSU6" s="13"/>
      <c r="KSV6" s="13"/>
      <c r="KSW6" s="13"/>
      <c r="KSX6" s="13"/>
      <c r="KSY6" s="13"/>
      <c r="KSZ6" s="13"/>
      <c r="KTA6" s="13"/>
      <c r="KTB6" s="13"/>
      <c r="KTC6" s="13"/>
      <c r="KTD6" s="13"/>
      <c r="KTE6" s="13"/>
      <c r="KTF6" s="13"/>
      <c r="KTG6" s="13"/>
      <c r="KTH6" s="13"/>
      <c r="KTI6" s="13"/>
      <c r="KTJ6" s="13"/>
      <c r="KTK6" s="13"/>
      <c r="KTL6" s="13"/>
      <c r="KTM6" s="13"/>
      <c r="KTN6" s="13"/>
      <c r="KTO6" s="13"/>
      <c r="KTP6" s="13"/>
      <c r="KTQ6" s="13"/>
      <c r="KTR6" s="13"/>
      <c r="KTS6" s="13"/>
      <c r="KTT6" s="13"/>
      <c r="KTU6" s="13"/>
      <c r="KTV6" s="13"/>
      <c r="KTW6" s="13"/>
      <c r="KTX6" s="13"/>
      <c r="KTY6" s="13"/>
      <c r="KTZ6" s="13"/>
      <c r="KUA6" s="13"/>
      <c r="KUB6" s="13"/>
      <c r="KUC6" s="13"/>
      <c r="KUD6" s="13"/>
      <c r="KUE6" s="13"/>
      <c r="KUF6" s="13"/>
      <c r="KUG6" s="13"/>
      <c r="KUH6" s="13"/>
      <c r="KUI6" s="13"/>
      <c r="KUJ6" s="13"/>
      <c r="KUK6" s="13"/>
      <c r="KUL6" s="13"/>
      <c r="KUM6" s="13"/>
      <c r="KUN6" s="13"/>
      <c r="KUO6" s="13"/>
      <c r="KUP6" s="13"/>
      <c r="KUQ6" s="13"/>
      <c r="KUR6" s="13"/>
      <c r="KUS6" s="13"/>
      <c r="KUT6" s="13"/>
      <c r="KUU6" s="13"/>
      <c r="KUV6" s="13"/>
      <c r="KUW6" s="13"/>
      <c r="KUX6" s="13"/>
      <c r="KUY6" s="13"/>
      <c r="KUZ6" s="13"/>
      <c r="KVA6" s="13"/>
      <c r="KVB6" s="13"/>
      <c r="KVC6" s="13"/>
      <c r="KVD6" s="13"/>
      <c r="KVE6" s="13"/>
      <c r="KVF6" s="13"/>
      <c r="KVG6" s="13"/>
      <c r="KVH6" s="13"/>
      <c r="KVI6" s="13"/>
      <c r="KVJ6" s="13"/>
      <c r="KVK6" s="13"/>
      <c r="KVL6" s="13"/>
      <c r="KVM6" s="13"/>
      <c r="KVN6" s="13"/>
      <c r="KVO6" s="13"/>
      <c r="KVP6" s="13"/>
      <c r="KVQ6" s="13"/>
      <c r="KVR6" s="13"/>
      <c r="KVS6" s="13"/>
      <c r="KVT6" s="13"/>
      <c r="KVU6" s="13"/>
      <c r="KVV6" s="13"/>
      <c r="KVW6" s="13"/>
      <c r="KVX6" s="13"/>
      <c r="KVY6" s="13"/>
      <c r="KVZ6" s="13"/>
      <c r="KWA6" s="13"/>
      <c r="KWB6" s="13"/>
      <c r="KWC6" s="13"/>
      <c r="KWD6" s="13"/>
      <c r="KWE6" s="13"/>
      <c r="KWF6" s="13"/>
      <c r="KWG6" s="13"/>
      <c r="KWH6" s="13"/>
      <c r="KWI6" s="13"/>
      <c r="KWJ6" s="13"/>
      <c r="KWK6" s="13"/>
      <c r="KWL6" s="13"/>
      <c r="KWM6" s="13"/>
      <c r="KWN6" s="13"/>
      <c r="KWO6" s="13"/>
      <c r="KWP6" s="13"/>
      <c r="KWQ6" s="13"/>
      <c r="KWR6" s="13"/>
      <c r="KWS6" s="13"/>
      <c r="KWT6" s="13"/>
      <c r="KWU6" s="13"/>
      <c r="KWV6" s="13"/>
      <c r="KWW6" s="13"/>
      <c r="KWX6" s="13"/>
      <c r="KWY6" s="13"/>
      <c r="KWZ6" s="13"/>
      <c r="KXA6" s="13"/>
      <c r="KXB6" s="13"/>
      <c r="KXC6" s="13"/>
      <c r="KXD6" s="13"/>
      <c r="KXE6" s="13"/>
      <c r="KXF6" s="13"/>
      <c r="KXG6" s="13"/>
      <c r="KXH6" s="13"/>
      <c r="KXI6" s="13"/>
      <c r="KXJ6" s="13"/>
      <c r="KXK6" s="13"/>
      <c r="KXL6" s="13"/>
      <c r="KXM6" s="13"/>
      <c r="KXN6" s="13"/>
      <c r="KXO6" s="13"/>
      <c r="KXP6" s="13"/>
      <c r="KXQ6" s="13"/>
      <c r="KXR6" s="13"/>
      <c r="KXS6" s="13"/>
      <c r="KXT6" s="13"/>
      <c r="KXU6" s="13"/>
      <c r="KXV6" s="13"/>
      <c r="KXW6" s="13"/>
      <c r="KXX6" s="13"/>
      <c r="KXY6" s="13"/>
      <c r="KXZ6" s="13"/>
      <c r="KYA6" s="13"/>
      <c r="KYB6" s="13"/>
      <c r="KYC6" s="13"/>
      <c r="KYD6" s="13"/>
      <c r="KYE6" s="13"/>
      <c r="KYF6" s="13"/>
      <c r="KYG6" s="13"/>
      <c r="KYH6" s="13"/>
      <c r="KYI6" s="13"/>
      <c r="KYJ6" s="13"/>
      <c r="KYK6" s="13"/>
      <c r="KYL6" s="13"/>
      <c r="KYM6" s="13"/>
      <c r="KYN6" s="13"/>
      <c r="KYO6" s="13"/>
      <c r="KYP6" s="13"/>
      <c r="KYQ6" s="13"/>
      <c r="KYR6" s="13"/>
      <c r="KYS6" s="13"/>
      <c r="KYT6" s="13"/>
      <c r="KYU6" s="13"/>
      <c r="KYV6" s="13"/>
      <c r="KYW6" s="13"/>
      <c r="KYX6" s="13"/>
      <c r="KYY6" s="13"/>
      <c r="KYZ6" s="13"/>
      <c r="KZA6" s="13"/>
      <c r="KZB6" s="13"/>
      <c r="KZC6" s="13"/>
      <c r="KZD6" s="13"/>
      <c r="KZE6" s="13"/>
      <c r="KZF6" s="13"/>
      <c r="KZG6" s="13"/>
      <c r="KZH6" s="13"/>
      <c r="KZI6" s="13"/>
      <c r="KZJ6" s="13"/>
      <c r="KZK6" s="13"/>
      <c r="KZL6" s="13"/>
      <c r="KZM6" s="13"/>
      <c r="KZN6" s="13"/>
      <c r="KZO6" s="13"/>
      <c r="KZP6" s="13"/>
      <c r="KZQ6" s="13"/>
      <c r="KZR6" s="13"/>
      <c r="KZS6" s="13"/>
      <c r="KZT6" s="13"/>
      <c r="KZU6" s="13"/>
      <c r="KZV6" s="13"/>
      <c r="KZW6" s="13"/>
      <c r="KZX6" s="13"/>
      <c r="KZY6" s="13"/>
      <c r="KZZ6" s="13"/>
      <c r="LAA6" s="13"/>
      <c r="LAB6" s="13"/>
      <c r="LAC6" s="13"/>
      <c r="LAD6" s="13"/>
      <c r="LAE6" s="13"/>
      <c r="LAF6" s="13"/>
      <c r="LAG6" s="13"/>
      <c r="LAH6" s="13"/>
      <c r="LAI6" s="13"/>
      <c r="LAJ6" s="13"/>
      <c r="LAK6" s="13"/>
      <c r="LAL6" s="13"/>
      <c r="LAM6" s="13"/>
      <c r="LAN6" s="13"/>
      <c r="LAO6" s="13"/>
      <c r="LAP6" s="13"/>
      <c r="LAQ6" s="13"/>
      <c r="LAR6" s="13"/>
      <c r="LAS6" s="13"/>
      <c r="LAT6" s="13"/>
      <c r="LAU6" s="13"/>
      <c r="LAV6" s="13"/>
      <c r="LAW6" s="13"/>
      <c r="LAX6" s="13"/>
      <c r="LAY6" s="13"/>
      <c r="LAZ6" s="13"/>
      <c r="LBA6" s="13"/>
      <c r="LBB6" s="13"/>
      <c r="LBC6" s="13"/>
      <c r="LBD6" s="13"/>
      <c r="LBE6" s="13"/>
      <c r="LBF6" s="13"/>
      <c r="LBG6" s="13"/>
      <c r="LBH6" s="13"/>
      <c r="LBI6" s="13"/>
      <c r="LBJ6" s="13"/>
      <c r="LBK6" s="13"/>
      <c r="LBL6" s="13"/>
      <c r="LBM6" s="13"/>
      <c r="LBN6" s="13"/>
      <c r="LBO6" s="13"/>
      <c r="LBP6" s="13"/>
      <c r="LBQ6" s="13"/>
      <c r="LBR6" s="13"/>
      <c r="LBS6" s="13"/>
      <c r="LBT6" s="13"/>
      <c r="LBU6" s="13"/>
      <c r="LBV6" s="13"/>
      <c r="LBW6" s="13"/>
      <c r="LBX6" s="13"/>
      <c r="LBY6" s="13"/>
      <c r="LBZ6" s="13"/>
      <c r="LCA6" s="13"/>
      <c r="LCB6" s="13"/>
      <c r="LCC6" s="13"/>
      <c r="LCD6" s="13"/>
      <c r="LCE6" s="13"/>
      <c r="LCF6" s="13"/>
      <c r="LCG6" s="13"/>
      <c r="LCH6" s="13"/>
      <c r="LCI6" s="13"/>
      <c r="LCJ6" s="13"/>
      <c r="LCK6" s="13"/>
      <c r="LCL6" s="13"/>
      <c r="LCM6" s="13"/>
      <c r="LCN6" s="13"/>
      <c r="LCO6" s="13"/>
      <c r="LCP6" s="13"/>
      <c r="LCQ6" s="13"/>
      <c r="LCR6" s="13"/>
      <c r="LCS6" s="13"/>
      <c r="LCT6" s="13"/>
      <c r="LCU6" s="13"/>
      <c r="LCV6" s="13"/>
      <c r="LCW6" s="13"/>
      <c r="LCX6" s="13"/>
      <c r="LCY6" s="13"/>
      <c r="LCZ6" s="13"/>
      <c r="LDA6" s="13"/>
      <c r="LDB6" s="13"/>
      <c r="LDC6" s="13"/>
      <c r="LDD6" s="13"/>
      <c r="LDE6" s="13"/>
      <c r="LDF6" s="13"/>
      <c r="LDG6" s="13"/>
      <c r="LDH6" s="13"/>
      <c r="LDI6" s="13"/>
      <c r="LDJ6" s="13"/>
      <c r="LDK6" s="13"/>
      <c r="LDL6" s="13"/>
      <c r="LDM6" s="13"/>
      <c r="LDN6" s="13"/>
      <c r="LDO6" s="13"/>
      <c r="LDP6" s="13"/>
      <c r="LDQ6" s="13"/>
      <c r="LDR6" s="13"/>
      <c r="LDS6" s="13"/>
      <c r="LDT6" s="13"/>
      <c r="LDU6" s="13"/>
      <c r="LDV6" s="13"/>
      <c r="LDW6" s="13"/>
      <c r="LDX6" s="13"/>
      <c r="LDY6" s="13"/>
      <c r="LDZ6" s="13"/>
      <c r="LEA6" s="13"/>
      <c r="LEB6" s="13"/>
      <c r="LEC6" s="13"/>
      <c r="LED6" s="13"/>
      <c r="LEE6" s="13"/>
      <c r="LEF6" s="13"/>
      <c r="LEG6" s="13"/>
      <c r="LEH6" s="13"/>
      <c r="LEI6" s="13"/>
      <c r="LEJ6" s="13"/>
      <c r="LEK6" s="13"/>
      <c r="LEL6" s="13"/>
      <c r="LEM6" s="13"/>
      <c r="LEN6" s="13"/>
      <c r="LEO6" s="13"/>
      <c r="LEP6" s="13"/>
      <c r="LEQ6" s="13"/>
      <c r="LER6" s="13"/>
      <c r="LES6" s="13"/>
      <c r="LET6" s="13"/>
      <c r="LEU6" s="13"/>
      <c r="LEV6" s="13"/>
      <c r="LEW6" s="13"/>
      <c r="LEX6" s="13"/>
      <c r="LEY6" s="13"/>
      <c r="LEZ6" s="13"/>
      <c r="LFA6" s="13"/>
      <c r="LFB6" s="13"/>
      <c r="LFC6" s="13"/>
      <c r="LFD6" s="13"/>
      <c r="LFE6" s="13"/>
      <c r="LFF6" s="13"/>
      <c r="LFG6" s="13"/>
      <c r="LFH6" s="13"/>
      <c r="LFI6" s="13"/>
      <c r="LFJ6" s="13"/>
      <c r="LFK6" s="13"/>
      <c r="LFL6" s="13"/>
      <c r="LFM6" s="13"/>
      <c r="LFN6" s="13"/>
      <c r="LFO6" s="13"/>
      <c r="LFP6" s="13"/>
      <c r="LFQ6" s="13"/>
      <c r="LFR6" s="13"/>
      <c r="LFS6" s="13"/>
      <c r="LFT6" s="13"/>
      <c r="LFU6" s="13"/>
      <c r="LFV6" s="13"/>
      <c r="LFW6" s="13"/>
      <c r="LFX6" s="13"/>
      <c r="LFY6" s="13"/>
      <c r="LFZ6" s="13"/>
      <c r="LGA6" s="13"/>
      <c r="LGB6" s="13"/>
      <c r="LGC6" s="13"/>
      <c r="LGD6" s="13"/>
      <c r="LGE6" s="13"/>
      <c r="LGF6" s="13"/>
      <c r="LGG6" s="13"/>
      <c r="LGH6" s="13"/>
      <c r="LGI6" s="13"/>
      <c r="LGJ6" s="13"/>
      <c r="LGK6" s="13"/>
      <c r="LGL6" s="13"/>
      <c r="LGM6" s="13"/>
      <c r="LGN6" s="13"/>
      <c r="LGO6" s="13"/>
      <c r="LGP6" s="13"/>
      <c r="LGQ6" s="13"/>
      <c r="LGR6" s="13"/>
      <c r="LGS6" s="13"/>
      <c r="LGT6" s="13"/>
      <c r="LGU6" s="13"/>
      <c r="LGV6" s="13"/>
      <c r="LGW6" s="13"/>
      <c r="LGX6" s="13"/>
      <c r="LGY6" s="13"/>
      <c r="LGZ6" s="13"/>
      <c r="LHA6" s="13"/>
      <c r="LHB6" s="13"/>
      <c r="LHC6" s="13"/>
      <c r="LHD6" s="13"/>
      <c r="LHE6" s="13"/>
      <c r="LHF6" s="13"/>
      <c r="LHG6" s="13"/>
      <c r="LHH6" s="13"/>
      <c r="LHI6" s="13"/>
      <c r="LHJ6" s="13"/>
      <c r="LHK6" s="13"/>
      <c r="LHL6" s="13"/>
      <c r="LHM6" s="13"/>
      <c r="LHN6" s="13"/>
      <c r="LHO6" s="13"/>
      <c r="LHP6" s="13"/>
      <c r="LHQ6" s="13"/>
      <c r="LHR6" s="13"/>
      <c r="LHS6" s="13"/>
      <c r="LHT6" s="13"/>
      <c r="LHU6" s="13"/>
      <c r="LHV6" s="13"/>
      <c r="LHW6" s="13"/>
      <c r="LHX6" s="13"/>
      <c r="LHY6" s="13"/>
      <c r="LHZ6" s="13"/>
      <c r="LIA6" s="13"/>
      <c r="LIB6" s="13"/>
      <c r="LIC6" s="13"/>
      <c r="LID6" s="13"/>
      <c r="LIE6" s="13"/>
      <c r="LIF6" s="13"/>
      <c r="LIG6" s="13"/>
      <c r="LIH6" s="13"/>
      <c r="LII6" s="13"/>
      <c r="LIJ6" s="13"/>
      <c r="LIK6" s="13"/>
      <c r="LIL6" s="13"/>
      <c r="LIM6" s="13"/>
      <c r="LIN6" s="13"/>
      <c r="LIO6" s="13"/>
      <c r="LIP6" s="13"/>
      <c r="LIQ6" s="13"/>
      <c r="LIR6" s="13"/>
      <c r="LIS6" s="13"/>
      <c r="LIT6" s="13"/>
      <c r="LIU6" s="13"/>
      <c r="LIV6" s="13"/>
      <c r="LIW6" s="13"/>
      <c r="LIX6" s="13"/>
      <c r="LIY6" s="13"/>
      <c r="LIZ6" s="13"/>
      <c r="LJA6" s="13"/>
      <c r="LJB6" s="13"/>
      <c r="LJC6" s="13"/>
      <c r="LJD6" s="13"/>
      <c r="LJE6" s="13"/>
      <c r="LJF6" s="13"/>
      <c r="LJG6" s="13"/>
      <c r="LJH6" s="13"/>
      <c r="LJI6" s="13"/>
      <c r="LJJ6" s="13"/>
      <c r="LJK6" s="13"/>
      <c r="LJL6" s="13"/>
      <c r="LJM6" s="13"/>
      <c r="LJN6" s="13"/>
      <c r="LJO6" s="13"/>
      <c r="LJP6" s="13"/>
      <c r="LJQ6" s="13"/>
      <c r="LJR6" s="13"/>
      <c r="LJS6" s="13"/>
      <c r="LJT6" s="13"/>
      <c r="LJU6" s="13"/>
      <c r="LJV6" s="13"/>
      <c r="LJW6" s="13"/>
      <c r="LJX6" s="13"/>
      <c r="LJY6" s="13"/>
      <c r="LJZ6" s="13"/>
      <c r="LKA6" s="13"/>
      <c r="LKB6" s="13"/>
      <c r="LKC6" s="13"/>
      <c r="LKD6" s="13"/>
      <c r="LKE6" s="13"/>
      <c r="LKF6" s="13"/>
      <c r="LKG6" s="13"/>
      <c r="LKH6" s="13"/>
      <c r="LKI6" s="13"/>
      <c r="LKJ6" s="13"/>
      <c r="LKK6" s="13"/>
      <c r="LKL6" s="13"/>
      <c r="LKM6" s="13"/>
      <c r="LKN6" s="13"/>
      <c r="LKO6" s="13"/>
      <c r="LKP6" s="13"/>
      <c r="LKQ6" s="13"/>
      <c r="LKR6" s="13"/>
      <c r="LKS6" s="13"/>
      <c r="LKT6" s="13"/>
      <c r="LKU6" s="13"/>
      <c r="LKV6" s="13"/>
      <c r="LKW6" s="13"/>
      <c r="LKX6" s="13"/>
      <c r="LKY6" s="13"/>
      <c r="LKZ6" s="13"/>
      <c r="LLA6" s="13"/>
      <c r="LLB6" s="13"/>
      <c r="LLC6" s="13"/>
      <c r="LLD6" s="13"/>
      <c r="LLE6" s="13"/>
      <c r="LLF6" s="13"/>
      <c r="LLG6" s="13"/>
      <c r="LLH6" s="13"/>
      <c r="LLI6" s="13"/>
      <c r="LLJ6" s="13"/>
      <c r="LLK6" s="13"/>
      <c r="LLL6" s="13"/>
      <c r="LLM6" s="13"/>
      <c r="LLN6" s="13"/>
      <c r="LLO6" s="13"/>
      <c r="LLP6" s="13"/>
      <c r="LLQ6" s="13"/>
      <c r="LLR6" s="13"/>
      <c r="LLS6" s="13"/>
      <c r="LLT6" s="13"/>
      <c r="LLU6" s="13"/>
      <c r="LLV6" s="13"/>
      <c r="LLW6" s="13"/>
      <c r="LLX6" s="13"/>
      <c r="LLY6" s="13"/>
      <c r="LLZ6" s="13"/>
      <c r="LMA6" s="13"/>
      <c r="LMB6" s="13"/>
      <c r="LMC6" s="13"/>
      <c r="LMD6" s="13"/>
      <c r="LME6" s="13"/>
      <c r="LMF6" s="13"/>
      <c r="LMG6" s="13"/>
      <c r="LMH6" s="13"/>
      <c r="LMI6" s="13"/>
      <c r="LMJ6" s="13"/>
      <c r="LMK6" s="13"/>
      <c r="LML6" s="13"/>
      <c r="LMM6" s="13"/>
      <c r="LMN6" s="13"/>
      <c r="LMO6" s="13"/>
      <c r="LMP6" s="13"/>
      <c r="LMQ6" s="13"/>
      <c r="LMR6" s="13"/>
      <c r="LMS6" s="13"/>
      <c r="LMT6" s="13"/>
      <c r="LMU6" s="13"/>
      <c r="LMV6" s="13"/>
      <c r="LMW6" s="13"/>
      <c r="LMX6" s="13"/>
      <c r="LMY6" s="13"/>
      <c r="LMZ6" s="13"/>
      <c r="LNA6" s="13"/>
      <c r="LNB6" s="13"/>
      <c r="LNC6" s="13"/>
      <c r="LND6" s="13"/>
      <c r="LNE6" s="13"/>
      <c r="LNF6" s="13"/>
      <c r="LNG6" s="13"/>
      <c r="LNH6" s="13"/>
      <c r="LNI6" s="13"/>
      <c r="LNJ6" s="13"/>
      <c r="LNK6" s="13"/>
      <c r="LNL6" s="13"/>
      <c r="LNM6" s="13"/>
      <c r="LNN6" s="13"/>
      <c r="LNO6" s="13"/>
      <c r="LNP6" s="13"/>
      <c r="LNQ6" s="13"/>
      <c r="LNR6" s="13"/>
      <c r="LNS6" s="13"/>
      <c r="LNT6" s="13"/>
      <c r="LNU6" s="13"/>
      <c r="LNV6" s="13"/>
      <c r="LNW6" s="13"/>
      <c r="LNX6" s="13"/>
      <c r="LNY6" s="13"/>
      <c r="LNZ6" s="13"/>
      <c r="LOA6" s="13"/>
      <c r="LOB6" s="13"/>
      <c r="LOC6" s="13"/>
      <c r="LOD6" s="13"/>
      <c r="LOE6" s="13"/>
      <c r="LOF6" s="13"/>
      <c r="LOG6" s="13"/>
      <c r="LOH6" s="13"/>
      <c r="LOI6" s="13"/>
      <c r="LOJ6" s="13"/>
      <c r="LOK6" s="13"/>
      <c r="LOL6" s="13"/>
      <c r="LOM6" s="13"/>
      <c r="LON6" s="13"/>
      <c r="LOO6" s="13"/>
      <c r="LOP6" s="13"/>
      <c r="LOQ6" s="13"/>
      <c r="LOR6" s="13"/>
      <c r="LOS6" s="13"/>
      <c r="LOT6" s="13"/>
      <c r="LOU6" s="13"/>
      <c r="LOV6" s="13"/>
      <c r="LOW6" s="13"/>
      <c r="LOX6" s="13"/>
      <c r="LOY6" s="13"/>
      <c r="LOZ6" s="13"/>
      <c r="LPA6" s="13"/>
      <c r="LPB6" s="13"/>
      <c r="LPC6" s="13"/>
      <c r="LPD6" s="13"/>
      <c r="LPE6" s="13"/>
      <c r="LPF6" s="13"/>
      <c r="LPG6" s="13"/>
      <c r="LPH6" s="13"/>
      <c r="LPI6" s="13"/>
      <c r="LPJ6" s="13"/>
      <c r="LPK6" s="13"/>
      <c r="LPL6" s="13"/>
      <c r="LPM6" s="13"/>
      <c r="LPN6" s="13"/>
      <c r="LPO6" s="13"/>
      <c r="LPP6" s="13"/>
      <c r="LPQ6" s="13"/>
      <c r="LPR6" s="13"/>
      <c r="LPS6" s="13"/>
      <c r="LPT6" s="13"/>
      <c r="LPU6" s="13"/>
      <c r="LPV6" s="13"/>
      <c r="LPW6" s="13"/>
      <c r="LPX6" s="13"/>
      <c r="LPY6" s="13"/>
      <c r="LPZ6" s="13"/>
      <c r="LQA6" s="13"/>
      <c r="LQB6" s="13"/>
      <c r="LQC6" s="13"/>
      <c r="LQD6" s="13"/>
      <c r="LQE6" s="13"/>
      <c r="LQF6" s="13"/>
      <c r="LQG6" s="13"/>
      <c r="LQH6" s="13"/>
      <c r="LQI6" s="13"/>
      <c r="LQJ6" s="13"/>
      <c r="LQK6" s="13"/>
      <c r="LQL6" s="13"/>
      <c r="LQM6" s="13"/>
      <c r="LQN6" s="13"/>
      <c r="LQO6" s="13"/>
      <c r="LQP6" s="13"/>
      <c r="LQQ6" s="13"/>
      <c r="LQR6" s="13"/>
      <c r="LQS6" s="13"/>
      <c r="LQT6" s="13"/>
      <c r="LQU6" s="13"/>
      <c r="LQV6" s="13"/>
      <c r="LQW6" s="13"/>
      <c r="LQX6" s="13"/>
      <c r="LQY6" s="13"/>
      <c r="LQZ6" s="13"/>
      <c r="LRA6" s="13"/>
      <c r="LRB6" s="13"/>
      <c r="LRC6" s="13"/>
      <c r="LRD6" s="13"/>
      <c r="LRE6" s="13"/>
      <c r="LRF6" s="13"/>
      <c r="LRG6" s="13"/>
      <c r="LRH6" s="13"/>
      <c r="LRI6" s="13"/>
      <c r="LRJ6" s="13"/>
      <c r="LRK6" s="13"/>
      <c r="LRL6" s="13"/>
      <c r="LRM6" s="13"/>
      <c r="LRN6" s="13"/>
      <c r="LRO6" s="13"/>
      <c r="LRP6" s="13"/>
      <c r="LRQ6" s="13"/>
      <c r="LRR6" s="13"/>
      <c r="LRS6" s="13"/>
      <c r="LRT6" s="13"/>
      <c r="LRU6" s="13"/>
      <c r="LRV6" s="13"/>
      <c r="LRW6" s="13"/>
      <c r="LRX6" s="13"/>
      <c r="LRY6" s="13"/>
      <c r="LRZ6" s="13"/>
      <c r="LSA6" s="13"/>
      <c r="LSB6" s="13"/>
      <c r="LSC6" s="13"/>
      <c r="LSD6" s="13"/>
      <c r="LSE6" s="13"/>
      <c r="LSF6" s="13"/>
      <c r="LSG6" s="13"/>
      <c r="LSH6" s="13"/>
      <c r="LSI6" s="13"/>
      <c r="LSJ6" s="13"/>
      <c r="LSK6" s="13"/>
      <c r="LSL6" s="13"/>
      <c r="LSM6" s="13"/>
      <c r="LSN6" s="13"/>
      <c r="LSO6" s="13"/>
      <c r="LSP6" s="13"/>
      <c r="LSQ6" s="13"/>
      <c r="LSR6" s="13"/>
      <c r="LSS6" s="13"/>
      <c r="LST6" s="13"/>
      <c r="LSU6" s="13"/>
      <c r="LSV6" s="13"/>
      <c r="LSW6" s="13"/>
      <c r="LSX6" s="13"/>
      <c r="LSY6" s="13"/>
      <c r="LSZ6" s="13"/>
      <c r="LTA6" s="13"/>
      <c r="LTB6" s="13"/>
      <c r="LTC6" s="13"/>
      <c r="LTD6" s="13"/>
      <c r="LTE6" s="13"/>
      <c r="LTF6" s="13"/>
      <c r="LTG6" s="13"/>
      <c r="LTH6" s="13"/>
      <c r="LTI6" s="13"/>
      <c r="LTJ6" s="13"/>
      <c r="LTK6" s="13"/>
      <c r="LTL6" s="13"/>
      <c r="LTM6" s="13"/>
      <c r="LTN6" s="13"/>
      <c r="LTO6" s="13"/>
      <c r="LTP6" s="13"/>
      <c r="LTQ6" s="13"/>
      <c r="LTR6" s="13"/>
      <c r="LTS6" s="13"/>
      <c r="LTT6" s="13"/>
      <c r="LTU6" s="13"/>
      <c r="LTV6" s="13"/>
      <c r="LTW6" s="13"/>
      <c r="LTX6" s="13"/>
      <c r="LTY6" s="13"/>
      <c r="LTZ6" s="13"/>
      <c r="LUA6" s="13"/>
      <c r="LUB6" s="13"/>
      <c r="LUC6" s="13"/>
      <c r="LUD6" s="13"/>
      <c r="LUE6" s="13"/>
      <c r="LUF6" s="13"/>
      <c r="LUG6" s="13"/>
      <c r="LUH6" s="13"/>
      <c r="LUI6" s="13"/>
      <c r="LUJ6" s="13"/>
      <c r="LUK6" s="13"/>
      <c r="LUL6" s="13"/>
      <c r="LUM6" s="13"/>
      <c r="LUN6" s="13"/>
      <c r="LUO6" s="13"/>
      <c r="LUP6" s="13"/>
      <c r="LUQ6" s="13"/>
      <c r="LUR6" s="13"/>
      <c r="LUS6" s="13"/>
      <c r="LUT6" s="13"/>
      <c r="LUU6" s="13"/>
      <c r="LUV6" s="13"/>
      <c r="LUW6" s="13"/>
      <c r="LUX6" s="13"/>
      <c r="LUY6" s="13"/>
      <c r="LUZ6" s="13"/>
      <c r="LVA6" s="13"/>
      <c r="LVB6" s="13"/>
      <c r="LVC6" s="13"/>
      <c r="LVD6" s="13"/>
      <c r="LVE6" s="13"/>
      <c r="LVF6" s="13"/>
      <c r="LVG6" s="13"/>
      <c r="LVH6" s="13"/>
      <c r="LVI6" s="13"/>
      <c r="LVJ6" s="13"/>
      <c r="LVK6" s="13"/>
      <c r="LVL6" s="13"/>
      <c r="LVM6" s="13"/>
      <c r="LVN6" s="13"/>
      <c r="LVO6" s="13"/>
      <c r="LVP6" s="13"/>
      <c r="LVQ6" s="13"/>
      <c r="LVR6" s="13"/>
      <c r="LVS6" s="13"/>
      <c r="LVT6" s="13"/>
      <c r="LVU6" s="13"/>
      <c r="LVV6" s="13"/>
      <c r="LVW6" s="13"/>
      <c r="LVX6" s="13"/>
      <c r="LVY6" s="13"/>
      <c r="LVZ6" s="13"/>
      <c r="LWA6" s="13"/>
      <c r="LWB6" s="13"/>
      <c r="LWC6" s="13"/>
      <c r="LWD6" s="13"/>
      <c r="LWE6" s="13"/>
      <c r="LWF6" s="13"/>
      <c r="LWG6" s="13"/>
      <c r="LWH6" s="13"/>
      <c r="LWI6" s="13"/>
      <c r="LWJ6" s="13"/>
      <c r="LWK6" s="13"/>
      <c r="LWL6" s="13"/>
      <c r="LWM6" s="13"/>
      <c r="LWN6" s="13"/>
      <c r="LWO6" s="13"/>
      <c r="LWP6" s="13"/>
      <c r="LWQ6" s="13"/>
      <c r="LWR6" s="13"/>
      <c r="LWS6" s="13"/>
      <c r="LWT6" s="13"/>
      <c r="LWU6" s="13"/>
      <c r="LWV6" s="13"/>
      <c r="LWW6" s="13"/>
      <c r="LWX6" s="13"/>
      <c r="LWY6" s="13"/>
      <c r="LWZ6" s="13"/>
      <c r="LXA6" s="13"/>
      <c r="LXB6" s="13"/>
      <c r="LXC6" s="13"/>
      <c r="LXD6" s="13"/>
      <c r="LXE6" s="13"/>
      <c r="LXF6" s="13"/>
      <c r="LXG6" s="13"/>
      <c r="LXH6" s="13"/>
      <c r="LXI6" s="13"/>
      <c r="LXJ6" s="13"/>
      <c r="LXK6" s="13"/>
      <c r="LXL6" s="13"/>
      <c r="LXM6" s="13"/>
      <c r="LXN6" s="13"/>
      <c r="LXO6" s="13"/>
      <c r="LXP6" s="13"/>
      <c r="LXQ6" s="13"/>
      <c r="LXR6" s="13"/>
      <c r="LXS6" s="13"/>
      <c r="LXT6" s="13"/>
      <c r="LXU6" s="13"/>
      <c r="LXV6" s="13"/>
      <c r="LXW6" s="13"/>
      <c r="LXX6" s="13"/>
      <c r="LXY6" s="13"/>
      <c r="LXZ6" s="13"/>
      <c r="LYA6" s="13"/>
      <c r="LYB6" s="13"/>
      <c r="LYC6" s="13"/>
      <c r="LYD6" s="13"/>
      <c r="LYE6" s="13"/>
      <c r="LYF6" s="13"/>
      <c r="LYG6" s="13"/>
      <c r="LYH6" s="13"/>
      <c r="LYI6" s="13"/>
      <c r="LYJ6" s="13"/>
      <c r="LYK6" s="13"/>
      <c r="LYL6" s="13"/>
      <c r="LYM6" s="13"/>
      <c r="LYN6" s="13"/>
      <c r="LYO6" s="13"/>
      <c r="LYP6" s="13"/>
      <c r="LYQ6" s="13"/>
      <c r="LYR6" s="13"/>
      <c r="LYS6" s="13"/>
      <c r="LYT6" s="13"/>
      <c r="LYU6" s="13"/>
      <c r="LYV6" s="13"/>
      <c r="LYW6" s="13"/>
      <c r="LYX6" s="13"/>
      <c r="LYY6" s="13"/>
      <c r="LYZ6" s="13"/>
      <c r="LZA6" s="13"/>
      <c r="LZB6" s="13"/>
      <c r="LZC6" s="13"/>
      <c r="LZD6" s="13"/>
      <c r="LZE6" s="13"/>
      <c r="LZF6" s="13"/>
      <c r="LZG6" s="13"/>
      <c r="LZH6" s="13"/>
      <c r="LZI6" s="13"/>
      <c r="LZJ6" s="13"/>
      <c r="LZK6" s="13"/>
      <c r="LZL6" s="13"/>
      <c r="LZM6" s="13"/>
      <c r="LZN6" s="13"/>
      <c r="LZO6" s="13"/>
      <c r="LZP6" s="13"/>
      <c r="LZQ6" s="13"/>
      <c r="LZR6" s="13"/>
      <c r="LZS6" s="13"/>
      <c r="LZT6" s="13"/>
      <c r="LZU6" s="13"/>
      <c r="LZV6" s="13"/>
      <c r="LZW6" s="13"/>
      <c r="LZX6" s="13"/>
      <c r="LZY6" s="13"/>
      <c r="LZZ6" s="13"/>
      <c r="MAA6" s="13"/>
      <c r="MAB6" s="13"/>
      <c r="MAC6" s="13"/>
      <c r="MAD6" s="13"/>
      <c r="MAE6" s="13"/>
      <c r="MAF6" s="13"/>
      <c r="MAG6" s="13"/>
      <c r="MAH6" s="13"/>
      <c r="MAI6" s="13"/>
      <c r="MAJ6" s="13"/>
      <c r="MAK6" s="13"/>
      <c r="MAL6" s="13"/>
      <c r="MAM6" s="13"/>
      <c r="MAN6" s="13"/>
      <c r="MAO6" s="13"/>
      <c r="MAP6" s="13"/>
      <c r="MAQ6" s="13"/>
      <c r="MAR6" s="13"/>
      <c r="MAS6" s="13"/>
      <c r="MAT6" s="13"/>
      <c r="MAU6" s="13"/>
      <c r="MAV6" s="13"/>
      <c r="MAW6" s="13"/>
      <c r="MAX6" s="13"/>
      <c r="MAY6" s="13"/>
      <c r="MAZ6" s="13"/>
      <c r="MBA6" s="13"/>
      <c r="MBB6" s="13"/>
      <c r="MBC6" s="13"/>
      <c r="MBD6" s="13"/>
      <c r="MBE6" s="13"/>
      <c r="MBF6" s="13"/>
      <c r="MBG6" s="13"/>
      <c r="MBH6" s="13"/>
      <c r="MBI6" s="13"/>
      <c r="MBJ6" s="13"/>
      <c r="MBK6" s="13"/>
      <c r="MBL6" s="13"/>
      <c r="MBM6" s="13"/>
      <c r="MBN6" s="13"/>
      <c r="MBO6" s="13"/>
      <c r="MBP6" s="13"/>
      <c r="MBQ6" s="13"/>
      <c r="MBR6" s="13"/>
      <c r="MBS6" s="13"/>
      <c r="MBT6" s="13"/>
      <c r="MBU6" s="13"/>
      <c r="MBV6" s="13"/>
      <c r="MBW6" s="13"/>
      <c r="MBX6" s="13"/>
      <c r="MBY6" s="13"/>
      <c r="MBZ6" s="13"/>
      <c r="MCA6" s="13"/>
      <c r="MCB6" s="13"/>
      <c r="MCC6" s="13"/>
      <c r="MCD6" s="13"/>
      <c r="MCE6" s="13"/>
      <c r="MCF6" s="13"/>
      <c r="MCG6" s="13"/>
      <c r="MCH6" s="13"/>
      <c r="MCI6" s="13"/>
      <c r="MCJ6" s="13"/>
      <c r="MCK6" s="13"/>
      <c r="MCL6" s="13"/>
      <c r="MCM6" s="13"/>
      <c r="MCN6" s="13"/>
      <c r="MCO6" s="13"/>
      <c r="MCP6" s="13"/>
      <c r="MCQ6" s="13"/>
      <c r="MCR6" s="13"/>
      <c r="MCS6" s="13"/>
      <c r="MCT6" s="13"/>
      <c r="MCU6" s="13"/>
      <c r="MCV6" s="13"/>
      <c r="MCW6" s="13"/>
      <c r="MCX6" s="13"/>
      <c r="MCY6" s="13"/>
      <c r="MCZ6" s="13"/>
      <c r="MDA6" s="13"/>
      <c r="MDB6" s="13"/>
      <c r="MDC6" s="13"/>
      <c r="MDD6" s="13"/>
      <c r="MDE6" s="13"/>
      <c r="MDF6" s="13"/>
      <c r="MDG6" s="13"/>
      <c r="MDH6" s="13"/>
      <c r="MDI6" s="13"/>
      <c r="MDJ6" s="13"/>
      <c r="MDK6" s="13"/>
      <c r="MDL6" s="13"/>
      <c r="MDM6" s="13"/>
      <c r="MDN6" s="13"/>
      <c r="MDO6" s="13"/>
      <c r="MDP6" s="13"/>
      <c r="MDQ6" s="13"/>
      <c r="MDR6" s="13"/>
      <c r="MDS6" s="13"/>
      <c r="MDT6" s="13"/>
      <c r="MDU6" s="13"/>
      <c r="MDV6" s="13"/>
      <c r="MDW6" s="13"/>
      <c r="MDX6" s="13"/>
      <c r="MDY6" s="13"/>
      <c r="MDZ6" s="13"/>
      <c r="MEA6" s="13"/>
      <c r="MEB6" s="13"/>
      <c r="MEC6" s="13"/>
      <c r="MED6" s="13"/>
      <c r="MEE6" s="13"/>
      <c r="MEF6" s="13"/>
      <c r="MEG6" s="13"/>
      <c r="MEH6" s="13"/>
      <c r="MEI6" s="13"/>
      <c r="MEJ6" s="13"/>
      <c r="MEK6" s="13"/>
      <c r="MEL6" s="13"/>
      <c r="MEM6" s="13"/>
      <c r="MEN6" s="13"/>
      <c r="MEO6" s="13"/>
      <c r="MEP6" s="13"/>
      <c r="MEQ6" s="13"/>
      <c r="MER6" s="13"/>
      <c r="MES6" s="13"/>
      <c r="MET6" s="13"/>
      <c r="MEU6" s="13"/>
      <c r="MEV6" s="13"/>
      <c r="MEW6" s="13"/>
      <c r="MEX6" s="13"/>
      <c r="MEY6" s="13"/>
      <c r="MEZ6" s="13"/>
      <c r="MFA6" s="13"/>
      <c r="MFB6" s="13"/>
      <c r="MFC6" s="13"/>
      <c r="MFD6" s="13"/>
      <c r="MFE6" s="13"/>
      <c r="MFF6" s="13"/>
      <c r="MFG6" s="13"/>
      <c r="MFH6" s="13"/>
      <c r="MFI6" s="13"/>
      <c r="MFJ6" s="13"/>
      <c r="MFK6" s="13"/>
      <c r="MFL6" s="13"/>
      <c r="MFM6" s="13"/>
      <c r="MFN6" s="13"/>
      <c r="MFO6" s="13"/>
      <c r="MFP6" s="13"/>
      <c r="MFQ6" s="13"/>
      <c r="MFR6" s="13"/>
      <c r="MFS6" s="13"/>
      <c r="MFT6" s="13"/>
      <c r="MFU6" s="13"/>
      <c r="MFV6" s="13"/>
      <c r="MFW6" s="13"/>
      <c r="MFX6" s="13"/>
      <c r="MFY6" s="13"/>
      <c r="MFZ6" s="13"/>
      <c r="MGA6" s="13"/>
      <c r="MGB6" s="13"/>
      <c r="MGC6" s="13"/>
      <c r="MGD6" s="13"/>
      <c r="MGE6" s="13"/>
      <c r="MGF6" s="13"/>
      <c r="MGG6" s="13"/>
      <c r="MGH6" s="13"/>
      <c r="MGI6" s="13"/>
      <c r="MGJ6" s="13"/>
      <c r="MGK6" s="13"/>
      <c r="MGL6" s="13"/>
      <c r="MGM6" s="13"/>
      <c r="MGN6" s="13"/>
      <c r="MGO6" s="13"/>
      <c r="MGP6" s="13"/>
      <c r="MGQ6" s="13"/>
      <c r="MGR6" s="13"/>
      <c r="MGS6" s="13"/>
      <c r="MGT6" s="13"/>
      <c r="MGU6" s="13"/>
      <c r="MGV6" s="13"/>
      <c r="MGW6" s="13"/>
      <c r="MGX6" s="13"/>
      <c r="MGY6" s="13"/>
      <c r="MGZ6" s="13"/>
      <c r="MHA6" s="13"/>
      <c r="MHB6" s="13"/>
      <c r="MHC6" s="13"/>
      <c r="MHD6" s="13"/>
      <c r="MHE6" s="13"/>
      <c r="MHF6" s="13"/>
      <c r="MHG6" s="13"/>
      <c r="MHH6" s="13"/>
      <c r="MHI6" s="13"/>
      <c r="MHJ6" s="13"/>
      <c r="MHK6" s="13"/>
      <c r="MHL6" s="13"/>
      <c r="MHM6" s="13"/>
      <c r="MHN6" s="13"/>
      <c r="MHO6" s="13"/>
      <c r="MHP6" s="13"/>
      <c r="MHQ6" s="13"/>
      <c r="MHR6" s="13"/>
      <c r="MHS6" s="13"/>
      <c r="MHT6" s="13"/>
      <c r="MHU6" s="13"/>
      <c r="MHV6" s="13"/>
      <c r="MHW6" s="13"/>
      <c r="MHX6" s="13"/>
      <c r="MHY6" s="13"/>
      <c r="MHZ6" s="13"/>
      <c r="MIA6" s="13"/>
      <c r="MIB6" s="13"/>
      <c r="MIC6" s="13"/>
      <c r="MID6" s="13"/>
      <c r="MIE6" s="13"/>
      <c r="MIF6" s="13"/>
      <c r="MIG6" s="13"/>
      <c r="MIH6" s="13"/>
      <c r="MII6" s="13"/>
      <c r="MIJ6" s="13"/>
      <c r="MIK6" s="13"/>
      <c r="MIL6" s="13"/>
      <c r="MIM6" s="13"/>
      <c r="MIN6" s="13"/>
      <c r="MIO6" s="13"/>
      <c r="MIP6" s="13"/>
      <c r="MIQ6" s="13"/>
      <c r="MIR6" s="13"/>
      <c r="MIS6" s="13"/>
      <c r="MIT6" s="13"/>
      <c r="MIU6" s="13"/>
      <c r="MIV6" s="13"/>
      <c r="MIW6" s="13"/>
      <c r="MIX6" s="13"/>
      <c r="MIY6" s="13"/>
      <c r="MIZ6" s="13"/>
      <c r="MJA6" s="13"/>
      <c r="MJB6" s="13"/>
      <c r="MJC6" s="13"/>
      <c r="MJD6" s="13"/>
      <c r="MJE6" s="13"/>
      <c r="MJF6" s="13"/>
      <c r="MJG6" s="13"/>
      <c r="MJH6" s="13"/>
      <c r="MJI6" s="13"/>
      <c r="MJJ6" s="13"/>
      <c r="MJK6" s="13"/>
      <c r="MJL6" s="13"/>
      <c r="MJM6" s="13"/>
      <c r="MJN6" s="13"/>
      <c r="MJO6" s="13"/>
      <c r="MJP6" s="13"/>
      <c r="MJQ6" s="13"/>
      <c r="MJR6" s="13"/>
      <c r="MJS6" s="13"/>
      <c r="MJT6" s="13"/>
      <c r="MJU6" s="13"/>
      <c r="MJV6" s="13"/>
      <c r="MJW6" s="13"/>
      <c r="MJX6" s="13"/>
      <c r="MJY6" s="13"/>
      <c r="MJZ6" s="13"/>
      <c r="MKA6" s="13"/>
      <c r="MKB6" s="13"/>
      <c r="MKC6" s="13"/>
      <c r="MKD6" s="13"/>
      <c r="MKE6" s="13"/>
      <c r="MKF6" s="13"/>
      <c r="MKG6" s="13"/>
      <c r="MKH6" s="13"/>
      <c r="MKI6" s="13"/>
      <c r="MKJ6" s="13"/>
      <c r="MKK6" s="13"/>
      <c r="MKL6" s="13"/>
      <c r="MKM6" s="13"/>
      <c r="MKN6" s="13"/>
      <c r="MKO6" s="13"/>
      <c r="MKP6" s="13"/>
      <c r="MKQ6" s="13"/>
      <c r="MKR6" s="13"/>
      <c r="MKS6" s="13"/>
      <c r="MKT6" s="13"/>
      <c r="MKU6" s="13"/>
      <c r="MKV6" s="13"/>
      <c r="MKW6" s="13"/>
      <c r="MKX6" s="13"/>
      <c r="MKY6" s="13"/>
      <c r="MKZ6" s="13"/>
      <c r="MLA6" s="13"/>
      <c r="MLB6" s="13"/>
      <c r="MLC6" s="13"/>
      <c r="MLD6" s="13"/>
      <c r="MLE6" s="13"/>
      <c r="MLF6" s="13"/>
      <c r="MLG6" s="13"/>
      <c r="MLH6" s="13"/>
      <c r="MLI6" s="13"/>
      <c r="MLJ6" s="13"/>
      <c r="MLK6" s="13"/>
      <c r="MLL6" s="13"/>
      <c r="MLM6" s="13"/>
      <c r="MLN6" s="13"/>
      <c r="MLO6" s="13"/>
      <c r="MLP6" s="13"/>
      <c r="MLQ6" s="13"/>
      <c r="MLR6" s="13"/>
      <c r="MLS6" s="13"/>
      <c r="MLT6" s="13"/>
      <c r="MLU6" s="13"/>
      <c r="MLV6" s="13"/>
      <c r="MLW6" s="13"/>
      <c r="MLX6" s="13"/>
      <c r="MLY6" s="13"/>
      <c r="MLZ6" s="13"/>
      <c r="MMA6" s="13"/>
      <c r="MMB6" s="13"/>
      <c r="MMC6" s="13"/>
      <c r="MMD6" s="13"/>
      <c r="MME6" s="13"/>
      <c r="MMF6" s="13"/>
      <c r="MMG6" s="13"/>
      <c r="MMH6" s="13"/>
      <c r="MMI6" s="13"/>
      <c r="MMJ6" s="13"/>
      <c r="MMK6" s="13"/>
      <c r="MML6" s="13"/>
      <c r="MMM6" s="13"/>
      <c r="MMN6" s="13"/>
      <c r="MMO6" s="13"/>
      <c r="MMP6" s="13"/>
      <c r="MMQ6" s="13"/>
      <c r="MMR6" s="13"/>
      <c r="MMS6" s="13"/>
      <c r="MMT6" s="13"/>
      <c r="MMU6" s="13"/>
      <c r="MMV6" s="13"/>
      <c r="MMW6" s="13"/>
      <c r="MMX6" s="13"/>
      <c r="MMY6" s="13"/>
      <c r="MMZ6" s="13"/>
      <c r="MNA6" s="13"/>
      <c r="MNB6" s="13"/>
      <c r="MNC6" s="13"/>
      <c r="MND6" s="13"/>
      <c r="MNE6" s="13"/>
      <c r="MNF6" s="13"/>
      <c r="MNG6" s="13"/>
      <c r="MNH6" s="13"/>
      <c r="MNI6" s="13"/>
      <c r="MNJ6" s="13"/>
      <c r="MNK6" s="13"/>
      <c r="MNL6" s="13"/>
      <c r="MNM6" s="13"/>
      <c r="MNN6" s="13"/>
      <c r="MNO6" s="13"/>
      <c r="MNP6" s="13"/>
      <c r="MNQ6" s="13"/>
      <c r="MNR6" s="13"/>
      <c r="MNS6" s="13"/>
      <c r="MNT6" s="13"/>
      <c r="MNU6" s="13"/>
      <c r="MNV6" s="13"/>
      <c r="MNW6" s="13"/>
      <c r="MNX6" s="13"/>
      <c r="MNY6" s="13"/>
      <c r="MNZ6" s="13"/>
      <c r="MOA6" s="13"/>
      <c r="MOB6" s="13"/>
      <c r="MOC6" s="13"/>
      <c r="MOD6" s="13"/>
      <c r="MOE6" s="13"/>
      <c r="MOF6" s="13"/>
      <c r="MOG6" s="13"/>
      <c r="MOH6" s="13"/>
      <c r="MOI6" s="13"/>
      <c r="MOJ6" s="13"/>
      <c r="MOK6" s="13"/>
      <c r="MOL6" s="13"/>
      <c r="MOM6" s="13"/>
      <c r="MON6" s="13"/>
      <c r="MOO6" s="13"/>
      <c r="MOP6" s="13"/>
      <c r="MOQ6" s="13"/>
      <c r="MOR6" s="13"/>
      <c r="MOS6" s="13"/>
      <c r="MOT6" s="13"/>
      <c r="MOU6" s="13"/>
      <c r="MOV6" s="13"/>
      <c r="MOW6" s="13"/>
      <c r="MOX6" s="13"/>
      <c r="MOY6" s="13"/>
      <c r="MOZ6" s="13"/>
      <c r="MPA6" s="13"/>
      <c r="MPB6" s="13"/>
      <c r="MPC6" s="13"/>
      <c r="MPD6" s="13"/>
      <c r="MPE6" s="13"/>
      <c r="MPF6" s="13"/>
      <c r="MPG6" s="13"/>
      <c r="MPH6" s="13"/>
      <c r="MPI6" s="13"/>
      <c r="MPJ6" s="13"/>
      <c r="MPK6" s="13"/>
      <c r="MPL6" s="13"/>
      <c r="MPM6" s="13"/>
      <c r="MPN6" s="13"/>
      <c r="MPO6" s="13"/>
      <c r="MPP6" s="13"/>
      <c r="MPQ6" s="13"/>
      <c r="MPR6" s="13"/>
      <c r="MPS6" s="13"/>
      <c r="MPT6" s="13"/>
      <c r="MPU6" s="13"/>
      <c r="MPV6" s="13"/>
      <c r="MPW6" s="13"/>
      <c r="MPX6" s="13"/>
      <c r="MPY6" s="13"/>
      <c r="MPZ6" s="13"/>
      <c r="MQA6" s="13"/>
      <c r="MQB6" s="13"/>
      <c r="MQC6" s="13"/>
      <c r="MQD6" s="13"/>
      <c r="MQE6" s="13"/>
      <c r="MQF6" s="13"/>
      <c r="MQG6" s="13"/>
      <c r="MQH6" s="13"/>
      <c r="MQI6" s="13"/>
      <c r="MQJ6" s="13"/>
      <c r="MQK6" s="13"/>
      <c r="MQL6" s="13"/>
      <c r="MQM6" s="13"/>
      <c r="MQN6" s="13"/>
      <c r="MQO6" s="13"/>
      <c r="MQP6" s="13"/>
      <c r="MQQ6" s="13"/>
      <c r="MQR6" s="13"/>
      <c r="MQS6" s="13"/>
      <c r="MQT6" s="13"/>
      <c r="MQU6" s="13"/>
      <c r="MQV6" s="13"/>
      <c r="MQW6" s="13"/>
      <c r="MQX6" s="13"/>
      <c r="MQY6" s="13"/>
      <c r="MQZ6" s="13"/>
      <c r="MRA6" s="13"/>
      <c r="MRB6" s="13"/>
      <c r="MRC6" s="13"/>
      <c r="MRD6" s="13"/>
      <c r="MRE6" s="13"/>
      <c r="MRF6" s="13"/>
      <c r="MRG6" s="13"/>
      <c r="MRH6" s="13"/>
      <c r="MRI6" s="13"/>
      <c r="MRJ6" s="13"/>
      <c r="MRK6" s="13"/>
      <c r="MRL6" s="13"/>
      <c r="MRM6" s="13"/>
      <c r="MRN6" s="13"/>
      <c r="MRO6" s="13"/>
      <c r="MRP6" s="13"/>
      <c r="MRQ6" s="13"/>
      <c r="MRR6" s="13"/>
      <c r="MRS6" s="13"/>
      <c r="MRT6" s="13"/>
      <c r="MRU6" s="13"/>
      <c r="MRV6" s="13"/>
      <c r="MRW6" s="13"/>
      <c r="MRX6" s="13"/>
      <c r="MRY6" s="13"/>
      <c r="MRZ6" s="13"/>
      <c r="MSA6" s="13"/>
      <c r="MSB6" s="13"/>
      <c r="MSC6" s="13"/>
      <c r="MSD6" s="13"/>
      <c r="MSE6" s="13"/>
      <c r="MSF6" s="13"/>
      <c r="MSG6" s="13"/>
      <c r="MSH6" s="13"/>
      <c r="MSI6" s="13"/>
      <c r="MSJ6" s="13"/>
      <c r="MSK6" s="13"/>
      <c r="MSL6" s="13"/>
      <c r="MSM6" s="13"/>
      <c r="MSN6" s="13"/>
      <c r="MSO6" s="13"/>
      <c r="MSP6" s="13"/>
      <c r="MSQ6" s="13"/>
      <c r="MSR6" s="13"/>
      <c r="MSS6" s="13"/>
      <c r="MST6" s="13"/>
      <c r="MSU6" s="13"/>
      <c r="MSV6" s="13"/>
      <c r="MSW6" s="13"/>
      <c r="MSX6" s="13"/>
      <c r="MSY6" s="13"/>
      <c r="MSZ6" s="13"/>
      <c r="MTA6" s="13"/>
      <c r="MTB6" s="13"/>
      <c r="MTC6" s="13"/>
      <c r="MTD6" s="13"/>
      <c r="MTE6" s="13"/>
      <c r="MTF6" s="13"/>
      <c r="MTG6" s="13"/>
      <c r="MTH6" s="13"/>
      <c r="MTI6" s="13"/>
      <c r="MTJ6" s="13"/>
      <c r="MTK6" s="13"/>
      <c r="MTL6" s="13"/>
      <c r="MTM6" s="13"/>
      <c r="MTN6" s="13"/>
      <c r="MTO6" s="13"/>
      <c r="MTP6" s="13"/>
      <c r="MTQ6" s="13"/>
      <c r="MTR6" s="13"/>
      <c r="MTS6" s="13"/>
      <c r="MTT6" s="13"/>
      <c r="MTU6" s="13"/>
      <c r="MTV6" s="13"/>
      <c r="MTW6" s="13"/>
      <c r="MTX6" s="13"/>
      <c r="MTY6" s="13"/>
      <c r="MTZ6" s="13"/>
      <c r="MUA6" s="13"/>
      <c r="MUB6" s="13"/>
      <c r="MUC6" s="13"/>
      <c r="MUD6" s="13"/>
      <c r="MUE6" s="13"/>
      <c r="MUF6" s="13"/>
      <c r="MUG6" s="13"/>
      <c r="MUH6" s="13"/>
      <c r="MUI6" s="13"/>
      <c r="MUJ6" s="13"/>
      <c r="MUK6" s="13"/>
      <c r="MUL6" s="13"/>
      <c r="MUM6" s="13"/>
      <c r="MUN6" s="13"/>
      <c r="MUO6" s="13"/>
      <c r="MUP6" s="13"/>
      <c r="MUQ6" s="13"/>
      <c r="MUR6" s="13"/>
      <c r="MUS6" s="13"/>
      <c r="MUT6" s="13"/>
      <c r="MUU6" s="13"/>
      <c r="MUV6" s="13"/>
      <c r="MUW6" s="13"/>
      <c r="MUX6" s="13"/>
      <c r="MUY6" s="13"/>
      <c r="MUZ6" s="13"/>
      <c r="MVA6" s="13"/>
      <c r="MVB6" s="13"/>
      <c r="MVC6" s="13"/>
      <c r="MVD6" s="13"/>
      <c r="MVE6" s="13"/>
      <c r="MVF6" s="13"/>
      <c r="MVG6" s="13"/>
      <c r="MVH6" s="13"/>
      <c r="MVI6" s="13"/>
      <c r="MVJ6" s="13"/>
      <c r="MVK6" s="13"/>
      <c r="MVL6" s="13"/>
      <c r="MVM6" s="13"/>
      <c r="MVN6" s="13"/>
      <c r="MVO6" s="13"/>
      <c r="MVP6" s="13"/>
      <c r="MVQ6" s="13"/>
      <c r="MVR6" s="13"/>
      <c r="MVS6" s="13"/>
      <c r="MVT6" s="13"/>
      <c r="MVU6" s="13"/>
      <c r="MVV6" s="13"/>
      <c r="MVW6" s="13"/>
      <c r="MVX6" s="13"/>
      <c r="MVY6" s="13"/>
      <c r="MVZ6" s="13"/>
      <c r="MWA6" s="13"/>
      <c r="MWB6" s="13"/>
      <c r="MWC6" s="13"/>
      <c r="MWD6" s="13"/>
      <c r="MWE6" s="13"/>
      <c r="MWF6" s="13"/>
      <c r="MWG6" s="13"/>
      <c r="MWH6" s="13"/>
      <c r="MWI6" s="13"/>
      <c r="MWJ6" s="13"/>
      <c r="MWK6" s="13"/>
      <c r="MWL6" s="13"/>
      <c r="MWM6" s="13"/>
      <c r="MWN6" s="13"/>
      <c r="MWO6" s="13"/>
      <c r="MWP6" s="13"/>
      <c r="MWQ6" s="13"/>
      <c r="MWR6" s="13"/>
      <c r="MWS6" s="13"/>
      <c r="MWT6" s="13"/>
      <c r="MWU6" s="13"/>
      <c r="MWV6" s="13"/>
      <c r="MWW6" s="13"/>
      <c r="MWX6" s="13"/>
      <c r="MWY6" s="13"/>
      <c r="MWZ6" s="13"/>
      <c r="MXA6" s="13"/>
      <c r="MXB6" s="13"/>
      <c r="MXC6" s="13"/>
      <c r="MXD6" s="13"/>
      <c r="MXE6" s="13"/>
      <c r="MXF6" s="13"/>
      <c r="MXG6" s="13"/>
      <c r="MXH6" s="13"/>
      <c r="MXI6" s="13"/>
      <c r="MXJ6" s="13"/>
      <c r="MXK6" s="13"/>
      <c r="MXL6" s="13"/>
      <c r="MXM6" s="13"/>
      <c r="MXN6" s="13"/>
      <c r="MXO6" s="13"/>
      <c r="MXP6" s="13"/>
      <c r="MXQ6" s="13"/>
      <c r="MXR6" s="13"/>
      <c r="MXS6" s="13"/>
      <c r="MXT6" s="13"/>
      <c r="MXU6" s="13"/>
      <c r="MXV6" s="13"/>
      <c r="MXW6" s="13"/>
      <c r="MXX6" s="13"/>
      <c r="MXY6" s="13"/>
      <c r="MXZ6" s="13"/>
      <c r="MYA6" s="13"/>
      <c r="MYB6" s="13"/>
      <c r="MYC6" s="13"/>
      <c r="MYD6" s="13"/>
      <c r="MYE6" s="13"/>
      <c r="MYF6" s="13"/>
      <c r="MYG6" s="13"/>
      <c r="MYH6" s="13"/>
      <c r="MYI6" s="13"/>
      <c r="MYJ6" s="13"/>
      <c r="MYK6" s="13"/>
      <c r="MYL6" s="13"/>
      <c r="MYM6" s="13"/>
      <c r="MYN6" s="13"/>
      <c r="MYO6" s="13"/>
      <c r="MYP6" s="13"/>
      <c r="MYQ6" s="13"/>
      <c r="MYR6" s="13"/>
      <c r="MYS6" s="13"/>
      <c r="MYT6" s="13"/>
      <c r="MYU6" s="13"/>
      <c r="MYV6" s="13"/>
      <c r="MYW6" s="13"/>
      <c r="MYX6" s="13"/>
      <c r="MYY6" s="13"/>
      <c r="MYZ6" s="13"/>
      <c r="MZA6" s="13"/>
      <c r="MZB6" s="13"/>
      <c r="MZC6" s="13"/>
      <c r="MZD6" s="13"/>
      <c r="MZE6" s="13"/>
      <c r="MZF6" s="13"/>
      <c r="MZG6" s="13"/>
      <c r="MZH6" s="13"/>
      <c r="MZI6" s="13"/>
      <c r="MZJ6" s="13"/>
      <c r="MZK6" s="13"/>
      <c r="MZL6" s="13"/>
      <c r="MZM6" s="13"/>
      <c r="MZN6" s="13"/>
      <c r="MZO6" s="13"/>
      <c r="MZP6" s="13"/>
      <c r="MZQ6" s="13"/>
      <c r="MZR6" s="13"/>
      <c r="MZS6" s="13"/>
      <c r="MZT6" s="13"/>
      <c r="MZU6" s="13"/>
      <c r="MZV6" s="13"/>
      <c r="MZW6" s="13"/>
      <c r="MZX6" s="13"/>
      <c r="MZY6" s="13"/>
      <c r="MZZ6" s="13"/>
      <c r="NAA6" s="13"/>
      <c r="NAB6" s="13"/>
      <c r="NAC6" s="13"/>
      <c r="NAD6" s="13"/>
      <c r="NAE6" s="13"/>
      <c r="NAF6" s="13"/>
      <c r="NAG6" s="13"/>
      <c r="NAH6" s="13"/>
      <c r="NAI6" s="13"/>
      <c r="NAJ6" s="13"/>
      <c r="NAK6" s="13"/>
      <c r="NAL6" s="13"/>
      <c r="NAM6" s="13"/>
      <c r="NAN6" s="13"/>
      <c r="NAO6" s="13"/>
      <c r="NAP6" s="13"/>
      <c r="NAQ6" s="13"/>
      <c r="NAR6" s="13"/>
      <c r="NAS6" s="13"/>
      <c r="NAT6" s="13"/>
      <c r="NAU6" s="13"/>
      <c r="NAV6" s="13"/>
      <c r="NAW6" s="13"/>
      <c r="NAX6" s="13"/>
      <c r="NAY6" s="13"/>
      <c r="NAZ6" s="13"/>
      <c r="NBA6" s="13"/>
      <c r="NBB6" s="13"/>
      <c r="NBC6" s="13"/>
      <c r="NBD6" s="13"/>
      <c r="NBE6" s="13"/>
      <c r="NBF6" s="13"/>
      <c r="NBG6" s="13"/>
      <c r="NBH6" s="13"/>
      <c r="NBI6" s="13"/>
      <c r="NBJ6" s="13"/>
      <c r="NBK6" s="13"/>
      <c r="NBL6" s="13"/>
      <c r="NBM6" s="13"/>
      <c r="NBN6" s="13"/>
      <c r="NBO6" s="13"/>
      <c r="NBP6" s="13"/>
      <c r="NBQ6" s="13"/>
      <c r="NBR6" s="13"/>
      <c r="NBS6" s="13"/>
      <c r="NBT6" s="13"/>
      <c r="NBU6" s="13"/>
      <c r="NBV6" s="13"/>
      <c r="NBW6" s="13"/>
      <c r="NBX6" s="13"/>
      <c r="NBY6" s="13"/>
      <c r="NBZ6" s="13"/>
      <c r="NCA6" s="13"/>
      <c r="NCB6" s="13"/>
      <c r="NCC6" s="13"/>
      <c r="NCD6" s="13"/>
      <c r="NCE6" s="13"/>
      <c r="NCF6" s="13"/>
      <c r="NCG6" s="13"/>
      <c r="NCH6" s="13"/>
      <c r="NCI6" s="13"/>
      <c r="NCJ6" s="13"/>
      <c r="NCK6" s="13"/>
      <c r="NCL6" s="13"/>
      <c r="NCM6" s="13"/>
      <c r="NCN6" s="13"/>
      <c r="NCO6" s="13"/>
      <c r="NCP6" s="13"/>
      <c r="NCQ6" s="13"/>
      <c r="NCR6" s="13"/>
      <c r="NCS6" s="13"/>
      <c r="NCT6" s="13"/>
      <c r="NCU6" s="13"/>
      <c r="NCV6" s="13"/>
      <c r="NCW6" s="13"/>
      <c r="NCX6" s="13"/>
      <c r="NCY6" s="13"/>
      <c r="NCZ6" s="13"/>
      <c r="NDA6" s="13"/>
      <c r="NDB6" s="13"/>
      <c r="NDC6" s="13"/>
      <c r="NDD6" s="13"/>
      <c r="NDE6" s="13"/>
      <c r="NDF6" s="13"/>
      <c r="NDG6" s="13"/>
      <c r="NDH6" s="13"/>
      <c r="NDI6" s="13"/>
      <c r="NDJ6" s="13"/>
      <c r="NDK6" s="13"/>
      <c r="NDL6" s="13"/>
      <c r="NDM6" s="13"/>
      <c r="NDN6" s="13"/>
      <c r="NDO6" s="13"/>
      <c r="NDP6" s="13"/>
      <c r="NDQ6" s="13"/>
      <c r="NDR6" s="13"/>
      <c r="NDS6" s="13"/>
      <c r="NDT6" s="13"/>
      <c r="NDU6" s="13"/>
      <c r="NDV6" s="13"/>
      <c r="NDW6" s="13"/>
      <c r="NDX6" s="13"/>
      <c r="NDY6" s="13"/>
      <c r="NDZ6" s="13"/>
      <c r="NEA6" s="13"/>
      <c r="NEB6" s="13"/>
      <c r="NEC6" s="13"/>
      <c r="NED6" s="13"/>
      <c r="NEE6" s="13"/>
      <c r="NEF6" s="13"/>
      <c r="NEG6" s="13"/>
      <c r="NEH6" s="13"/>
      <c r="NEI6" s="13"/>
      <c r="NEJ6" s="13"/>
      <c r="NEK6" s="13"/>
      <c r="NEL6" s="13"/>
      <c r="NEM6" s="13"/>
      <c r="NEN6" s="13"/>
      <c r="NEO6" s="13"/>
      <c r="NEP6" s="13"/>
      <c r="NEQ6" s="13"/>
      <c r="NER6" s="13"/>
      <c r="NES6" s="13"/>
      <c r="NET6" s="13"/>
      <c r="NEU6" s="13"/>
      <c r="NEV6" s="13"/>
      <c r="NEW6" s="13"/>
      <c r="NEX6" s="13"/>
      <c r="NEY6" s="13"/>
      <c r="NEZ6" s="13"/>
      <c r="NFA6" s="13"/>
      <c r="NFB6" s="13"/>
      <c r="NFC6" s="13"/>
      <c r="NFD6" s="13"/>
      <c r="NFE6" s="13"/>
      <c r="NFF6" s="13"/>
      <c r="NFG6" s="13"/>
      <c r="NFH6" s="13"/>
      <c r="NFI6" s="13"/>
      <c r="NFJ6" s="13"/>
      <c r="NFK6" s="13"/>
      <c r="NFL6" s="13"/>
      <c r="NFM6" s="13"/>
      <c r="NFN6" s="13"/>
      <c r="NFO6" s="13"/>
      <c r="NFP6" s="13"/>
      <c r="NFQ6" s="13"/>
      <c r="NFR6" s="13"/>
      <c r="NFS6" s="13"/>
      <c r="NFT6" s="13"/>
      <c r="NFU6" s="13"/>
      <c r="NFV6" s="13"/>
      <c r="NFW6" s="13"/>
      <c r="NFX6" s="13"/>
      <c r="NFY6" s="13"/>
      <c r="NFZ6" s="13"/>
      <c r="NGA6" s="13"/>
      <c r="NGB6" s="13"/>
      <c r="NGC6" s="13"/>
      <c r="NGD6" s="13"/>
      <c r="NGE6" s="13"/>
      <c r="NGF6" s="13"/>
      <c r="NGG6" s="13"/>
      <c r="NGH6" s="13"/>
      <c r="NGI6" s="13"/>
      <c r="NGJ6" s="13"/>
      <c r="NGK6" s="13"/>
      <c r="NGL6" s="13"/>
      <c r="NGM6" s="13"/>
      <c r="NGN6" s="13"/>
      <c r="NGO6" s="13"/>
      <c r="NGP6" s="13"/>
      <c r="NGQ6" s="13"/>
      <c r="NGR6" s="13"/>
      <c r="NGS6" s="13"/>
      <c r="NGT6" s="13"/>
      <c r="NGU6" s="13"/>
      <c r="NGV6" s="13"/>
      <c r="NGW6" s="13"/>
      <c r="NGX6" s="13"/>
      <c r="NGY6" s="13"/>
      <c r="NGZ6" s="13"/>
      <c r="NHA6" s="13"/>
      <c r="NHB6" s="13"/>
      <c r="NHC6" s="13"/>
      <c r="NHD6" s="13"/>
      <c r="NHE6" s="13"/>
      <c r="NHF6" s="13"/>
      <c r="NHG6" s="13"/>
      <c r="NHH6" s="13"/>
      <c r="NHI6" s="13"/>
      <c r="NHJ6" s="13"/>
      <c r="NHK6" s="13"/>
      <c r="NHL6" s="13"/>
      <c r="NHM6" s="13"/>
      <c r="NHN6" s="13"/>
      <c r="NHO6" s="13"/>
      <c r="NHP6" s="13"/>
      <c r="NHQ6" s="13"/>
      <c r="NHR6" s="13"/>
      <c r="NHS6" s="13"/>
      <c r="NHT6" s="13"/>
      <c r="NHU6" s="13"/>
      <c r="NHV6" s="13"/>
      <c r="NHW6" s="13"/>
      <c r="NHX6" s="13"/>
      <c r="NHY6" s="13"/>
      <c r="NHZ6" s="13"/>
      <c r="NIA6" s="13"/>
      <c r="NIB6" s="13"/>
      <c r="NIC6" s="13"/>
      <c r="NID6" s="13"/>
      <c r="NIE6" s="13"/>
      <c r="NIF6" s="13"/>
      <c r="NIG6" s="13"/>
      <c r="NIH6" s="13"/>
      <c r="NII6" s="13"/>
      <c r="NIJ6" s="13"/>
      <c r="NIK6" s="13"/>
      <c r="NIL6" s="13"/>
      <c r="NIM6" s="13"/>
      <c r="NIN6" s="13"/>
      <c r="NIO6" s="13"/>
      <c r="NIP6" s="13"/>
      <c r="NIQ6" s="13"/>
      <c r="NIR6" s="13"/>
      <c r="NIS6" s="13"/>
      <c r="NIT6" s="13"/>
      <c r="NIU6" s="13"/>
      <c r="NIV6" s="13"/>
      <c r="NIW6" s="13"/>
      <c r="NIX6" s="13"/>
      <c r="NIY6" s="13"/>
      <c r="NIZ6" s="13"/>
      <c r="NJA6" s="13"/>
      <c r="NJB6" s="13"/>
      <c r="NJC6" s="13"/>
      <c r="NJD6" s="13"/>
      <c r="NJE6" s="13"/>
      <c r="NJF6" s="13"/>
      <c r="NJG6" s="13"/>
      <c r="NJH6" s="13"/>
      <c r="NJI6" s="13"/>
      <c r="NJJ6" s="13"/>
      <c r="NJK6" s="13"/>
      <c r="NJL6" s="13"/>
      <c r="NJM6" s="13"/>
      <c r="NJN6" s="13"/>
      <c r="NJO6" s="13"/>
      <c r="NJP6" s="13"/>
      <c r="NJQ6" s="13"/>
      <c r="NJR6" s="13"/>
      <c r="NJS6" s="13"/>
      <c r="NJT6" s="13"/>
      <c r="NJU6" s="13"/>
      <c r="NJV6" s="13"/>
      <c r="NJW6" s="13"/>
      <c r="NJX6" s="13"/>
      <c r="NJY6" s="13"/>
      <c r="NJZ6" s="13"/>
      <c r="NKA6" s="13"/>
      <c r="NKB6" s="13"/>
      <c r="NKC6" s="13"/>
      <c r="NKD6" s="13"/>
      <c r="NKE6" s="13"/>
      <c r="NKF6" s="13"/>
      <c r="NKG6" s="13"/>
      <c r="NKH6" s="13"/>
      <c r="NKI6" s="13"/>
      <c r="NKJ6" s="13"/>
      <c r="NKK6" s="13"/>
      <c r="NKL6" s="13"/>
      <c r="NKM6" s="13"/>
      <c r="NKN6" s="13"/>
      <c r="NKO6" s="13"/>
      <c r="NKP6" s="13"/>
      <c r="NKQ6" s="13"/>
      <c r="NKR6" s="13"/>
      <c r="NKS6" s="13"/>
      <c r="NKT6" s="13"/>
      <c r="NKU6" s="13"/>
      <c r="NKV6" s="13"/>
      <c r="NKW6" s="13"/>
      <c r="NKX6" s="13"/>
      <c r="NKY6" s="13"/>
      <c r="NKZ6" s="13"/>
      <c r="NLA6" s="13"/>
      <c r="NLB6" s="13"/>
      <c r="NLC6" s="13"/>
      <c r="NLD6" s="13"/>
      <c r="NLE6" s="13"/>
      <c r="NLF6" s="13"/>
      <c r="NLG6" s="13"/>
      <c r="NLH6" s="13"/>
      <c r="NLI6" s="13"/>
      <c r="NLJ6" s="13"/>
      <c r="NLK6" s="13"/>
      <c r="NLL6" s="13"/>
      <c r="NLM6" s="13"/>
      <c r="NLN6" s="13"/>
      <c r="NLO6" s="13"/>
      <c r="NLP6" s="13"/>
      <c r="NLQ6" s="13"/>
      <c r="NLR6" s="13"/>
      <c r="NLS6" s="13"/>
      <c r="NLT6" s="13"/>
      <c r="NLU6" s="13"/>
      <c r="NLV6" s="13"/>
      <c r="NLW6" s="13"/>
      <c r="NLX6" s="13"/>
      <c r="NLY6" s="13"/>
      <c r="NLZ6" s="13"/>
      <c r="NMA6" s="13"/>
      <c r="NMB6" s="13"/>
      <c r="NMC6" s="13"/>
      <c r="NMD6" s="13"/>
      <c r="NME6" s="13"/>
      <c r="NMF6" s="13"/>
      <c r="NMG6" s="13"/>
      <c r="NMH6" s="13"/>
      <c r="NMI6" s="13"/>
      <c r="NMJ6" s="13"/>
      <c r="NMK6" s="13"/>
      <c r="NML6" s="13"/>
      <c r="NMM6" s="13"/>
      <c r="NMN6" s="13"/>
      <c r="NMO6" s="13"/>
      <c r="NMP6" s="13"/>
      <c r="NMQ6" s="13"/>
      <c r="NMR6" s="13"/>
      <c r="NMS6" s="13"/>
      <c r="NMT6" s="13"/>
      <c r="NMU6" s="13"/>
      <c r="NMV6" s="13"/>
      <c r="NMW6" s="13"/>
      <c r="NMX6" s="13"/>
      <c r="NMY6" s="13"/>
      <c r="NMZ6" s="13"/>
      <c r="NNA6" s="13"/>
      <c r="NNB6" s="13"/>
      <c r="NNC6" s="13"/>
      <c r="NND6" s="13"/>
      <c r="NNE6" s="13"/>
      <c r="NNF6" s="13"/>
      <c r="NNG6" s="13"/>
      <c r="NNH6" s="13"/>
      <c r="NNI6" s="13"/>
      <c r="NNJ6" s="13"/>
      <c r="NNK6" s="13"/>
      <c r="NNL6" s="13"/>
      <c r="NNM6" s="13"/>
      <c r="NNN6" s="13"/>
      <c r="NNO6" s="13"/>
      <c r="NNP6" s="13"/>
      <c r="NNQ6" s="13"/>
      <c r="NNR6" s="13"/>
      <c r="NNS6" s="13"/>
      <c r="NNT6" s="13"/>
      <c r="NNU6" s="13"/>
      <c r="NNV6" s="13"/>
      <c r="NNW6" s="13"/>
      <c r="NNX6" s="13"/>
      <c r="NNY6" s="13"/>
      <c r="NNZ6" s="13"/>
      <c r="NOA6" s="13"/>
      <c r="NOB6" s="13"/>
      <c r="NOC6" s="13"/>
      <c r="NOD6" s="13"/>
      <c r="NOE6" s="13"/>
      <c r="NOF6" s="13"/>
      <c r="NOG6" s="13"/>
      <c r="NOH6" s="13"/>
      <c r="NOI6" s="13"/>
      <c r="NOJ6" s="13"/>
      <c r="NOK6" s="13"/>
      <c r="NOL6" s="13"/>
      <c r="NOM6" s="13"/>
      <c r="NON6" s="13"/>
      <c r="NOO6" s="13"/>
      <c r="NOP6" s="13"/>
      <c r="NOQ6" s="13"/>
      <c r="NOR6" s="13"/>
      <c r="NOS6" s="13"/>
      <c r="NOT6" s="13"/>
      <c r="NOU6" s="13"/>
      <c r="NOV6" s="13"/>
      <c r="NOW6" s="13"/>
      <c r="NOX6" s="13"/>
      <c r="NOY6" s="13"/>
      <c r="NOZ6" s="13"/>
      <c r="NPA6" s="13"/>
      <c r="NPB6" s="13"/>
      <c r="NPC6" s="13"/>
      <c r="NPD6" s="13"/>
      <c r="NPE6" s="13"/>
      <c r="NPF6" s="13"/>
      <c r="NPG6" s="13"/>
      <c r="NPH6" s="13"/>
      <c r="NPI6" s="13"/>
      <c r="NPJ6" s="13"/>
      <c r="NPK6" s="13"/>
      <c r="NPL6" s="13"/>
      <c r="NPM6" s="13"/>
      <c r="NPN6" s="13"/>
      <c r="NPO6" s="13"/>
      <c r="NPP6" s="13"/>
      <c r="NPQ6" s="13"/>
      <c r="NPR6" s="13"/>
      <c r="NPS6" s="13"/>
      <c r="NPT6" s="13"/>
      <c r="NPU6" s="13"/>
      <c r="NPV6" s="13"/>
      <c r="NPW6" s="13"/>
      <c r="NPX6" s="13"/>
      <c r="NPY6" s="13"/>
      <c r="NPZ6" s="13"/>
      <c r="NQA6" s="13"/>
      <c r="NQB6" s="13"/>
      <c r="NQC6" s="13"/>
      <c r="NQD6" s="13"/>
      <c r="NQE6" s="13"/>
      <c r="NQF6" s="13"/>
      <c r="NQG6" s="13"/>
      <c r="NQH6" s="13"/>
      <c r="NQI6" s="13"/>
      <c r="NQJ6" s="13"/>
      <c r="NQK6" s="13"/>
      <c r="NQL6" s="13"/>
      <c r="NQM6" s="13"/>
      <c r="NQN6" s="13"/>
      <c r="NQO6" s="13"/>
      <c r="NQP6" s="13"/>
      <c r="NQQ6" s="13"/>
      <c r="NQR6" s="13"/>
      <c r="NQS6" s="13"/>
      <c r="NQT6" s="13"/>
      <c r="NQU6" s="13"/>
      <c r="NQV6" s="13"/>
      <c r="NQW6" s="13"/>
      <c r="NQX6" s="13"/>
      <c r="NQY6" s="13"/>
      <c r="NQZ6" s="13"/>
      <c r="NRA6" s="13"/>
      <c r="NRB6" s="13"/>
      <c r="NRC6" s="13"/>
      <c r="NRD6" s="13"/>
      <c r="NRE6" s="13"/>
      <c r="NRF6" s="13"/>
      <c r="NRG6" s="13"/>
      <c r="NRH6" s="13"/>
      <c r="NRI6" s="13"/>
      <c r="NRJ6" s="13"/>
      <c r="NRK6" s="13"/>
      <c r="NRL6" s="13"/>
      <c r="NRM6" s="13"/>
      <c r="NRN6" s="13"/>
      <c r="NRO6" s="13"/>
      <c r="NRP6" s="13"/>
      <c r="NRQ6" s="13"/>
      <c r="NRR6" s="13"/>
      <c r="NRS6" s="13"/>
      <c r="NRT6" s="13"/>
      <c r="NRU6" s="13"/>
      <c r="NRV6" s="13"/>
      <c r="NRW6" s="13"/>
      <c r="NRX6" s="13"/>
      <c r="NRY6" s="13"/>
      <c r="NRZ6" s="13"/>
      <c r="NSA6" s="13"/>
      <c r="NSB6" s="13"/>
      <c r="NSC6" s="13"/>
      <c r="NSD6" s="13"/>
      <c r="NSE6" s="13"/>
      <c r="NSF6" s="13"/>
      <c r="NSG6" s="13"/>
      <c r="NSH6" s="13"/>
      <c r="NSI6" s="13"/>
      <c r="NSJ6" s="13"/>
      <c r="NSK6" s="13"/>
      <c r="NSL6" s="13"/>
      <c r="NSM6" s="13"/>
      <c r="NSN6" s="13"/>
      <c r="NSO6" s="13"/>
      <c r="NSP6" s="13"/>
      <c r="NSQ6" s="13"/>
      <c r="NSR6" s="13"/>
      <c r="NSS6" s="13"/>
      <c r="NST6" s="13"/>
      <c r="NSU6" s="13"/>
      <c r="NSV6" s="13"/>
      <c r="NSW6" s="13"/>
      <c r="NSX6" s="13"/>
      <c r="NSY6" s="13"/>
      <c r="NSZ6" s="13"/>
      <c r="NTA6" s="13"/>
      <c r="NTB6" s="13"/>
      <c r="NTC6" s="13"/>
      <c r="NTD6" s="13"/>
      <c r="NTE6" s="13"/>
      <c r="NTF6" s="13"/>
      <c r="NTG6" s="13"/>
      <c r="NTH6" s="13"/>
      <c r="NTI6" s="13"/>
      <c r="NTJ6" s="13"/>
      <c r="NTK6" s="13"/>
      <c r="NTL6" s="13"/>
      <c r="NTM6" s="13"/>
      <c r="NTN6" s="13"/>
      <c r="NTO6" s="13"/>
      <c r="NTP6" s="13"/>
      <c r="NTQ6" s="13"/>
      <c r="NTR6" s="13"/>
      <c r="NTS6" s="13"/>
      <c r="NTT6" s="13"/>
      <c r="NTU6" s="13"/>
      <c r="NTV6" s="13"/>
      <c r="NTW6" s="13"/>
      <c r="NTX6" s="13"/>
      <c r="NTY6" s="13"/>
      <c r="NTZ6" s="13"/>
      <c r="NUA6" s="13"/>
      <c r="NUB6" s="13"/>
      <c r="NUC6" s="13"/>
      <c r="NUD6" s="13"/>
      <c r="NUE6" s="13"/>
      <c r="NUF6" s="13"/>
      <c r="NUG6" s="13"/>
      <c r="NUH6" s="13"/>
      <c r="NUI6" s="13"/>
      <c r="NUJ6" s="13"/>
      <c r="NUK6" s="13"/>
      <c r="NUL6" s="13"/>
      <c r="NUM6" s="13"/>
      <c r="NUN6" s="13"/>
      <c r="NUO6" s="13"/>
      <c r="NUP6" s="13"/>
      <c r="NUQ6" s="13"/>
      <c r="NUR6" s="13"/>
      <c r="NUS6" s="13"/>
      <c r="NUT6" s="13"/>
      <c r="NUU6" s="13"/>
      <c r="NUV6" s="13"/>
      <c r="NUW6" s="13"/>
      <c r="NUX6" s="13"/>
      <c r="NUY6" s="13"/>
      <c r="NUZ6" s="13"/>
      <c r="NVA6" s="13"/>
      <c r="NVB6" s="13"/>
      <c r="NVC6" s="13"/>
      <c r="NVD6" s="13"/>
      <c r="NVE6" s="13"/>
      <c r="NVF6" s="13"/>
      <c r="NVG6" s="13"/>
      <c r="NVH6" s="13"/>
      <c r="NVI6" s="13"/>
      <c r="NVJ6" s="13"/>
      <c r="NVK6" s="13"/>
      <c r="NVL6" s="13"/>
      <c r="NVM6" s="13"/>
      <c r="NVN6" s="13"/>
      <c r="NVO6" s="13"/>
      <c r="NVP6" s="13"/>
      <c r="NVQ6" s="13"/>
      <c r="NVR6" s="13"/>
      <c r="NVS6" s="13"/>
      <c r="NVT6" s="13"/>
      <c r="NVU6" s="13"/>
      <c r="NVV6" s="13"/>
      <c r="NVW6" s="13"/>
      <c r="NVX6" s="13"/>
      <c r="NVY6" s="13"/>
      <c r="NVZ6" s="13"/>
      <c r="NWA6" s="13"/>
      <c r="NWB6" s="13"/>
      <c r="NWC6" s="13"/>
      <c r="NWD6" s="13"/>
      <c r="NWE6" s="13"/>
      <c r="NWF6" s="13"/>
      <c r="NWG6" s="13"/>
      <c r="NWH6" s="13"/>
      <c r="NWI6" s="13"/>
      <c r="NWJ6" s="13"/>
      <c r="NWK6" s="13"/>
      <c r="NWL6" s="13"/>
      <c r="NWM6" s="13"/>
      <c r="NWN6" s="13"/>
      <c r="NWO6" s="13"/>
      <c r="NWP6" s="13"/>
      <c r="NWQ6" s="13"/>
      <c r="NWR6" s="13"/>
      <c r="NWS6" s="13"/>
      <c r="NWT6" s="13"/>
      <c r="NWU6" s="13"/>
      <c r="NWV6" s="13"/>
      <c r="NWW6" s="13"/>
      <c r="NWX6" s="13"/>
      <c r="NWY6" s="13"/>
      <c r="NWZ6" s="13"/>
      <c r="NXA6" s="13"/>
      <c r="NXB6" s="13"/>
      <c r="NXC6" s="13"/>
      <c r="NXD6" s="13"/>
      <c r="NXE6" s="13"/>
      <c r="NXF6" s="13"/>
      <c r="NXG6" s="13"/>
      <c r="NXH6" s="13"/>
      <c r="NXI6" s="13"/>
      <c r="NXJ6" s="13"/>
      <c r="NXK6" s="13"/>
      <c r="NXL6" s="13"/>
      <c r="NXM6" s="13"/>
      <c r="NXN6" s="13"/>
      <c r="NXO6" s="13"/>
      <c r="NXP6" s="13"/>
      <c r="NXQ6" s="13"/>
      <c r="NXR6" s="13"/>
      <c r="NXS6" s="13"/>
      <c r="NXT6" s="13"/>
      <c r="NXU6" s="13"/>
      <c r="NXV6" s="13"/>
      <c r="NXW6" s="13"/>
      <c r="NXX6" s="13"/>
      <c r="NXY6" s="13"/>
      <c r="NXZ6" s="13"/>
      <c r="NYA6" s="13"/>
      <c r="NYB6" s="13"/>
      <c r="NYC6" s="13"/>
      <c r="NYD6" s="13"/>
      <c r="NYE6" s="13"/>
      <c r="NYF6" s="13"/>
      <c r="NYG6" s="13"/>
      <c r="NYH6" s="13"/>
      <c r="NYI6" s="13"/>
      <c r="NYJ6" s="13"/>
      <c r="NYK6" s="13"/>
      <c r="NYL6" s="13"/>
      <c r="NYM6" s="13"/>
      <c r="NYN6" s="13"/>
      <c r="NYO6" s="13"/>
      <c r="NYP6" s="13"/>
      <c r="NYQ6" s="13"/>
      <c r="NYR6" s="13"/>
      <c r="NYS6" s="13"/>
      <c r="NYT6" s="13"/>
      <c r="NYU6" s="13"/>
      <c r="NYV6" s="13"/>
      <c r="NYW6" s="13"/>
      <c r="NYX6" s="13"/>
      <c r="NYY6" s="13"/>
      <c r="NYZ6" s="13"/>
      <c r="NZA6" s="13"/>
      <c r="NZB6" s="13"/>
      <c r="NZC6" s="13"/>
      <c r="NZD6" s="13"/>
      <c r="NZE6" s="13"/>
      <c r="NZF6" s="13"/>
      <c r="NZG6" s="13"/>
      <c r="NZH6" s="13"/>
      <c r="NZI6" s="13"/>
      <c r="NZJ6" s="13"/>
      <c r="NZK6" s="13"/>
      <c r="NZL6" s="13"/>
      <c r="NZM6" s="13"/>
      <c r="NZN6" s="13"/>
      <c r="NZO6" s="13"/>
      <c r="NZP6" s="13"/>
      <c r="NZQ6" s="13"/>
      <c r="NZR6" s="13"/>
      <c r="NZS6" s="13"/>
      <c r="NZT6" s="13"/>
      <c r="NZU6" s="13"/>
      <c r="NZV6" s="13"/>
      <c r="NZW6" s="13"/>
      <c r="NZX6" s="13"/>
      <c r="NZY6" s="13"/>
      <c r="NZZ6" s="13"/>
      <c r="OAA6" s="13"/>
      <c r="OAB6" s="13"/>
      <c r="OAC6" s="13"/>
      <c r="OAD6" s="13"/>
      <c r="OAE6" s="13"/>
      <c r="OAF6" s="13"/>
      <c r="OAG6" s="13"/>
      <c r="OAH6" s="13"/>
      <c r="OAI6" s="13"/>
      <c r="OAJ6" s="13"/>
      <c r="OAK6" s="13"/>
      <c r="OAL6" s="13"/>
      <c r="OAM6" s="13"/>
      <c r="OAN6" s="13"/>
      <c r="OAO6" s="13"/>
      <c r="OAP6" s="13"/>
      <c r="OAQ6" s="13"/>
      <c r="OAR6" s="13"/>
      <c r="OAS6" s="13"/>
      <c r="OAT6" s="13"/>
      <c r="OAU6" s="13"/>
      <c r="OAV6" s="13"/>
      <c r="OAW6" s="13"/>
      <c r="OAX6" s="13"/>
      <c r="OAY6" s="13"/>
      <c r="OAZ6" s="13"/>
      <c r="OBA6" s="13"/>
      <c r="OBB6" s="13"/>
      <c r="OBC6" s="13"/>
      <c r="OBD6" s="13"/>
      <c r="OBE6" s="13"/>
      <c r="OBF6" s="13"/>
      <c r="OBG6" s="13"/>
      <c r="OBH6" s="13"/>
      <c r="OBI6" s="13"/>
      <c r="OBJ6" s="13"/>
      <c r="OBK6" s="13"/>
      <c r="OBL6" s="13"/>
      <c r="OBM6" s="13"/>
      <c r="OBN6" s="13"/>
      <c r="OBO6" s="13"/>
      <c r="OBP6" s="13"/>
      <c r="OBQ6" s="13"/>
      <c r="OBR6" s="13"/>
      <c r="OBS6" s="13"/>
      <c r="OBT6" s="13"/>
      <c r="OBU6" s="13"/>
      <c r="OBV6" s="13"/>
      <c r="OBW6" s="13"/>
      <c r="OBX6" s="13"/>
      <c r="OBY6" s="13"/>
      <c r="OBZ6" s="13"/>
      <c r="OCA6" s="13"/>
      <c r="OCB6" s="13"/>
      <c r="OCC6" s="13"/>
      <c r="OCD6" s="13"/>
      <c r="OCE6" s="13"/>
      <c r="OCF6" s="13"/>
      <c r="OCG6" s="13"/>
      <c r="OCH6" s="13"/>
      <c r="OCI6" s="13"/>
      <c r="OCJ6" s="13"/>
      <c r="OCK6" s="13"/>
      <c r="OCL6" s="13"/>
      <c r="OCM6" s="13"/>
      <c r="OCN6" s="13"/>
      <c r="OCO6" s="13"/>
      <c r="OCP6" s="13"/>
      <c r="OCQ6" s="13"/>
      <c r="OCR6" s="13"/>
      <c r="OCS6" s="13"/>
      <c r="OCT6" s="13"/>
      <c r="OCU6" s="13"/>
      <c r="OCV6" s="13"/>
      <c r="OCW6" s="13"/>
      <c r="OCX6" s="13"/>
      <c r="OCY6" s="13"/>
      <c r="OCZ6" s="13"/>
      <c r="ODA6" s="13"/>
      <c r="ODB6" s="13"/>
      <c r="ODC6" s="13"/>
      <c r="ODD6" s="13"/>
      <c r="ODE6" s="13"/>
      <c r="ODF6" s="13"/>
      <c r="ODG6" s="13"/>
      <c r="ODH6" s="13"/>
      <c r="ODI6" s="13"/>
      <c r="ODJ6" s="13"/>
      <c r="ODK6" s="13"/>
      <c r="ODL6" s="13"/>
      <c r="ODM6" s="13"/>
      <c r="ODN6" s="13"/>
      <c r="ODO6" s="13"/>
      <c r="ODP6" s="13"/>
      <c r="ODQ6" s="13"/>
      <c r="ODR6" s="13"/>
      <c r="ODS6" s="13"/>
      <c r="ODT6" s="13"/>
      <c r="ODU6" s="13"/>
      <c r="ODV6" s="13"/>
      <c r="ODW6" s="13"/>
      <c r="ODX6" s="13"/>
      <c r="ODY6" s="13"/>
      <c r="ODZ6" s="13"/>
      <c r="OEA6" s="13"/>
      <c r="OEB6" s="13"/>
      <c r="OEC6" s="13"/>
      <c r="OED6" s="13"/>
      <c r="OEE6" s="13"/>
      <c r="OEF6" s="13"/>
      <c r="OEG6" s="13"/>
      <c r="OEH6" s="13"/>
      <c r="OEI6" s="13"/>
      <c r="OEJ6" s="13"/>
      <c r="OEK6" s="13"/>
      <c r="OEL6" s="13"/>
      <c r="OEM6" s="13"/>
      <c r="OEN6" s="13"/>
      <c r="OEO6" s="13"/>
      <c r="OEP6" s="13"/>
      <c r="OEQ6" s="13"/>
      <c r="OER6" s="13"/>
      <c r="OES6" s="13"/>
      <c r="OET6" s="13"/>
      <c r="OEU6" s="13"/>
      <c r="OEV6" s="13"/>
      <c r="OEW6" s="13"/>
      <c r="OEX6" s="13"/>
      <c r="OEY6" s="13"/>
      <c r="OEZ6" s="13"/>
      <c r="OFA6" s="13"/>
      <c r="OFB6" s="13"/>
      <c r="OFC6" s="13"/>
      <c r="OFD6" s="13"/>
      <c r="OFE6" s="13"/>
      <c r="OFF6" s="13"/>
      <c r="OFG6" s="13"/>
      <c r="OFH6" s="13"/>
      <c r="OFI6" s="13"/>
      <c r="OFJ6" s="13"/>
      <c r="OFK6" s="13"/>
      <c r="OFL6" s="13"/>
      <c r="OFM6" s="13"/>
      <c r="OFN6" s="13"/>
      <c r="OFO6" s="13"/>
      <c r="OFP6" s="13"/>
      <c r="OFQ6" s="13"/>
      <c r="OFR6" s="13"/>
      <c r="OFS6" s="13"/>
      <c r="OFT6" s="13"/>
      <c r="OFU6" s="13"/>
      <c r="OFV6" s="13"/>
      <c r="OFW6" s="13"/>
      <c r="OFX6" s="13"/>
      <c r="OFY6" s="13"/>
      <c r="OFZ6" s="13"/>
      <c r="OGA6" s="13"/>
      <c r="OGB6" s="13"/>
      <c r="OGC6" s="13"/>
      <c r="OGD6" s="13"/>
      <c r="OGE6" s="13"/>
      <c r="OGF6" s="13"/>
      <c r="OGG6" s="13"/>
      <c r="OGH6" s="13"/>
      <c r="OGI6" s="13"/>
      <c r="OGJ6" s="13"/>
      <c r="OGK6" s="13"/>
      <c r="OGL6" s="13"/>
      <c r="OGM6" s="13"/>
      <c r="OGN6" s="13"/>
      <c r="OGO6" s="13"/>
      <c r="OGP6" s="13"/>
      <c r="OGQ6" s="13"/>
      <c r="OGR6" s="13"/>
      <c r="OGS6" s="13"/>
      <c r="OGT6" s="13"/>
      <c r="OGU6" s="13"/>
      <c r="OGV6" s="13"/>
      <c r="OGW6" s="13"/>
      <c r="OGX6" s="13"/>
      <c r="OGY6" s="13"/>
      <c r="OGZ6" s="13"/>
      <c r="OHA6" s="13"/>
      <c r="OHB6" s="13"/>
      <c r="OHC6" s="13"/>
      <c r="OHD6" s="13"/>
      <c r="OHE6" s="13"/>
      <c r="OHF6" s="13"/>
      <c r="OHG6" s="13"/>
      <c r="OHH6" s="13"/>
      <c r="OHI6" s="13"/>
      <c r="OHJ6" s="13"/>
      <c r="OHK6" s="13"/>
      <c r="OHL6" s="13"/>
      <c r="OHM6" s="13"/>
      <c r="OHN6" s="13"/>
      <c r="OHO6" s="13"/>
      <c r="OHP6" s="13"/>
      <c r="OHQ6" s="13"/>
      <c r="OHR6" s="13"/>
      <c r="OHS6" s="13"/>
      <c r="OHT6" s="13"/>
      <c r="OHU6" s="13"/>
      <c r="OHV6" s="13"/>
      <c r="OHW6" s="13"/>
      <c r="OHX6" s="13"/>
      <c r="OHY6" s="13"/>
      <c r="OHZ6" s="13"/>
      <c r="OIA6" s="13"/>
      <c r="OIB6" s="13"/>
      <c r="OIC6" s="13"/>
      <c r="OID6" s="13"/>
      <c r="OIE6" s="13"/>
      <c r="OIF6" s="13"/>
      <c r="OIG6" s="13"/>
      <c r="OIH6" s="13"/>
      <c r="OII6" s="13"/>
      <c r="OIJ6" s="13"/>
      <c r="OIK6" s="13"/>
      <c r="OIL6" s="13"/>
      <c r="OIM6" s="13"/>
      <c r="OIN6" s="13"/>
      <c r="OIO6" s="13"/>
      <c r="OIP6" s="13"/>
      <c r="OIQ6" s="13"/>
      <c r="OIR6" s="13"/>
      <c r="OIS6" s="13"/>
      <c r="OIT6" s="13"/>
      <c r="OIU6" s="13"/>
      <c r="OIV6" s="13"/>
      <c r="OIW6" s="13"/>
      <c r="OIX6" s="13"/>
      <c r="OIY6" s="13"/>
      <c r="OIZ6" s="13"/>
      <c r="OJA6" s="13"/>
      <c r="OJB6" s="13"/>
      <c r="OJC6" s="13"/>
      <c r="OJD6" s="13"/>
      <c r="OJE6" s="13"/>
      <c r="OJF6" s="13"/>
      <c r="OJG6" s="13"/>
      <c r="OJH6" s="13"/>
      <c r="OJI6" s="13"/>
      <c r="OJJ6" s="13"/>
      <c r="OJK6" s="13"/>
      <c r="OJL6" s="13"/>
      <c r="OJM6" s="13"/>
      <c r="OJN6" s="13"/>
      <c r="OJO6" s="13"/>
      <c r="OJP6" s="13"/>
      <c r="OJQ6" s="13"/>
      <c r="OJR6" s="13"/>
      <c r="OJS6" s="13"/>
      <c r="OJT6" s="13"/>
      <c r="OJU6" s="13"/>
      <c r="OJV6" s="13"/>
      <c r="OJW6" s="13"/>
      <c r="OJX6" s="13"/>
      <c r="OJY6" s="13"/>
      <c r="OJZ6" s="13"/>
      <c r="OKA6" s="13"/>
      <c r="OKB6" s="13"/>
      <c r="OKC6" s="13"/>
      <c r="OKD6" s="13"/>
      <c r="OKE6" s="13"/>
      <c r="OKF6" s="13"/>
      <c r="OKG6" s="13"/>
      <c r="OKH6" s="13"/>
      <c r="OKI6" s="13"/>
      <c r="OKJ6" s="13"/>
      <c r="OKK6" s="13"/>
      <c r="OKL6" s="13"/>
      <c r="OKM6" s="13"/>
      <c r="OKN6" s="13"/>
      <c r="OKO6" s="13"/>
      <c r="OKP6" s="13"/>
      <c r="OKQ6" s="13"/>
      <c r="OKR6" s="13"/>
      <c r="OKS6" s="13"/>
      <c r="OKT6" s="13"/>
      <c r="OKU6" s="13"/>
      <c r="OKV6" s="13"/>
      <c r="OKW6" s="13"/>
      <c r="OKX6" s="13"/>
      <c r="OKY6" s="13"/>
      <c r="OKZ6" s="13"/>
      <c r="OLA6" s="13"/>
      <c r="OLB6" s="13"/>
      <c r="OLC6" s="13"/>
      <c r="OLD6" s="13"/>
      <c r="OLE6" s="13"/>
      <c r="OLF6" s="13"/>
      <c r="OLG6" s="13"/>
      <c r="OLH6" s="13"/>
      <c r="OLI6" s="13"/>
      <c r="OLJ6" s="13"/>
      <c r="OLK6" s="13"/>
      <c r="OLL6" s="13"/>
      <c r="OLM6" s="13"/>
      <c r="OLN6" s="13"/>
      <c r="OLO6" s="13"/>
      <c r="OLP6" s="13"/>
      <c r="OLQ6" s="13"/>
      <c r="OLR6" s="13"/>
      <c r="OLS6" s="13"/>
      <c r="OLT6" s="13"/>
      <c r="OLU6" s="13"/>
      <c r="OLV6" s="13"/>
      <c r="OLW6" s="13"/>
      <c r="OLX6" s="13"/>
      <c r="OLY6" s="13"/>
      <c r="OLZ6" s="13"/>
      <c r="OMA6" s="13"/>
      <c r="OMB6" s="13"/>
      <c r="OMC6" s="13"/>
      <c r="OMD6" s="13"/>
      <c r="OME6" s="13"/>
      <c r="OMF6" s="13"/>
      <c r="OMG6" s="13"/>
      <c r="OMH6" s="13"/>
      <c r="OMI6" s="13"/>
      <c r="OMJ6" s="13"/>
      <c r="OMK6" s="13"/>
      <c r="OML6" s="13"/>
      <c r="OMM6" s="13"/>
      <c r="OMN6" s="13"/>
      <c r="OMO6" s="13"/>
      <c r="OMP6" s="13"/>
      <c r="OMQ6" s="13"/>
      <c r="OMR6" s="13"/>
      <c r="OMS6" s="13"/>
      <c r="OMT6" s="13"/>
      <c r="OMU6" s="13"/>
      <c r="OMV6" s="13"/>
      <c r="OMW6" s="13"/>
      <c r="OMX6" s="13"/>
      <c r="OMY6" s="13"/>
      <c r="OMZ6" s="13"/>
      <c r="ONA6" s="13"/>
      <c r="ONB6" s="13"/>
      <c r="ONC6" s="13"/>
      <c r="OND6" s="13"/>
      <c r="ONE6" s="13"/>
      <c r="ONF6" s="13"/>
      <c r="ONG6" s="13"/>
      <c r="ONH6" s="13"/>
      <c r="ONI6" s="13"/>
      <c r="ONJ6" s="13"/>
      <c r="ONK6" s="13"/>
      <c r="ONL6" s="13"/>
      <c r="ONM6" s="13"/>
      <c r="ONN6" s="13"/>
      <c r="ONO6" s="13"/>
      <c r="ONP6" s="13"/>
      <c r="ONQ6" s="13"/>
      <c r="ONR6" s="13"/>
      <c r="ONS6" s="13"/>
      <c r="ONT6" s="13"/>
      <c r="ONU6" s="13"/>
      <c r="ONV6" s="13"/>
      <c r="ONW6" s="13"/>
      <c r="ONX6" s="13"/>
      <c r="ONY6" s="13"/>
      <c r="ONZ6" s="13"/>
      <c r="OOA6" s="13"/>
      <c r="OOB6" s="13"/>
      <c r="OOC6" s="13"/>
      <c r="OOD6" s="13"/>
      <c r="OOE6" s="13"/>
      <c r="OOF6" s="13"/>
      <c r="OOG6" s="13"/>
      <c r="OOH6" s="13"/>
      <c r="OOI6" s="13"/>
      <c r="OOJ6" s="13"/>
      <c r="OOK6" s="13"/>
      <c r="OOL6" s="13"/>
      <c r="OOM6" s="13"/>
      <c r="OON6" s="13"/>
      <c r="OOO6" s="13"/>
      <c r="OOP6" s="13"/>
      <c r="OOQ6" s="13"/>
      <c r="OOR6" s="13"/>
      <c r="OOS6" s="13"/>
      <c r="OOT6" s="13"/>
      <c r="OOU6" s="13"/>
      <c r="OOV6" s="13"/>
      <c r="OOW6" s="13"/>
      <c r="OOX6" s="13"/>
      <c r="OOY6" s="13"/>
      <c r="OOZ6" s="13"/>
      <c r="OPA6" s="13"/>
      <c r="OPB6" s="13"/>
      <c r="OPC6" s="13"/>
      <c r="OPD6" s="13"/>
      <c r="OPE6" s="13"/>
      <c r="OPF6" s="13"/>
      <c r="OPG6" s="13"/>
      <c r="OPH6" s="13"/>
      <c r="OPI6" s="13"/>
      <c r="OPJ6" s="13"/>
      <c r="OPK6" s="13"/>
      <c r="OPL6" s="13"/>
      <c r="OPM6" s="13"/>
      <c r="OPN6" s="13"/>
      <c r="OPO6" s="13"/>
      <c r="OPP6" s="13"/>
      <c r="OPQ6" s="13"/>
      <c r="OPR6" s="13"/>
      <c r="OPS6" s="13"/>
      <c r="OPT6" s="13"/>
      <c r="OPU6" s="13"/>
      <c r="OPV6" s="13"/>
      <c r="OPW6" s="13"/>
      <c r="OPX6" s="13"/>
      <c r="OPY6" s="13"/>
      <c r="OPZ6" s="13"/>
      <c r="OQA6" s="13"/>
      <c r="OQB6" s="13"/>
      <c r="OQC6" s="13"/>
      <c r="OQD6" s="13"/>
      <c r="OQE6" s="13"/>
      <c r="OQF6" s="13"/>
      <c r="OQG6" s="13"/>
      <c r="OQH6" s="13"/>
      <c r="OQI6" s="13"/>
      <c r="OQJ6" s="13"/>
      <c r="OQK6" s="13"/>
      <c r="OQL6" s="13"/>
      <c r="OQM6" s="13"/>
      <c r="OQN6" s="13"/>
      <c r="OQO6" s="13"/>
      <c r="OQP6" s="13"/>
      <c r="OQQ6" s="13"/>
      <c r="OQR6" s="13"/>
      <c r="OQS6" s="13"/>
      <c r="OQT6" s="13"/>
      <c r="OQU6" s="13"/>
      <c r="OQV6" s="13"/>
      <c r="OQW6" s="13"/>
      <c r="OQX6" s="13"/>
      <c r="OQY6" s="13"/>
      <c r="OQZ6" s="13"/>
      <c r="ORA6" s="13"/>
      <c r="ORB6" s="13"/>
      <c r="ORC6" s="13"/>
      <c r="ORD6" s="13"/>
      <c r="ORE6" s="13"/>
      <c r="ORF6" s="13"/>
      <c r="ORG6" s="13"/>
      <c r="ORH6" s="13"/>
      <c r="ORI6" s="13"/>
      <c r="ORJ6" s="13"/>
      <c r="ORK6" s="13"/>
      <c r="ORL6" s="13"/>
      <c r="ORM6" s="13"/>
      <c r="ORN6" s="13"/>
      <c r="ORO6" s="13"/>
      <c r="ORP6" s="13"/>
      <c r="ORQ6" s="13"/>
      <c r="ORR6" s="13"/>
      <c r="ORS6" s="13"/>
      <c r="ORT6" s="13"/>
      <c r="ORU6" s="13"/>
      <c r="ORV6" s="13"/>
      <c r="ORW6" s="13"/>
      <c r="ORX6" s="13"/>
      <c r="ORY6" s="13"/>
      <c r="ORZ6" s="13"/>
      <c r="OSA6" s="13"/>
      <c r="OSB6" s="13"/>
      <c r="OSC6" s="13"/>
      <c r="OSD6" s="13"/>
      <c r="OSE6" s="13"/>
      <c r="OSF6" s="13"/>
      <c r="OSG6" s="13"/>
      <c r="OSH6" s="13"/>
      <c r="OSI6" s="13"/>
      <c r="OSJ6" s="13"/>
      <c r="OSK6" s="13"/>
      <c r="OSL6" s="13"/>
      <c r="OSM6" s="13"/>
      <c r="OSN6" s="13"/>
      <c r="OSO6" s="13"/>
      <c r="OSP6" s="13"/>
      <c r="OSQ6" s="13"/>
      <c r="OSR6" s="13"/>
      <c r="OSS6" s="13"/>
      <c r="OST6" s="13"/>
      <c r="OSU6" s="13"/>
      <c r="OSV6" s="13"/>
      <c r="OSW6" s="13"/>
      <c r="OSX6" s="13"/>
      <c r="OSY6" s="13"/>
      <c r="OSZ6" s="13"/>
      <c r="OTA6" s="13"/>
      <c r="OTB6" s="13"/>
      <c r="OTC6" s="13"/>
      <c r="OTD6" s="13"/>
      <c r="OTE6" s="13"/>
      <c r="OTF6" s="13"/>
      <c r="OTG6" s="13"/>
      <c r="OTH6" s="13"/>
      <c r="OTI6" s="13"/>
      <c r="OTJ6" s="13"/>
      <c r="OTK6" s="13"/>
      <c r="OTL6" s="13"/>
      <c r="OTM6" s="13"/>
      <c r="OTN6" s="13"/>
      <c r="OTO6" s="13"/>
      <c r="OTP6" s="13"/>
      <c r="OTQ6" s="13"/>
      <c r="OTR6" s="13"/>
      <c r="OTS6" s="13"/>
      <c r="OTT6" s="13"/>
      <c r="OTU6" s="13"/>
      <c r="OTV6" s="13"/>
      <c r="OTW6" s="13"/>
      <c r="OTX6" s="13"/>
      <c r="OTY6" s="13"/>
      <c r="OTZ6" s="13"/>
      <c r="OUA6" s="13"/>
      <c r="OUB6" s="13"/>
      <c r="OUC6" s="13"/>
      <c r="OUD6" s="13"/>
      <c r="OUE6" s="13"/>
      <c r="OUF6" s="13"/>
      <c r="OUG6" s="13"/>
      <c r="OUH6" s="13"/>
      <c r="OUI6" s="13"/>
      <c r="OUJ6" s="13"/>
      <c r="OUK6" s="13"/>
      <c r="OUL6" s="13"/>
      <c r="OUM6" s="13"/>
      <c r="OUN6" s="13"/>
      <c r="OUO6" s="13"/>
      <c r="OUP6" s="13"/>
      <c r="OUQ6" s="13"/>
      <c r="OUR6" s="13"/>
      <c r="OUS6" s="13"/>
      <c r="OUT6" s="13"/>
      <c r="OUU6" s="13"/>
      <c r="OUV6" s="13"/>
      <c r="OUW6" s="13"/>
      <c r="OUX6" s="13"/>
      <c r="OUY6" s="13"/>
      <c r="OUZ6" s="13"/>
      <c r="OVA6" s="13"/>
      <c r="OVB6" s="13"/>
      <c r="OVC6" s="13"/>
      <c r="OVD6" s="13"/>
      <c r="OVE6" s="13"/>
      <c r="OVF6" s="13"/>
      <c r="OVG6" s="13"/>
      <c r="OVH6" s="13"/>
      <c r="OVI6" s="13"/>
      <c r="OVJ6" s="13"/>
      <c r="OVK6" s="13"/>
      <c r="OVL6" s="13"/>
      <c r="OVM6" s="13"/>
      <c r="OVN6" s="13"/>
      <c r="OVO6" s="13"/>
      <c r="OVP6" s="13"/>
      <c r="OVQ6" s="13"/>
      <c r="OVR6" s="13"/>
      <c r="OVS6" s="13"/>
      <c r="OVT6" s="13"/>
      <c r="OVU6" s="13"/>
      <c r="OVV6" s="13"/>
      <c r="OVW6" s="13"/>
      <c r="OVX6" s="13"/>
      <c r="OVY6" s="13"/>
      <c r="OVZ6" s="13"/>
      <c r="OWA6" s="13"/>
      <c r="OWB6" s="13"/>
      <c r="OWC6" s="13"/>
      <c r="OWD6" s="13"/>
      <c r="OWE6" s="13"/>
      <c r="OWF6" s="13"/>
      <c r="OWG6" s="13"/>
      <c r="OWH6" s="13"/>
      <c r="OWI6" s="13"/>
      <c r="OWJ6" s="13"/>
      <c r="OWK6" s="13"/>
      <c r="OWL6" s="13"/>
      <c r="OWM6" s="13"/>
      <c r="OWN6" s="13"/>
      <c r="OWO6" s="13"/>
      <c r="OWP6" s="13"/>
      <c r="OWQ6" s="13"/>
      <c r="OWR6" s="13"/>
      <c r="OWS6" s="13"/>
      <c r="OWT6" s="13"/>
      <c r="OWU6" s="13"/>
      <c r="OWV6" s="13"/>
      <c r="OWW6" s="13"/>
      <c r="OWX6" s="13"/>
      <c r="OWY6" s="13"/>
      <c r="OWZ6" s="13"/>
      <c r="OXA6" s="13"/>
      <c r="OXB6" s="13"/>
      <c r="OXC6" s="13"/>
      <c r="OXD6" s="13"/>
      <c r="OXE6" s="13"/>
      <c r="OXF6" s="13"/>
      <c r="OXG6" s="13"/>
      <c r="OXH6" s="13"/>
      <c r="OXI6" s="13"/>
      <c r="OXJ6" s="13"/>
      <c r="OXK6" s="13"/>
      <c r="OXL6" s="13"/>
      <c r="OXM6" s="13"/>
      <c r="OXN6" s="13"/>
      <c r="OXO6" s="13"/>
      <c r="OXP6" s="13"/>
      <c r="OXQ6" s="13"/>
      <c r="OXR6" s="13"/>
      <c r="OXS6" s="13"/>
      <c r="OXT6" s="13"/>
      <c r="OXU6" s="13"/>
      <c r="OXV6" s="13"/>
      <c r="OXW6" s="13"/>
      <c r="OXX6" s="13"/>
      <c r="OXY6" s="13"/>
      <c r="OXZ6" s="13"/>
      <c r="OYA6" s="13"/>
      <c r="OYB6" s="13"/>
      <c r="OYC6" s="13"/>
      <c r="OYD6" s="13"/>
      <c r="OYE6" s="13"/>
      <c r="OYF6" s="13"/>
      <c r="OYG6" s="13"/>
      <c r="OYH6" s="13"/>
      <c r="OYI6" s="13"/>
      <c r="OYJ6" s="13"/>
      <c r="OYK6" s="13"/>
      <c r="OYL6" s="13"/>
      <c r="OYM6" s="13"/>
      <c r="OYN6" s="13"/>
      <c r="OYO6" s="13"/>
      <c r="OYP6" s="13"/>
      <c r="OYQ6" s="13"/>
      <c r="OYR6" s="13"/>
      <c r="OYS6" s="13"/>
      <c r="OYT6" s="13"/>
      <c r="OYU6" s="13"/>
      <c r="OYV6" s="13"/>
      <c r="OYW6" s="13"/>
      <c r="OYX6" s="13"/>
      <c r="OYY6" s="13"/>
      <c r="OYZ6" s="13"/>
      <c r="OZA6" s="13"/>
      <c r="OZB6" s="13"/>
      <c r="OZC6" s="13"/>
      <c r="OZD6" s="13"/>
      <c r="OZE6" s="13"/>
      <c r="OZF6" s="13"/>
      <c r="OZG6" s="13"/>
      <c r="OZH6" s="13"/>
      <c r="OZI6" s="13"/>
      <c r="OZJ6" s="13"/>
      <c r="OZK6" s="13"/>
      <c r="OZL6" s="13"/>
      <c r="OZM6" s="13"/>
      <c r="OZN6" s="13"/>
      <c r="OZO6" s="13"/>
      <c r="OZP6" s="13"/>
      <c r="OZQ6" s="13"/>
      <c r="OZR6" s="13"/>
      <c r="OZS6" s="13"/>
      <c r="OZT6" s="13"/>
      <c r="OZU6" s="13"/>
      <c r="OZV6" s="13"/>
      <c r="OZW6" s="13"/>
      <c r="OZX6" s="13"/>
      <c r="OZY6" s="13"/>
      <c r="OZZ6" s="13"/>
      <c r="PAA6" s="13"/>
      <c r="PAB6" s="13"/>
      <c r="PAC6" s="13"/>
      <c r="PAD6" s="13"/>
      <c r="PAE6" s="13"/>
      <c r="PAF6" s="13"/>
      <c r="PAG6" s="13"/>
      <c r="PAH6" s="13"/>
      <c r="PAI6" s="13"/>
      <c r="PAJ6" s="13"/>
      <c r="PAK6" s="13"/>
      <c r="PAL6" s="13"/>
      <c r="PAM6" s="13"/>
      <c r="PAN6" s="13"/>
      <c r="PAO6" s="13"/>
      <c r="PAP6" s="13"/>
      <c r="PAQ6" s="13"/>
      <c r="PAR6" s="13"/>
      <c r="PAS6" s="13"/>
      <c r="PAT6" s="13"/>
      <c r="PAU6" s="13"/>
      <c r="PAV6" s="13"/>
      <c r="PAW6" s="13"/>
      <c r="PAX6" s="13"/>
      <c r="PAY6" s="13"/>
      <c r="PAZ6" s="13"/>
      <c r="PBA6" s="13"/>
      <c r="PBB6" s="13"/>
      <c r="PBC6" s="13"/>
      <c r="PBD6" s="13"/>
      <c r="PBE6" s="13"/>
      <c r="PBF6" s="13"/>
      <c r="PBG6" s="13"/>
      <c r="PBH6" s="13"/>
      <c r="PBI6" s="13"/>
      <c r="PBJ6" s="13"/>
      <c r="PBK6" s="13"/>
      <c r="PBL6" s="13"/>
      <c r="PBM6" s="13"/>
      <c r="PBN6" s="13"/>
      <c r="PBO6" s="13"/>
      <c r="PBP6" s="13"/>
      <c r="PBQ6" s="13"/>
      <c r="PBR6" s="13"/>
      <c r="PBS6" s="13"/>
      <c r="PBT6" s="13"/>
      <c r="PBU6" s="13"/>
      <c r="PBV6" s="13"/>
      <c r="PBW6" s="13"/>
      <c r="PBX6" s="13"/>
      <c r="PBY6" s="13"/>
      <c r="PBZ6" s="13"/>
      <c r="PCA6" s="13"/>
      <c r="PCB6" s="13"/>
      <c r="PCC6" s="13"/>
      <c r="PCD6" s="13"/>
      <c r="PCE6" s="13"/>
      <c r="PCF6" s="13"/>
      <c r="PCG6" s="13"/>
      <c r="PCH6" s="13"/>
      <c r="PCI6" s="13"/>
      <c r="PCJ6" s="13"/>
      <c r="PCK6" s="13"/>
      <c r="PCL6" s="13"/>
      <c r="PCM6" s="13"/>
      <c r="PCN6" s="13"/>
      <c r="PCO6" s="13"/>
      <c r="PCP6" s="13"/>
      <c r="PCQ6" s="13"/>
      <c r="PCR6" s="13"/>
      <c r="PCS6" s="13"/>
      <c r="PCT6" s="13"/>
      <c r="PCU6" s="13"/>
      <c r="PCV6" s="13"/>
      <c r="PCW6" s="13"/>
      <c r="PCX6" s="13"/>
      <c r="PCY6" s="13"/>
      <c r="PCZ6" s="13"/>
      <c r="PDA6" s="13"/>
      <c r="PDB6" s="13"/>
      <c r="PDC6" s="13"/>
      <c r="PDD6" s="13"/>
      <c r="PDE6" s="13"/>
      <c r="PDF6" s="13"/>
      <c r="PDG6" s="13"/>
      <c r="PDH6" s="13"/>
      <c r="PDI6" s="13"/>
      <c r="PDJ6" s="13"/>
      <c r="PDK6" s="13"/>
      <c r="PDL6" s="13"/>
      <c r="PDM6" s="13"/>
      <c r="PDN6" s="13"/>
      <c r="PDO6" s="13"/>
      <c r="PDP6" s="13"/>
      <c r="PDQ6" s="13"/>
      <c r="PDR6" s="13"/>
      <c r="PDS6" s="13"/>
      <c r="PDT6" s="13"/>
      <c r="PDU6" s="13"/>
      <c r="PDV6" s="13"/>
      <c r="PDW6" s="13"/>
      <c r="PDX6" s="13"/>
      <c r="PDY6" s="13"/>
      <c r="PDZ6" s="13"/>
      <c r="PEA6" s="13"/>
      <c r="PEB6" s="13"/>
      <c r="PEC6" s="13"/>
      <c r="PED6" s="13"/>
      <c r="PEE6" s="13"/>
      <c r="PEF6" s="13"/>
      <c r="PEG6" s="13"/>
      <c r="PEH6" s="13"/>
      <c r="PEI6" s="13"/>
      <c r="PEJ6" s="13"/>
      <c r="PEK6" s="13"/>
      <c r="PEL6" s="13"/>
      <c r="PEM6" s="13"/>
      <c r="PEN6" s="13"/>
      <c r="PEO6" s="13"/>
      <c r="PEP6" s="13"/>
      <c r="PEQ6" s="13"/>
      <c r="PER6" s="13"/>
      <c r="PES6" s="13"/>
      <c r="PET6" s="13"/>
      <c r="PEU6" s="13"/>
      <c r="PEV6" s="13"/>
      <c r="PEW6" s="13"/>
      <c r="PEX6" s="13"/>
      <c r="PEY6" s="13"/>
      <c r="PEZ6" s="13"/>
      <c r="PFA6" s="13"/>
      <c r="PFB6" s="13"/>
      <c r="PFC6" s="13"/>
      <c r="PFD6" s="13"/>
      <c r="PFE6" s="13"/>
      <c r="PFF6" s="13"/>
      <c r="PFG6" s="13"/>
      <c r="PFH6" s="13"/>
      <c r="PFI6" s="13"/>
      <c r="PFJ6" s="13"/>
      <c r="PFK6" s="13"/>
      <c r="PFL6" s="13"/>
      <c r="PFM6" s="13"/>
      <c r="PFN6" s="13"/>
      <c r="PFO6" s="13"/>
      <c r="PFP6" s="13"/>
      <c r="PFQ6" s="13"/>
      <c r="PFR6" s="13"/>
      <c r="PFS6" s="13"/>
      <c r="PFT6" s="13"/>
      <c r="PFU6" s="13"/>
      <c r="PFV6" s="13"/>
      <c r="PFW6" s="13"/>
      <c r="PFX6" s="13"/>
      <c r="PFY6" s="13"/>
      <c r="PFZ6" s="13"/>
      <c r="PGA6" s="13"/>
      <c r="PGB6" s="13"/>
      <c r="PGC6" s="13"/>
      <c r="PGD6" s="13"/>
      <c r="PGE6" s="13"/>
      <c r="PGF6" s="13"/>
      <c r="PGG6" s="13"/>
      <c r="PGH6" s="13"/>
      <c r="PGI6" s="13"/>
      <c r="PGJ6" s="13"/>
      <c r="PGK6" s="13"/>
      <c r="PGL6" s="13"/>
      <c r="PGM6" s="13"/>
      <c r="PGN6" s="13"/>
      <c r="PGO6" s="13"/>
      <c r="PGP6" s="13"/>
      <c r="PGQ6" s="13"/>
      <c r="PGR6" s="13"/>
      <c r="PGS6" s="13"/>
      <c r="PGT6" s="13"/>
      <c r="PGU6" s="13"/>
      <c r="PGV6" s="13"/>
      <c r="PGW6" s="13"/>
      <c r="PGX6" s="13"/>
      <c r="PGY6" s="13"/>
      <c r="PGZ6" s="13"/>
      <c r="PHA6" s="13"/>
      <c r="PHB6" s="13"/>
      <c r="PHC6" s="13"/>
      <c r="PHD6" s="13"/>
      <c r="PHE6" s="13"/>
      <c r="PHF6" s="13"/>
      <c r="PHG6" s="13"/>
      <c r="PHH6" s="13"/>
      <c r="PHI6" s="13"/>
      <c r="PHJ6" s="13"/>
      <c r="PHK6" s="13"/>
      <c r="PHL6" s="13"/>
      <c r="PHM6" s="13"/>
      <c r="PHN6" s="13"/>
      <c r="PHO6" s="13"/>
      <c r="PHP6" s="13"/>
      <c r="PHQ6" s="13"/>
      <c r="PHR6" s="13"/>
      <c r="PHS6" s="13"/>
      <c r="PHT6" s="13"/>
      <c r="PHU6" s="13"/>
      <c r="PHV6" s="13"/>
      <c r="PHW6" s="13"/>
      <c r="PHX6" s="13"/>
      <c r="PHY6" s="13"/>
      <c r="PHZ6" s="13"/>
      <c r="PIA6" s="13"/>
      <c r="PIB6" s="13"/>
      <c r="PIC6" s="13"/>
      <c r="PID6" s="13"/>
      <c r="PIE6" s="13"/>
      <c r="PIF6" s="13"/>
      <c r="PIG6" s="13"/>
      <c r="PIH6" s="13"/>
      <c r="PII6" s="13"/>
      <c r="PIJ6" s="13"/>
      <c r="PIK6" s="13"/>
      <c r="PIL6" s="13"/>
      <c r="PIM6" s="13"/>
      <c r="PIN6" s="13"/>
      <c r="PIO6" s="13"/>
      <c r="PIP6" s="13"/>
      <c r="PIQ6" s="13"/>
      <c r="PIR6" s="13"/>
      <c r="PIS6" s="13"/>
      <c r="PIT6" s="13"/>
      <c r="PIU6" s="13"/>
      <c r="PIV6" s="13"/>
      <c r="PIW6" s="13"/>
      <c r="PIX6" s="13"/>
      <c r="PIY6" s="13"/>
      <c r="PIZ6" s="13"/>
      <c r="PJA6" s="13"/>
      <c r="PJB6" s="13"/>
      <c r="PJC6" s="13"/>
      <c r="PJD6" s="13"/>
      <c r="PJE6" s="13"/>
      <c r="PJF6" s="13"/>
      <c r="PJG6" s="13"/>
      <c r="PJH6" s="13"/>
      <c r="PJI6" s="13"/>
      <c r="PJJ6" s="13"/>
      <c r="PJK6" s="13"/>
      <c r="PJL6" s="13"/>
      <c r="PJM6" s="13"/>
      <c r="PJN6" s="13"/>
      <c r="PJO6" s="13"/>
      <c r="PJP6" s="13"/>
      <c r="PJQ6" s="13"/>
      <c r="PJR6" s="13"/>
      <c r="PJS6" s="13"/>
      <c r="PJT6" s="13"/>
      <c r="PJU6" s="13"/>
      <c r="PJV6" s="13"/>
      <c r="PJW6" s="13"/>
      <c r="PJX6" s="13"/>
      <c r="PJY6" s="13"/>
      <c r="PJZ6" s="13"/>
      <c r="PKA6" s="13"/>
      <c r="PKB6" s="13"/>
      <c r="PKC6" s="13"/>
      <c r="PKD6" s="13"/>
      <c r="PKE6" s="13"/>
      <c r="PKF6" s="13"/>
      <c r="PKG6" s="13"/>
      <c r="PKH6" s="13"/>
      <c r="PKI6" s="13"/>
      <c r="PKJ6" s="13"/>
      <c r="PKK6" s="13"/>
      <c r="PKL6" s="13"/>
      <c r="PKM6" s="13"/>
      <c r="PKN6" s="13"/>
      <c r="PKO6" s="13"/>
      <c r="PKP6" s="13"/>
      <c r="PKQ6" s="13"/>
      <c r="PKR6" s="13"/>
      <c r="PKS6" s="13"/>
      <c r="PKT6" s="13"/>
      <c r="PKU6" s="13"/>
      <c r="PKV6" s="13"/>
      <c r="PKW6" s="13"/>
      <c r="PKX6" s="13"/>
      <c r="PKY6" s="13"/>
      <c r="PKZ6" s="13"/>
      <c r="PLA6" s="13"/>
      <c r="PLB6" s="13"/>
      <c r="PLC6" s="13"/>
      <c r="PLD6" s="13"/>
      <c r="PLE6" s="13"/>
      <c r="PLF6" s="13"/>
      <c r="PLG6" s="13"/>
      <c r="PLH6" s="13"/>
      <c r="PLI6" s="13"/>
      <c r="PLJ6" s="13"/>
      <c r="PLK6" s="13"/>
      <c r="PLL6" s="13"/>
      <c r="PLM6" s="13"/>
      <c r="PLN6" s="13"/>
      <c r="PLO6" s="13"/>
      <c r="PLP6" s="13"/>
      <c r="PLQ6" s="13"/>
      <c r="PLR6" s="13"/>
      <c r="PLS6" s="13"/>
      <c r="PLT6" s="13"/>
      <c r="PLU6" s="13"/>
      <c r="PLV6" s="13"/>
      <c r="PLW6" s="13"/>
      <c r="PLX6" s="13"/>
      <c r="PLY6" s="13"/>
      <c r="PLZ6" s="13"/>
      <c r="PMA6" s="13"/>
      <c r="PMB6" s="13"/>
      <c r="PMC6" s="13"/>
      <c r="PMD6" s="13"/>
      <c r="PME6" s="13"/>
      <c r="PMF6" s="13"/>
      <c r="PMG6" s="13"/>
      <c r="PMH6" s="13"/>
      <c r="PMI6" s="13"/>
      <c r="PMJ6" s="13"/>
      <c r="PMK6" s="13"/>
      <c r="PML6" s="13"/>
      <c r="PMM6" s="13"/>
      <c r="PMN6" s="13"/>
      <c r="PMO6" s="13"/>
      <c r="PMP6" s="13"/>
      <c r="PMQ6" s="13"/>
      <c r="PMR6" s="13"/>
      <c r="PMS6" s="13"/>
      <c r="PMT6" s="13"/>
      <c r="PMU6" s="13"/>
      <c r="PMV6" s="13"/>
      <c r="PMW6" s="13"/>
      <c r="PMX6" s="13"/>
      <c r="PMY6" s="13"/>
      <c r="PMZ6" s="13"/>
      <c r="PNA6" s="13"/>
      <c r="PNB6" s="13"/>
      <c r="PNC6" s="13"/>
      <c r="PND6" s="13"/>
      <c r="PNE6" s="13"/>
      <c r="PNF6" s="13"/>
      <c r="PNG6" s="13"/>
      <c r="PNH6" s="13"/>
      <c r="PNI6" s="13"/>
      <c r="PNJ6" s="13"/>
      <c r="PNK6" s="13"/>
      <c r="PNL6" s="13"/>
      <c r="PNM6" s="13"/>
      <c r="PNN6" s="13"/>
      <c r="PNO6" s="13"/>
      <c r="PNP6" s="13"/>
      <c r="PNQ6" s="13"/>
      <c r="PNR6" s="13"/>
      <c r="PNS6" s="13"/>
      <c r="PNT6" s="13"/>
      <c r="PNU6" s="13"/>
      <c r="PNV6" s="13"/>
      <c r="PNW6" s="13"/>
      <c r="PNX6" s="13"/>
      <c r="PNY6" s="13"/>
      <c r="PNZ6" s="13"/>
      <c r="POA6" s="13"/>
      <c r="POB6" s="13"/>
      <c r="POC6" s="13"/>
      <c r="POD6" s="13"/>
      <c r="POE6" s="13"/>
      <c r="POF6" s="13"/>
      <c r="POG6" s="13"/>
      <c r="POH6" s="13"/>
      <c r="POI6" s="13"/>
      <c r="POJ6" s="13"/>
      <c r="POK6" s="13"/>
      <c r="POL6" s="13"/>
      <c r="POM6" s="13"/>
      <c r="PON6" s="13"/>
      <c r="POO6" s="13"/>
      <c r="POP6" s="13"/>
      <c r="POQ6" s="13"/>
      <c r="POR6" s="13"/>
      <c r="POS6" s="13"/>
      <c r="POT6" s="13"/>
      <c r="POU6" s="13"/>
      <c r="POV6" s="13"/>
      <c r="POW6" s="13"/>
      <c r="POX6" s="13"/>
      <c r="POY6" s="13"/>
      <c r="POZ6" s="13"/>
      <c r="PPA6" s="13"/>
      <c r="PPB6" s="13"/>
      <c r="PPC6" s="13"/>
      <c r="PPD6" s="13"/>
      <c r="PPE6" s="13"/>
      <c r="PPF6" s="13"/>
      <c r="PPG6" s="13"/>
      <c r="PPH6" s="13"/>
      <c r="PPI6" s="13"/>
      <c r="PPJ6" s="13"/>
      <c r="PPK6" s="13"/>
      <c r="PPL6" s="13"/>
      <c r="PPM6" s="13"/>
      <c r="PPN6" s="13"/>
      <c r="PPO6" s="13"/>
      <c r="PPP6" s="13"/>
      <c r="PPQ6" s="13"/>
      <c r="PPR6" s="13"/>
      <c r="PPS6" s="13"/>
      <c r="PPT6" s="13"/>
      <c r="PPU6" s="13"/>
      <c r="PPV6" s="13"/>
      <c r="PPW6" s="13"/>
      <c r="PPX6" s="13"/>
      <c r="PPY6" s="13"/>
      <c r="PPZ6" s="13"/>
      <c r="PQA6" s="13"/>
      <c r="PQB6" s="13"/>
      <c r="PQC6" s="13"/>
      <c r="PQD6" s="13"/>
      <c r="PQE6" s="13"/>
      <c r="PQF6" s="13"/>
      <c r="PQG6" s="13"/>
      <c r="PQH6" s="13"/>
      <c r="PQI6" s="13"/>
      <c r="PQJ6" s="13"/>
      <c r="PQK6" s="13"/>
      <c r="PQL6" s="13"/>
      <c r="PQM6" s="13"/>
      <c r="PQN6" s="13"/>
      <c r="PQO6" s="13"/>
      <c r="PQP6" s="13"/>
      <c r="PQQ6" s="13"/>
      <c r="PQR6" s="13"/>
      <c r="PQS6" s="13"/>
      <c r="PQT6" s="13"/>
      <c r="PQU6" s="13"/>
      <c r="PQV6" s="13"/>
      <c r="PQW6" s="13"/>
      <c r="PQX6" s="13"/>
      <c r="PQY6" s="13"/>
      <c r="PQZ6" s="13"/>
      <c r="PRA6" s="13"/>
      <c r="PRB6" s="13"/>
      <c r="PRC6" s="13"/>
      <c r="PRD6" s="13"/>
      <c r="PRE6" s="13"/>
      <c r="PRF6" s="13"/>
      <c r="PRG6" s="13"/>
      <c r="PRH6" s="13"/>
      <c r="PRI6" s="13"/>
      <c r="PRJ6" s="13"/>
      <c r="PRK6" s="13"/>
      <c r="PRL6" s="13"/>
      <c r="PRM6" s="13"/>
      <c r="PRN6" s="13"/>
      <c r="PRO6" s="13"/>
      <c r="PRP6" s="13"/>
      <c r="PRQ6" s="13"/>
      <c r="PRR6" s="13"/>
      <c r="PRS6" s="13"/>
      <c r="PRT6" s="13"/>
      <c r="PRU6" s="13"/>
      <c r="PRV6" s="13"/>
      <c r="PRW6" s="13"/>
      <c r="PRX6" s="13"/>
      <c r="PRY6" s="13"/>
      <c r="PRZ6" s="13"/>
      <c r="PSA6" s="13"/>
      <c r="PSB6" s="13"/>
      <c r="PSC6" s="13"/>
      <c r="PSD6" s="13"/>
      <c r="PSE6" s="13"/>
      <c r="PSF6" s="13"/>
      <c r="PSG6" s="13"/>
      <c r="PSH6" s="13"/>
      <c r="PSI6" s="13"/>
      <c r="PSJ6" s="13"/>
      <c r="PSK6" s="13"/>
      <c r="PSL6" s="13"/>
      <c r="PSM6" s="13"/>
      <c r="PSN6" s="13"/>
      <c r="PSO6" s="13"/>
      <c r="PSP6" s="13"/>
      <c r="PSQ6" s="13"/>
      <c r="PSR6" s="13"/>
      <c r="PSS6" s="13"/>
      <c r="PST6" s="13"/>
      <c r="PSU6" s="13"/>
      <c r="PSV6" s="13"/>
      <c r="PSW6" s="13"/>
      <c r="PSX6" s="13"/>
      <c r="PSY6" s="13"/>
      <c r="PSZ6" s="13"/>
      <c r="PTA6" s="13"/>
      <c r="PTB6" s="13"/>
      <c r="PTC6" s="13"/>
      <c r="PTD6" s="13"/>
      <c r="PTE6" s="13"/>
      <c r="PTF6" s="13"/>
      <c r="PTG6" s="13"/>
      <c r="PTH6" s="13"/>
      <c r="PTI6" s="13"/>
      <c r="PTJ6" s="13"/>
      <c r="PTK6" s="13"/>
      <c r="PTL6" s="13"/>
      <c r="PTM6" s="13"/>
      <c r="PTN6" s="13"/>
      <c r="PTO6" s="13"/>
      <c r="PTP6" s="13"/>
      <c r="PTQ6" s="13"/>
      <c r="PTR6" s="13"/>
      <c r="PTS6" s="13"/>
      <c r="PTT6" s="13"/>
      <c r="PTU6" s="13"/>
      <c r="PTV6" s="13"/>
      <c r="PTW6" s="13"/>
      <c r="PTX6" s="13"/>
      <c r="PTY6" s="13"/>
      <c r="PTZ6" s="13"/>
      <c r="PUA6" s="13"/>
      <c r="PUB6" s="13"/>
      <c r="PUC6" s="13"/>
      <c r="PUD6" s="13"/>
      <c r="PUE6" s="13"/>
      <c r="PUF6" s="13"/>
      <c r="PUG6" s="13"/>
      <c r="PUH6" s="13"/>
      <c r="PUI6" s="13"/>
      <c r="PUJ6" s="13"/>
      <c r="PUK6" s="13"/>
      <c r="PUL6" s="13"/>
      <c r="PUM6" s="13"/>
      <c r="PUN6" s="13"/>
      <c r="PUO6" s="13"/>
      <c r="PUP6" s="13"/>
      <c r="PUQ6" s="13"/>
      <c r="PUR6" s="13"/>
      <c r="PUS6" s="13"/>
      <c r="PUT6" s="13"/>
      <c r="PUU6" s="13"/>
      <c r="PUV6" s="13"/>
      <c r="PUW6" s="13"/>
      <c r="PUX6" s="13"/>
      <c r="PUY6" s="13"/>
      <c r="PUZ6" s="13"/>
      <c r="PVA6" s="13"/>
      <c r="PVB6" s="13"/>
      <c r="PVC6" s="13"/>
      <c r="PVD6" s="13"/>
      <c r="PVE6" s="13"/>
      <c r="PVF6" s="13"/>
      <c r="PVG6" s="13"/>
      <c r="PVH6" s="13"/>
      <c r="PVI6" s="13"/>
      <c r="PVJ6" s="13"/>
      <c r="PVK6" s="13"/>
      <c r="PVL6" s="13"/>
      <c r="PVM6" s="13"/>
      <c r="PVN6" s="13"/>
      <c r="PVO6" s="13"/>
      <c r="PVP6" s="13"/>
      <c r="PVQ6" s="13"/>
      <c r="PVR6" s="13"/>
      <c r="PVS6" s="13"/>
      <c r="PVT6" s="13"/>
      <c r="PVU6" s="13"/>
      <c r="PVV6" s="13"/>
      <c r="PVW6" s="13"/>
      <c r="PVX6" s="13"/>
      <c r="PVY6" s="13"/>
      <c r="PVZ6" s="13"/>
      <c r="PWA6" s="13"/>
      <c r="PWB6" s="13"/>
      <c r="PWC6" s="13"/>
      <c r="PWD6" s="13"/>
      <c r="PWE6" s="13"/>
      <c r="PWF6" s="13"/>
      <c r="PWG6" s="13"/>
      <c r="PWH6" s="13"/>
      <c r="PWI6" s="13"/>
      <c r="PWJ6" s="13"/>
      <c r="PWK6" s="13"/>
      <c r="PWL6" s="13"/>
      <c r="PWM6" s="13"/>
      <c r="PWN6" s="13"/>
      <c r="PWO6" s="13"/>
      <c r="PWP6" s="13"/>
      <c r="PWQ6" s="13"/>
      <c r="PWR6" s="13"/>
      <c r="PWS6" s="13"/>
      <c r="PWT6" s="13"/>
      <c r="PWU6" s="13"/>
      <c r="PWV6" s="13"/>
      <c r="PWW6" s="13"/>
      <c r="PWX6" s="13"/>
      <c r="PWY6" s="13"/>
      <c r="PWZ6" s="13"/>
      <c r="PXA6" s="13"/>
      <c r="PXB6" s="13"/>
      <c r="PXC6" s="13"/>
      <c r="PXD6" s="13"/>
      <c r="PXE6" s="13"/>
      <c r="PXF6" s="13"/>
      <c r="PXG6" s="13"/>
      <c r="PXH6" s="13"/>
      <c r="PXI6" s="13"/>
      <c r="PXJ6" s="13"/>
      <c r="PXK6" s="13"/>
      <c r="PXL6" s="13"/>
      <c r="PXM6" s="13"/>
      <c r="PXN6" s="13"/>
      <c r="PXO6" s="13"/>
      <c r="PXP6" s="13"/>
      <c r="PXQ6" s="13"/>
      <c r="PXR6" s="13"/>
      <c r="PXS6" s="13"/>
      <c r="PXT6" s="13"/>
      <c r="PXU6" s="13"/>
      <c r="PXV6" s="13"/>
      <c r="PXW6" s="13"/>
      <c r="PXX6" s="13"/>
      <c r="PXY6" s="13"/>
      <c r="PXZ6" s="13"/>
      <c r="PYA6" s="13"/>
      <c r="PYB6" s="13"/>
      <c r="PYC6" s="13"/>
      <c r="PYD6" s="13"/>
      <c r="PYE6" s="13"/>
      <c r="PYF6" s="13"/>
      <c r="PYG6" s="13"/>
      <c r="PYH6" s="13"/>
      <c r="PYI6" s="13"/>
      <c r="PYJ6" s="13"/>
      <c r="PYK6" s="13"/>
      <c r="PYL6" s="13"/>
      <c r="PYM6" s="13"/>
      <c r="PYN6" s="13"/>
      <c r="PYO6" s="13"/>
      <c r="PYP6" s="13"/>
      <c r="PYQ6" s="13"/>
      <c r="PYR6" s="13"/>
      <c r="PYS6" s="13"/>
      <c r="PYT6" s="13"/>
      <c r="PYU6" s="13"/>
      <c r="PYV6" s="13"/>
      <c r="PYW6" s="13"/>
      <c r="PYX6" s="13"/>
      <c r="PYY6" s="13"/>
      <c r="PYZ6" s="13"/>
      <c r="PZA6" s="13"/>
      <c r="PZB6" s="13"/>
      <c r="PZC6" s="13"/>
      <c r="PZD6" s="13"/>
      <c r="PZE6" s="13"/>
      <c r="PZF6" s="13"/>
      <c r="PZG6" s="13"/>
      <c r="PZH6" s="13"/>
      <c r="PZI6" s="13"/>
      <c r="PZJ6" s="13"/>
      <c r="PZK6" s="13"/>
      <c r="PZL6" s="13"/>
      <c r="PZM6" s="13"/>
      <c r="PZN6" s="13"/>
      <c r="PZO6" s="13"/>
      <c r="PZP6" s="13"/>
      <c r="PZQ6" s="13"/>
      <c r="PZR6" s="13"/>
      <c r="PZS6" s="13"/>
      <c r="PZT6" s="13"/>
      <c r="PZU6" s="13"/>
      <c r="PZV6" s="13"/>
      <c r="PZW6" s="13"/>
      <c r="PZX6" s="13"/>
      <c r="PZY6" s="13"/>
      <c r="PZZ6" s="13"/>
      <c r="QAA6" s="13"/>
      <c r="QAB6" s="13"/>
      <c r="QAC6" s="13"/>
      <c r="QAD6" s="13"/>
      <c r="QAE6" s="13"/>
      <c r="QAF6" s="13"/>
      <c r="QAG6" s="13"/>
      <c r="QAH6" s="13"/>
      <c r="QAI6" s="13"/>
      <c r="QAJ6" s="13"/>
      <c r="QAK6" s="13"/>
      <c r="QAL6" s="13"/>
      <c r="QAM6" s="13"/>
      <c r="QAN6" s="13"/>
      <c r="QAO6" s="13"/>
      <c r="QAP6" s="13"/>
      <c r="QAQ6" s="13"/>
      <c r="QAR6" s="13"/>
      <c r="QAS6" s="13"/>
      <c r="QAT6" s="13"/>
      <c r="QAU6" s="13"/>
      <c r="QAV6" s="13"/>
      <c r="QAW6" s="13"/>
      <c r="QAX6" s="13"/>
      <c r="QAY6" s="13"/>
      <c r="QAZ6" s="13"/>
      <c r="QBA6" s="13"/>
      <c r="QBB6" s="13"/>
      <c r="QBC6" s="13"/>
      <c r="QBD6" s="13"/>
      <c r="QBE6" s="13"/>
      <c r="QBF6" s="13"/>
      <c r="QBG6" s="13"/>
      <c r="QBH6" s="13"/>
      <c r="QBI6" s="13"/>
      <c r="QBJ6" s="13"/>
      <c r="QBK6" s="13"/>
      <c r="QBL6" s="13"/>
      <c r="QBM6" s="13"/>
      <c r="QBN6" s="13"/>
      <c r="QBO6" s="13"/>
      <c r="QBP6" s="13"/>
      <c r="QBQ6" s="13"/>
      <c r="QBR6" s="13"/>
      <c r="QBS6" s="13"/>
      <c r="QBT6" s="13"/>
      <c r="QBU6" s="13"/>
      <c r="QBV6" s="13"/>
      <c r="QBW6" s="13"/>
      <c r="QBX6" s="13"/>
      <c r="QBY6" s="13"/>
      <c r="QBZ6" s="13"/>
      <c r="QCA6" s="13"/>
      <c r="QCB6" s="13"/>
      <c r="QCC6" s="13"/>
      <c r="QCD6" s="13"/>
      <c r="QCE6" s="13"/>
      <c r="QCF6" s="13"/>
      <c r="QCG6" s="13"/>
      <c r="QCH6" s="13"/>
      <c r="QCI6" s="13"/>
      <c r="QCJ6" s="13"/>
      <c r="QCK6" s="13"/>
      <c r="QCL6" s="13"/>
      <c r="QCM6" s="13"/>
      <c r="QCN6" s="13"/>
      <c r="QCO6" s="13"/>
      <c r="QCP6" s="13"/>
      <c r="QCQ6" s="13"/>
      <c r="QCR6" s="13"/>
      <c r="QCS6" s="13"/>
      <c r="QCT6" s="13"/>
      <c r="QCU6" s="13"/>
      <c r="QCV6" s="13"/>
      <c r="QCW6" s="13"/>
      <c r="QCX6" s="13"/>
      <c r="QCY6" s="13"/>
      <c r="QCZ6" s="13"/>
      <c r="QDA6" s="13"/>
      <c r="QDB6" s="13"/>
      <c r="QDC6" s="13"/>
      <c r="QDD6" s="13"/>
      <c r="QDE6" s="13"/>
      <c r="QDF6" s="13"/>
      <c r="QDG6" s="13"/>
      <c r="QDH6" s="13"/>
      <c r="QDI6" s="13"/>
      <c r="QDJ6" s="13"/>
      <c r="QDK6" s="13"/>
      <c r="QDL6" s="13"/>
      <c r="QDM6" s="13"/>
      <c r="QDN6" s="13"/>
      <c r="QDO6" s="13"/>
      <c r="QDP6" s="13"/>
      <c r="QDQ6" s="13"/>
      <c r="QDR6" s="13"/>
      <c r="QDS6" s="13"/>
      <c r="QDT6" s="13"/>
      <c r="QDU6" s="13"/>
      <c r="QDV6" s="13"/>
      <c r="QDW6" s="13"/>
      <c r="QDX6" s="13"/>
      <c r="QDY6" s="13"/>
      <c r="QDZ6" s="13"/>
      <c r="QEA6" s="13"/>
      <c r="QEB6" s="13"/>
      <c r="QEC6" s="13"/>
      <c r="QED6" s="13"/>
      <c r="QEE6" s="13"/>
      <c r="QEF6" s="13"/>
      <c r="QEG6" s="13"/>
      <c r="QEH6" s="13"/>
      <c r="QEI6" s="13"/>
      <c r="QEJ6" s="13"/>
      <c r="QEK6" s="13"/>
      <c r="QEL6" s="13"/>
      <c r="QEM6" s="13"/>
      <c r="QEN6" s="13"/>
      <c r="QEO6" s="13"/>
      <c r="QEP6" s="13"/>
      <c r="QEQ6" s="13"/>
      <c r="QER6" s="13"/>
      <c r="QES6" s="13"/>
      <c r="QET6" s="13"/>
      <c r="QEU6" s="13"/>
      <c r="QEV6" s="13"/>
      <c r="QEW6" s="13"/>
      <c r="QEX6" s="13"/>
      <c r="QEY6" s="13"/>
      <c r="QEZ6" s="13"/>
      <c r="QFA6" s="13"/>
      <c r="QFB6" s="13"/>
      <c r="QFC6" s="13"/>
      <c r="QFD6" s="13"/>
      <c r="QFE6" s="13"/>
      <c r="QFF6" s="13"/>
      <c r="QFG6" s="13"/>
      <c r="QFH6" s="13"/>
      <c r="QFI6" s="13"/>
      <c r="QFJ6" s="13"/>
      <c r="QFK6" s="13"/>
      <c r="QFL6" s="13"/>
      <c r="QFM6" s="13"/>
      <c r="QFN6" s="13"/>
      <c r="QFO6" s="13"/>
      <c r="QFP6" s="13"/>
      <c r="QFQ6" s="13"/>
      <c r="QFR6" s="13"/>
      <c r="QFS6" s="13"/>
      <c r="QFT6" s="13"/>
      <c r="QFU6" s="13"/>
      <c r="QFV6" s="13"/>
      <c r="QFW6" s="13"/>
      <c r="QFX6" s="13"/>
      <c r="QFY6" s="13"/>
      <c r="QFZ6" s="13"/>
      <c r="QGA6" s="13"/>
      <c r="QGB6" s="13"/>
      <c r="QGC6" s="13"/>
      <c r="QGD6" s="13"/>
      <c r="QGE6" s="13"/>
      <c r="QGF6" s="13"/>
      <c r="QGG6" s="13"/>
      <c r="QGH6" s="13"/>
      <c r="QGI6" s="13"/>
      <c r="QGJ6" s="13"/>
      <c r="QGK6" s="13"/>
      <c r="QGL6" s="13"/>
      <c r="QGM6" s="13"/>
      <c r="QGN6" s="13"/>
      <c r="QGO6" s="13"/>
      <c r="QGP6" s="13"/>
      <c r="QGQ6" s="13"/>
      <c r="QGR6" s="13"/>
      <c r="QGS6" s="13"/>
      <c r="QGT6" s="13"/>
      <c r="QGU6" s="13"/>
      <c r="QGV6" s="13"/>
      <c r="QGW6" s="13"/>
      <c r="QGX6" s="13"/>
      <c r="QGY6" s="13"/>
      <c r="QGZ6" s="13"/>
      <c r="QHA6" s="13"/>
      <c r="QHB6" s="13"/>
      <c r="QHC6" s="13"/>
      <c r="QHD6" s="13"/>
      <c r="QHE6" s="13"/>
      <c r="QHF6" s="13"/>
      <c r="QHG6" s="13"/>
      <c r="QHH6" s="13"/>
      <c r="QHI6" s="13"/>
      <c r="QHJ6" s="13"/>
      <c r="QHK6" s="13"/>
      <c r="QHL6" s="13"/>
      <c r="QHM6" s="13"/>
      <c r="QHN6" s="13"/>
      <c r="QHO6" s="13"/>
      <c r="QHP6" s="13"/>
      <c r="QHQ6" s="13"/>
      <c r="QHR6" s="13"/>
      <c r="QHS6" s="13"/>
      <c r="QHT6" s="13"/>
      <c r="QHU6" s="13"/>
      <c r="QHV6" s="13"/>
      <c r="QHW6" s="13"/>
      <c r="QHX6" s="13"/>
      <c r="QHY6" s="13"/>
      <c r="QHZ6" s="13"/>
      <c r="QIA6" s="13"/>
      <c r="QIB6" s="13"/>
      <c r="QIC6" s="13"/>
      <c r="QID6" s="13"/>
      <c r="QIE6" s="13"/>
      <c r="QIF6" s="13"/>
      <c r="QIG6" s="13"/>
      <c r="QIH6" s="13"/>
      <c r="QII6" s="13"/>
      <c r="QIJ6" s="13"/>
      <c r="QIK6" s="13"/>
      <c r="QIL6" s="13"/>
      <c r="QIM6" s="13"/>
      <c r="QIN6" s="13"/>
      <c r="QIO6" s="13"/>
      <c r="QIP6" s="13"/>
      <c r="QIQ6" s="13"/>
      <c r="QIR6" s="13"/>
      <c r="QIS6" s="13"/>
      <c r="QIT6" s="13"/>
      <c r="QIU6" s="13"/>
      <c r="QIV6" s="13"/>
      <c r="QIW6" s="13"/>
      <c r="QIX6" s="13"/>
      <c r="QIY6" s="13"/>
      <c r="QIZ6" s="13"/>
      <c r="QJA6" s="13"/>
      <c r="QJB6" s="13"/>
      <c r="QJC6" s="13"/>
      <c r="QJD6" s="13"/>
      <c r="QJE6" s="13"/>
      <c r="QJF6" s="13"/>
      <c r="QJG6" s="13"/>
      <c r="QJH6" s="13"/>
      <c r="QJI6" s="13"/>
      <c r="QJJ6" s="13"/>
      <c r="QJK6" s="13"/>
      <c r="QJL6" s="13"/>
      <c r="QJM6" s="13"/>
      <c r="QJN6" s="13"/>
      <c r="QJO6" s="13"/>
      <c r="QJP6" s="13"/>
      <c r="QJQ6" s="13"/>
      <c r="QJR6" s="13"/>
      <c r="QJS6" s="13"/>
      <c r="QJT6" s="13"/>
      <c r="QJU6" s="13"/>
      <c r="QJV6" s="13"/>
      <c r="QJW6" s="13"/>
      <c r="QJX6" s="13"/>
      <c r="QJY6" s="13"/>
      <c r="QJZ6" s="13"/>
      <c r="QKA6" s="13"/>
      <c r="QKB6" s="13"/>
      <c r="QKC6" s="13"/>
      <c r="QKD6" s="13"/>
      <c r="QKE6" s="13"/>
      <c r="QKF6" s="13"/>
      <c r="QKG6" s="13"/>
      <c r="QKH6" s="13"/>
      <c r="QKI6" s="13"/>
      <c r="QKJ6" s="13"/>
      <c r="QKK6" s="13"/>
      <c r="QKL6" s="13"/>
      <c r="QKM6" s="13"/>
      <c r="QKN6" s="13"/>
      <c r="QKO6" s="13"/>
      <c r="QKP6" s="13"/>
      <c r="QKQ6" s="13"/>
      <c r="QKR6" s="13"/>
      <c r="QKS6" s="13"/>
      <c r="QKT6" s="13"/>
      <c r="QKU6" s="13"/>
      <c r="QKV6" s="13"/>
      <c r="QKW6" s="13"/>
      <c r="QKX6" s="13"/>
      <c r="QKY6" s="13"/>
      <c r="QKZ6" s="13"/>
      <c r="QLA6" s="13"/>
      <c r="QLB6" s="13"/>
      <c r="QLC6" s="13"/>
      <c r="QLD6" s="13"/>
      <c r="QLE6" s="13"/>
      <c r="QLF6" s="13"/>
      <c r="QLG6" s="13"/>
      <c r="QLH6" s="13"/>
      <c r="QLI6" s="13"/>
      <c r="QLJ6" s="13"/>
      <c r="QLK6" s="13"/>
      <c r="QLL6" s="13"/>
      <c r="QLM6" s="13"/>
      <c r="QLN6" s="13"/>
      <c r="QLO6" s="13"/>
      <c r="QLP6" s="13"/>
      <c r="QLQ6" s="13"/>
      <c r="QLR6" s="13"/>
      <c r="QLS6" s="13"/>
      <c r="QLT6" s="13"/>
      <c r="QLU6" s="13"/>
      <c r="QLV6" s="13"/>
      <c r="QLW6" s="13"/>
      <c r="QLX6" s="13"/>
      <c r="QLY6" s="13"/>
      <c r="QLZ6" s="13"/>
      <c r="QMA6" s="13"/>
      <c r="QMB6" s="13"/>
      <c r="QMC6" s="13"/>
      <c r="QMD6" s="13"/>
      <c r="QME6" s="13"/>
      <c r="QMF6" s="13"/>
      <c r="QMG6" s="13"/>
      <c r="QMH6" s="13"/>
      <c r="QMI6" s="13"/>
      <c r="QMJ6" s="13"/>
      <c r="QMK6" s="13"/>
      <c r="QML6" s="13"/>
      <c r="QMM6" s="13"/>
      <c r="QMN6" s="13"/>
      <c r="QMO6" s="13"/>
      <c r="QMP6" s="13"/>
      <c r="QMQ6" s="13"/>
      <c r="QMR6" s="13"/>
      <c r="QMS6" s="13"/>
      <c r="QMT6" s="13"/>
      <c r="QMU6" s="13"/>
      <c r="QMV6" s="13"/>
      <c r="QMW6" s="13"/>
      <c r="QMX6" s="13"/>
      <c r="QMY6" s="13"/>
      <c r="QMZ6" s="13"/>
      <c r="QNA6" s="13"/>
      <c r="QNB6" s="13"/>
      <c r="QNC6" s="13"/>
      <c r="QND6" s="13"/>
      <c r="QNE6" s="13"/>
      <c r="QNF6" s="13"/>
      <c r="QNG6" s="13"/>
      <c r="QNH6" s="13"/>
      <c r="QNI6" s="13"/>
      <c r="QNJ6" s="13"/>
      <c r="QNK6" s="13"/>
      <c r="QNL6" s="13"/>
      <c r="QNM6" s="13"/>
      <c r="QNN6" s="13"/>
      <c r="QNO6" s="13"/>
      <c r="QNP6" s="13"/>
      <c r="QNQ6" s="13"/>
      <c r="QNR6" s="13"/>
      <c r="QNS6" s="13"/>
      <c r="QNT6" s="13"/>
      <c r="QNU6" s="13"/>
      <c r="QNV6" s="13"/>
      <c r="QNW6" s="13"/>
      <c r="QNX6" s="13"/>
      <c r="QNY6" s="13"/>
      <c r="QNZ6" s="13"/>
      <c r="QOA6" s="13"/>
      <c r="QOB6" s="13"/>
      <c r="QOC6" s="13"/>
      <c r="QOD6" s="13"/>
      <c r="QOE6" s="13"/>
      <c r="QOF6" s="13"/>
      <c r="QOG6" s="13"/>
      <c r="QOH6" s="13"/>
      <c r="QOI6" s="13"/>
      <c r="QOJ6" s="13"/>
      <c r="QOK6" s="13"/>
      <c r="QOL6" s="13"/>
      <c r="QOM6" s="13"/>
      <c r="QON6" s="13"/>
      <c r="QOO6" s="13"/>
      <c r="QOP6" s="13"/>
      <c r="QOQ6" s="13"/>
      <c r="QOR6" s="13"/>
      <c r="QOS6" s="13"/>
      <c r="QOT6" s="13"/>
      <c r="QOU6" s="13"/>
      <c r="QOV6" s="13"/>
      <c r="QOW6" s="13"/>
      <c r="QOX6" s="13"/>
      <c r="QOY6" s="13"/>
      <c r="QOZ6" s="13"/>
      <c r="QPA6" s="13"/>
      <c r="QPB6" s="13"/>
      <c r="QPC6" s="13"/>
      <c r="QPD6" s="13"/>
      <c r="QPE6" s="13"/>
      <c r="QPF6" s="13"/>
      <c r="QPG6" s="13"/>
      <c r="QPH6" s="13"/>
      <c r="QPI6" s="13"/>
      <c r="QPJ6" s="13"/>
      <c r="QPK6" s="13"/>
      <c r="QPL6" s="13"/>
      <c r="QPM6" s="13"/>
      <c r="QPN6" s="13"/>
      <c r="QPO6" s="13"/>
      <c r="QPP6" s="13"/>
      <c r="QPQ6" s="13"/>
      <c r="QPR6" s="13"/>
      <c r="QPS6" s="13"/>
      <c r="QPT6" s="13"/>
      <c r="QPU6" s="13"/>
      <c r="QPV6" s="13"/>
      <c r="QPW6" s="13"/>
      <c r="QPX6" s="13"/>
      <c r="QPY6" s="13"/>
      <c r="QPZ6" s="13"/>
      <c r="QQA6" s="13"/>
      <c r="QQB6" s="13"/>
      <c r="QQC6" s="13"/>
      <c r="QQD6" s="13"/>
      <c r="QQE6" s="13"/>
      <c r="QQF6" s="13"/>
      <c r="QQG6" s="13"/>
      <c r="QQH6" s="13"/>
      <c r="QQI6" s="13"/>
      <c r="QQJ6" s="13"/>
      <c r="QQK6" s="13"/>
      <c r="QQL6" s="13"/>
      <c r="QQM6" s="13"/>
      <c r="QQN6" s="13"/>
      <c r="QQO6" s="13"/>
      <c r="QQP6" s="13"/>
      <c r="QQQ6" s="13"/>
      <c r="QQR6" s="13"/>
      <c r="QQS6" s="13"/>
      <c r="QQT6" s="13"/>
      <c r="QQU6" s="13"/>
      <c r="QQV6" s="13"/>
      <c r="QQW6" s="13"/>
      <c r="QQX6" s="13"/>
      <c r="QQY6" s="13"/>
      <c r="QQZ6" s="13"/>
      <c r="QRA6" s="13"/>
      <c r="QRB6" s="13"/>
      <c r="QRC6" s="13"/>
      <c r="QRD6" s="13"/>
      <c r="QRE6" s="13"/>
      <c r="QRF6" s="13"/>
      <c r="QRG6" s="13"/>
      <c r="QRH6" s="13"/>
      <c r="QRI6" s="13"/>
      <c r="QRJ6" s="13"/>
      <c r="QRK6" s="13"/>
      <c r="QRL6" s="13"/>
      <c r="QRM6" s="13"/>
      <c r="QRN6" s="13"/>
      <c r="QRO6" s="13"/>
      <c r="QRP6" s="13"/>
      <c r="QRQ6" s="13"/>
      <c r="QRR6" s="13"/>
      <c r="QRS6" s="13"/>
      <c r="QRT6" s="13"/>
      <c r="QRU6" s="13"/>
      <c r="QRV6" s="13"/>
      <c r="QRW6" s="13"/>
      <c r="QRX6" s="13"/>
      <c r="QRY6" s="13"/>
      <c r="QRZ6" s="13"/>
      <c r="QSA6" s="13"/>
      <c r="QSB6" s="13"/>
      <c r="QSC6" s="13"/>
      <c r="QSD6" s="13"/>
      <c r="QSE6" s="13"/>
      <c r="QSF6" s="13"/>
      <c r="QSG6" s="13"/>
      <c r="QSH6" s="13"/>
      <c r="QSI6" s="13"/>
      <c r="QSJ6" s="13"/>
      <c r="QSK6" s="13"/>
      <c r="QSL6" s="13"/>
      <c r="QSM6" s="13"/>
      <c r="QSN6" s="13"/>
      <c r="QSO6" s="13"/>
      <c r="QSP6" s="13"/>
      <c r="QSQ6" s="13"/>
      <c r="QSR6" s="13"/>
      <c r="QSS6" s="13"/>
      <c r="QST6" s="13"/>
      <c r="QSU6" s="13"/>
      <c r="QSV6" s="13"/>
      <c r="QSW6" s="13"/>
      <c r="QSX6" s="13"/>
      <c r="QSY6" s="13"/>
      <c r="QSZ6" s="13"/>
      <c r="QTA6" s="13"/>
      <c r="QTB6" s="13"/>
      <c r="QTC6" s="13"/>
      <c r="QTD6" s="13"/>
      <c r="QTE6" s="13"/>
      <c r="QTF6" s="13"/>
      <c r="QTG6" s="13"/>
      <c r="QTH6" s="13"/>
      <c r="QTI6" s="13"/>
      <c r="QTJ6" s="13"/>
      <c r="QTK6" s="13"/>
      <c r="QTL6" s="13"/>
      <c r="QTM6" s="13"/>
      <c r="QTN6" s="13"/>
      <c r="QTO6" s="13"/>
      <c r="QTP6" s="13"/>
      <c r="QTQ6" s="13"/>
      <c r="QTR6" s="13"/>
      <c r="QTS6" s="13"/>
      <c r="QTT6" s="13"/>
      <c r="QTU6" s="13"/>
      <c r="QTV6" s="13"/>
      <c r="QTW6" s="13"/>
      <c r="QTX6" s="13"/>
      <c r="QTY6" s="13"/>
      <c r="QTZ6" s="13"/>
      <c r="QUA6" s="13"/>
      <c r="QUB6" s="13"/>
      <c r="QUC6" s="13"/>
      <c r="QUD6" s="13"/>
      <c r="QUE6" s="13"/>
      <c r="QUF6" s="13"/>
      <c r="QUG6" s="13"/>
      <c r="QUH6" s="13"/>
      <c r="QUI6" s="13"/>
      <c r="QUJ6" s="13"/>
      <c r="QUK6" s="13"/>
      <c r="QUL6" s="13"/>
      <c r="QUM6" s="13"/>
      <c r="QUN6" s="13"/>
      <c r="QUO6" s="13"/>
      <c r="QUP6" s="13"/>
      <c r="QUQ6" s="13"/>
      <c r="QUR6" s="13"/>
      <c r="QUS6" s="13"/>
      <c r="QUT6" s="13"/>
      <c r="QUU6" s="13"/>
      <c r="QUV6" s="13"/>
      <c r="QUW6" s="13"/>
      <c r="QUX6" s="13"/>
      <c r="QUY6" s="13"/>
      <c r="QUZ6" s="13"/>
      <c r="QVA6" s="13"/>
      <c r="QVB6" s="13"/>
      <c r="QVC6" s="13"/>
      <c r="QVD6" s="13"/>
      <c r="QVE6" s="13"/>
      <c r="QVF6" s="13"/>
      <c r="QVG6" s="13"/>
      <c r="QVH6" s="13"/>
      <c r="QVI6" s="13"/>
      <c r="QVJ6" s="13"/>
      <c r="QVK6" s="13"/>
      <c r="QVL6" s="13"/>
      <c r="QVM6" s="13"/>
      <c r="QVN6" s="13"/>
      <c r="QVO6" s="13"/>
      <c r="QVP6" s="13"/>
      <c r="QVQ6" s="13"/>
      <c r="QVR6" s="13"/>
      <c r="QVS6" s="13"/>
      <c r="QVT6" s="13"/>
      <c r="QVU6" s="13"/>
      <c r="QVV6" s="13"/>
      <c r="QVW6" s="13"/>
      <c r="QVX6" s="13"/>
      <c r="QVY6" s="13"/>
      <c r="QVZ6" s="13"/>
      <c r="QWA6" s="13"/>
      <c r="QWB6" s="13"/>
      <c r="QWC6" s="13"/>
      <c r="QWD6" s="13"/>
      <c r="QWE6" s="13"/>
      <c r="QWF6" s="13"/>
      <c r="QWG6" s="13"/>
      <c r="QWH6" s="13"/>
      <c r="QWI6" s="13"/>
      <c r="QWJ6" s="13"/>
      <c r="QWK6" s="13"/>
      <c r="QWL6" s="13"/>
      <c r="QWM6" s="13"/>
      <c r="QWN6" s="13"/>
      <c r="QWO6" s="13"/>
      <c r="QWP6" s="13"/>
      <c r="QWQ6" s="13"/>
      <c r="QWR6" s="13"/>
      <c r="QWS6" s="13"/>
      <c r="QWT6" s="13"/>
      <c r="QWU6" s="13"/>
      <c r="QWV6" s="13"/>
      <c r="QWW6" s="13"/>
      <c r="QWX6" s="13"/>
      <c r="QWY6" s="13"/>
      <c r="QWZ6" s="13"/>
      <c r="QXA6" s="13"/>
      <c r="QXB6" s="13"/>
      <c r="QXC6" s="13"/>
      <c r="QXD6" s="13"/>
      <c r="QXE6" s="13"/>
      <c r="QXF6" s="13"/>
      <c r="QXG6" s="13"/>
      <c r="QXH6" s="13"/>
      <c r="QXI6" s="13"/>
      <c r="QXJ6" s="13"/>
      <c r="QXK6" s="13"/>
      <c r="QXL6" s="13"/>
      <c r="QXM6" s="13"/>
      <c r="QXN6" s="13"/>
      <c r="QXO6" s="13"/>
      <c r="QXP6" s="13"/>
      <c r="QXQ6" s="13"/>
      <c r="QXR6" s="13"/>
      <c r="QXS6" s="13"/>
      <c r="QXT6" s="13"/>
      <c r="QXU6" s="13"/>
      <c r="QXV6" s="13"/>
      <c r="QXW6" s="13"/>
      <c r="QXX6" s="13"/>
      <c r="QXY6" s="13"/>
      <c r="QXZ6" s="13"/>
      <c r="QYA6" s="13"/>
      <c r="QYB6" s="13"/>
      <c r="QYC6" s="13"/>
      <c r="QYD6" s="13"/>
      <c r="QYE6" s="13"/>
      <c r="QYF6" s="13"/>
      <c r="QYG6" s="13"/>
      <c r="QYH6" s="13"/>
      <c r="QYI6" s="13"/>
      <c r="QYJ6" s="13"/>
      <c r="QYK6" s="13"/>
      <c r="QYL6" s="13"/>
      <c r="QYM6" s="13"/>
      <c r="QYN6" s="13"/>
      <c r="QYO6" s="13"/>
      <c r="QYP6" s="13"/>
      <c r="QYQ6" s="13"/>
      <c r="QYR6" s="13"/>
      <c r="QYS6" s="13"/>
      <c r="QYT6" s="13"/>
      <c r="QYU6" s="13"/>
      <c r="QYV6" s="13"/>
      <c r="QYW6" s="13"/>
      <c r="QYX6" s="13"/>
      <c r="QYY6" s="13"/>
      <c r="QYZ6" s="13"/>
      <c r="QZA6" s="13"/>
      <c r="QZB6" s="13"/>
      <c r="QZC6" s="13"/>
      <c r="QZD6" s="13"/>
      <c r="QZE6" s="13"/>
      <c r="QZF6" s="13"/>
      <c r="QZG6" s="13"/>
      <c r="QZH6" s="13"/>
      <c r="QZI6" s="13"/>
      <c r="QZJ6" s="13"/>
      <c r="QZK6" s="13"/>
      <c r="QZL6" s="13"/>
      <c r="QZM6" s="13"/>
      <c r="QZN6" s="13"/>
      <c r="QZO6" s="13"/>
      <c r="QZP6" s="13"/>
      <c r="QZQ6" s="13"/>
      <c r="QZR6" s="13"/>
      <c r="QZS6" s="13"/>
      <c r="QZT6" s="13"/>
      <c r="QZU6" s="13"/>
      <c r="QZV6" s="13"/>
      <c r="QZW6" s="13"/>
      <c r="QZX6" s="13"/>
      <c r="QZY6" s="13"/>
      <c r="QZZ6" s="13"/>
      <c r="RAA6" s="13"/>
      <c r="RAB6" s="13"/>
      <c r="RAC6" s="13"/>
      <c r="RAD6" s="13"/>
      <c r="RAE6" s="13"/>
      <c r="RAF6" s="13"/>
      <c r="RAG6" s="13"/>
      <c r="RAH6" s="13"/>
      <c r="RAI6" s="13"/>
      <c r="RAJ6" s="13"/>
      <c r="RAK6" s="13"/>
      <c r="RAL6" s="13"/>
      <c r="RAM6" s="13"/>
      <c r="RAN6" s="13"/>
      <c r="RAO6" s="13"/>
      <c r="RAP6" s="13"/>
      <c r="RAQ6" s="13"/>
      <c r="RAR6" s="13"/>
      <c r="RAS6" s="13"/>
      <c r="RAT6" s="13"/>
      <c r="RAU6" s="13"/>
      <c r="RAV6" s="13"/>
      <c r="RAW6" s="13"/>
      <c r="RAX6" s="13"/>
      <c r="RAY6" s="13"/>
      <c r="RAZ6" s="13"/>
      <c r="RBA6" s="13"/>
      <c r="RBB6" s="13"/>
      <c r="RBC6" s="13"/>
      <c r="RBD6" s="13"/>
      <c r="RBE6" s="13"/>
      <c r="RBF6" s="13"/>
      <c r="RBG6" s="13"/>
      <c r="RBH6" s="13"/>
      <c r="RBI6" s="13"/>
      <c r="RBJ6" s="13"/>
      <c r="RBK6" s="13"/>
      <c r="RBL6" s="13"/>
      <c r="RBM6" s="13"/>
      <c r="RBN6" s="13"/>
      <c r="RBO6" s="13"/>
      <c r="RBP6" s="13"/>
      <c r="RBQ6" s="13"/>
      <c r="RBR6" s="13"/>
      <c r="RBS6" s="13"/>
      <c r="RBT6" s="13"/>
      <c r="RBU6" s="13"/>
      <c r="RBV6" s="13"/>
      <c r="RBW6" s="13"/>
      <c r="RBX6" s="13"/>
      <c r="RBY6" s="13"/>
      <c r="RBZ6" s="13"/>
      <c r="RCA6" s="13"/>
      <c r="RCB6" s="13"/>
      <c r="RCC6" s="13"/>
      <c r="RCD6" s="13"/>
      <c r="RCE6" s="13"/>
      <c r="RCF6" s="13"/>
      <c r="RCG6" s="13"/>
      <c r="RCH6" s="13"/>
      <c r="RCI6" s="13"/>
      <c r="RCJ6" s="13"/>
      <c r="RCK6" s="13"/>
      <c r="RCL6" s="13"/>
      <c r="RCM6" s="13"/>
      <c r="RCN6" s="13"/>
      <c r="RCO6" s="13"/>
      <c r="RCP6" s="13"/>
      <c r="RCQ6" s="13"/>
      <c r="RCR6" s="13"/>
      <c r="RCS6" s="13"/>
      <c r="RCT6" s="13"/>
      <c r="RCU6" s="13"/>
      <c r="RCV6" s="13"/>
      <c r="RCW6" s="13"/>
      <c r="RCX6" s="13"/>
      <c r="RCY6" s="13"/>
      <c r="RCZ6" s="13"/>
      <c r="RDA6" s="13"/>
      <c r="RDB6" s="13"/>
      <c r="RDC6" s="13"/>
      <c r="RDD6" s="13"/>
      <c r="RDE6" s="13"/>
      <c r="RDF6" s="13"/>
      <c r="RDG6" s="13"/>
      <c r="RDH6" s="13"/>
      <c r="RDI6" s="13"/>
      <c r="RDJ6" s="13"/>
      <c r="RDK6" s="13"/>
      <c r="RDL6" s="13"/>
      <c r="RDM6" s="13"/>
      <c r="RDN6" s="13"/>
      <c r="RDO6" s="13"/>
      <c r="RDP6" s="13"/>
      <c r="RDQ6" s="13"/>
      <c r="RDR6" s="13"/>
      <c r="RDS6" s="13"/>
      <c r="RDT6" s="13"/>
      <c r="RDU6" s="13"/>
      <c r="RDV6" s="13"/>
      <c r="RDW6" s="13"/>
      <c r="RDX6" s="13"/>
      <c r="RDY6" s="13"/>
      <c r="RDZ6" s="13"/>
      <c r="REA6" s="13"/>
      <c r="REB6" s="13"/>
      <c r="REC6" s="13"/>
      <c r="RED6" s="13"/>
      <c r="REE6" s="13"/>
      <c r="REF6" s="13"/>
      <c r="REG6" s="13"/>
      <c r="REH6" s="13"/>
      <c r="REI6" s="13"/>
      <c r="REJ6" s="13"/>
      <c r="REK6" s="13"/>
      <c r="REL6" s="13"/>
      <c r="REM6" s="13"/>
      <c r="REN6" s="13"/>
      <c r="REO6" s="13"/>
      <c r="REP6" s="13"/>
      <c r="REQ6" s="13"/>
      <c r="RER6" s="13"/>
      <c r="RES6" s="13"/>
      <c r="RET6" s="13"/>
      <c r="REU6" s="13"/>
      <c r="REV6" s="13"/>
      <c r="REW6" s="13"/>
      <c r="REX6" s="13"/>
      <c r="REY6" s="13"/>
      <c r="REZ6" s="13"/>
      <c r="RFA6" s="13"/>
      <c r="RFB6" s="13"/>
      <c r="RFC6" s="13"/>
      <c r="RFD6" s="13"/>
      <c r="RFE6" s="13"/>
      <c r="RFF6" s="13"/>
      <c r="RFG6" s="13"/>
      <c r="RFH6" s="13"/>
      <c r="RFI6" s="13"/>
      <c r="RFJ6" s="13"/>
      <c r="RFK6" s="13"/>
      <c r="RFL6" s="13"/>
      <c r="RFM6" s="13"/>
      <c r="RFN6" s="13"/>
      <c r="RFO6" s="13"/>
      <c r="RFP6" s="13"/>
      <c r="RFQ6" s="13"/>
      <c r="RFR6" s="13"/>
      <c r="RFS6" s="13"/>
      <c r="RFT6" s="13"/>
      <c r="RFU6" s="13"/>
      <c r="RFV6" s="13"/>
      <c r="RFW6" s="13"/>
      <c r="RFX6" s="13"/>
      <c r="RFY6" s="13"/>
      <c r="RFZ6" s="13"/>
      <c r="RGA6" s="13"/>
      <c r="RGB6" s="13"/>
      <c r="RGC6" s="13"/>
      <c r="RGD6" s="13"/>
      <c r="RGE6" s="13"/>
      <c r="RGF6" s="13"/>
      <c r="RGG6" s="13"/>
      <c r="RGH6" s="13"/>
      <c r="RGI6" s="13"/>
      <c r="RGJ6" s="13"/>
      <c r="RGK6" s="13"/>
      <c r="RGL6" s="13"/>
      <c r="RGM6" s="13"/>
      <c r="RGN6" s="13"/>
      <c r="RGO6" s="13"/>
      <c r="RGP6" s="13"/>
      <c r="RGQ6" s="13"/>
      <c r="RGR6" s="13"/>
      <c r="RGS6" s="13"/>
      <c r="RGT6" s="13"/>
      <c r="RGU6" s="13"/>
      <c r="RGV6" s="13"/>
      <c r="RGW6" s="13"/>
      <c r="RGX6" s="13"/>
      <c r="RGY6" s="13"/>
      <c r="RGZ6" s="13"/>
      <c r="RHA6" s="13"/>
      <c r="RHB6" s="13"/>
      <c r="RHC6" s="13"/>
      <c r="RHD6" s="13"/>
      <c r="RHE6" s="13"/>
      <c r="RHF6" s="13"/>
      <c r="RHG6" s="13"/>
      <c r="RHH6" s="13"/>
      <c r="RHI6" s="13"/>
      <c r="RHJ6" s="13"/>
      <c r="RHK6" s="13"/>
      <c r="RHL6" s="13"/>
      <c r="RHM6" s="13"/>
      <c r="RHN6" s="13"/>
      <c r="RHO6" s="13"/>
      <c r="RHP6" s="13"/>
      <c r="RHQ6" s="13"/>
      <c r="RHR6" s="13"/>
      <c r="RHS6" s="13"/>
      <c r="RHT6" s="13"/>
      <c r="RHU6" s="13"/>
      <c r="RHV6" s="13"/>
      <c r="RHW6" s="13"/>
      <c r="RHX6" s="13"/>
      <c r="RHY6" s="13"/>
      <c r="RHZ6" s="13"/>
      <c r="RIA6" s="13"/>
      <c r="RIB6" s="13"/>
      <c r="RIC6" s="13"/>
      <c r="RID6" s="13"/>
      <c r="RIE6" s="13"/>
      <c r="RIF6" s="13"/>
      <c r="RIG6" s="13"/>
      <c r="RIH6" s="13"/>
      <c r="RII6" s="13"/>
      <c r="RIJ6" s="13"/>
      <c r="RIK6" s="13"/>
      <c r="RIL6" s="13"/>
      <c r="RIM6" s="13"/>
      <c r="RIN6" s="13"/>
      <c r="RIO6" s="13"/>
      <c r="RIP6" s="13"/>
      <c r="RIQ6" s="13"/>
      <c r="RIR6" s="13"/>
      <c r="RIS6" s="13"/>
      <c r="RIT6" s="13"/>
      <c r="RIU6" s="13"/>
      <c r="RIV6" s="13"/>
      <c r="RIW6" s="13"/>
      <c r="RIX6" s="13"/>
      <c r="RIY6" s="13"/>
      <c r="RIZ6" s="13"/>
      <c r="RJA6" s="13"/>
      <c r="RJB6" s="13"/>
      <c r="RJC6" s="13"/>
      <c r="RJD6" s="13"/>
      <c r="RJE6" s="13"/>
      <c r="RJF6" s="13"/>
      <c r="RJG6" s="13"/>
      <c r="RJH6" s="13"/>
      <c r="RJI6" s="13"/>
      <c r="RJJ6" s="13"/>
      <c r="RJK6" s="13"/>
      <c r="RJL6" s="13"/>
      <c r="RJM6" s="13"/>
      <c r="RJN6" s="13"/>
      <c r="RJO6" s="13"/>
      <c r="RJP6" s="13"/>
      <c r="RJQ6" s="13"/>
      <c r="RJR6" s="13"/>
      <c r="RJS6" s="13"/>
      <c r="RJT6" s="13"/>
      <c r="RJU6" s="13"/>
      <c r="RJV6" s="13"/>
      <c r="RJW6" s="13"/>
      <c r="RJX6" s="13"/>
      <c r="RJY6" s="13"/>
      <c r="RJZ6" s="13"/>
      <c r="RKA6" s="13"/>
      <c r="RKB6" s="13"/>
      <c r="RKC6" s="13"/>
      <c r="RKD6" s="13"/>
      <c r="RKE6" s="13"/>
      <c r="RKF6" s="13"/>
      <c r="RKG6" s="13"/>
      <c r="RKH6" s="13"/>
      <c r="RKI6" s="13"/>
      <c r="RKJ6" s="13"/>
      <c r="RKK6" s="13"/>
      <c r="RKL6" s="13"/>
      <c r="RKM6" s="13"/>
      <c r="RKN6" s="13"/>
      <c r="RKO6" s="13"/>
      <c r="RKP6" s="13"/>
      <c r="RKQ6" s="13"/>
      <c r="RKR6" s="13"/>
      <c r="RKS6" s="13"/>
      <c r="RKT6" s="13"/>
      <c r="RKU6" s="13"/>
      <c r="RKV6" s="13"/>
      <c r="RKW6" s="13"/>
      <c r="RKX6" s="13"/>
      <c r="RKY6" s="13"/>
      <c r="RKZ6" s="13"/>
      <c r="RLA6" s="13"/>
      <c r="RLB6" s="13"/>
      <c r="RLC6" s="13"/>
      <c r="RLD6" s="13"/>
      <c r="RLE6" s="13"/>
      <c r="RLF6" s="13"/>
      <c r="RLG6" s="13"/>
      <c r="RLH6" s="13"/>
      <c r="RLI6" s="13"/>
      <c r="RLJ6" s="13"/>
      <c r="RLK6" s="13"/>
      <c r="RLL6" s="13"/>
      <c r="RLM6" s="13"/>
      <c r="RLN6" s="13"/>
      <c r="RLO6" s="13"/>
      <c r="RLP6" s="13"/>
      <c r="RLQ6" s="13"/>
      <c r="RLR6" s="13"/>
      <c r="RLS6" s="13"/>
      <c r="RLT6" s="13"/>
      <c r="RLU6" s="13"/>
      <c r="RLV6" s="13"/>
      <c r="RLW6" s="13"/>
      <c r="RLX6" s="13"/>
      <c r="RLY6" s="13"/>
      <c r="RLZ6" s="13"/>
      <c r="RMA6" s="13"/>
      <c r="RMB6" s="13"/>
      <c r="RMC6" s="13"/>
      <c r="RMD6" s="13"/>
      <c r="RME6" s="13"/>
      <c r="RMF6" s="13"/>
      <c r="RMG6" s="13"/>
      <c r="RMH6" s="13"/>
      <c r="RMI6" s="13"/>
      <c r="RMJ6" s="13"/>
      <c r="RMK6" s="13"/>
      <c r="RML6" s="13"/>
      <c r="RMM6" s="13"/>
      <c r="RMN6" s="13"/>
      <c r="RMO6" s="13"/>
      <c r="RMP6" s="13"/>
      <c r="RMQ6" s="13"/>
      <c r="RMR6" s="13"/>
      <c r="RMS6" s="13"/>
      <c r="RMT6" s="13"/>
      <c r="RMU6" s="13"/>
      <c r="RMV6" s="13"/>
      <c r="RMW6" s="13"/>
      <c r="RMX6" s="13"/>
      <c r="RMY6" s="13"/>
      <c r="RMZ6" s="13"/>
      <c r="RNA6" s="13"/>
      <c r="RNB6" s="13"/>
      <c r="RNC6" s="13"/>
      <c r="RND6" s="13"/>
      <c r="RNE6" s="13"/>
      <c r="RNF6" s="13"/>
      <c r="RNG6" s="13"/>
      <c r="RNH6" s="13"/>
      <c r="RNI6" s="13"/>
      <c r="RNJ6" s="13"/>
      <c r="RNK6" s="13"/>
      <c r="RNL6" s="13"/>
      <c r="RNM6" s="13"/>
      <c r="RNN6" s="13"/>
      <c r="RNO6" s="13"/>
      <c r="RNP6" s="13"/>
      <c r="RNQ6" s="13"/>
      <c r="RNR6" s="13"/>
      <c r="RNS6" s="13"/>
      <c r="RNT6" s="13"/>
      <c r="RNU6" s="13"/>
      <c r="RNV6" s="13"/>
      <c r="RNW6" s="13"/>
      <c r="RNX6" s="13"/>
      <c r="RNY6" s="13"/>
      <c r="RNZ6" s="13"/>
      <c r="ROA6" s="13"/>
      <c r="ROB6" s="13"/>
      <c r="ROC6" s="13"/>
      <c r="ROD6" s="13"/>
      <c r="ROE6" s="13"/>
      <c r="ROF6" s="13"/>
      <c r="ROG6" s="13"/>
      <c r="ROH6" s="13"/>
      <c r="ROI6" s="13"/>
      <c r="ROJ6" s="13"/>
      <c r="ROK6" s="13"/>
      <c r="ROL6" s="13"/>
      <c r="ROM6" s="13"/>
      <c r="RON6" s="13"/>
      <c r="ROO6" s="13"/>
      <c r="ROP6" s="13"/>
      <c r="ROQ6" s="13"/>
      <c r="ROR6" s="13"/>
      <c r="ROS6" s="13"/>
      <c r="ROT6" s="13"/>
      <c r="ROU6" s="13"/>
      <c r="ROV6" s="13"/>
      <c r="ROW6" s="13"/>
      <c r="ROX6" s="13"/>
      <c r="ROY6" s="13"/>
      <c r="ROZ6" s="13"/>
      <c r="RPA6" s="13"/>
      <c r="RPB6" s="13"/>
      <c r="RPC6" s="13"/>
      <c r="RPD6" s="13"/>
      <c r="RPE6" s="13"/>
      <c r="RPF6" s="13"/>
      <c r="RPG6" s="13"/>
      <c r="RPH6" s="13"/>
      <c r="RPI6" s="13"/>
      <c r="RPJ6" s="13"/>
      <c r="RPK6" s="13"/>
      <c r="RPL6" s="13"/>
      <c r="RPM6" s="13"/>
      <c r="RPN6" s="13"/>
      <c r="RPO6" s="13"/>
      <c r="RPP6" s="13"/>
      <c r="RPQ6" s="13"/>
      <c r="RPR6" s="13"/>
      <c r="RPS6" s="13"/>
      <c r="RPT6" s="13"/>
      <c r="RPU6" s="13"/>
      <c r="RPV6" s="13"/>
      <c r="RPW6" s="13"/>
      <c r="RPX6" s="13"/>
      <c r="RPY6" s="13"/>
      <c r="RPZ6" s="13"/>
      <c r="RQA6" s="13"/>
      <c r="RQB6" s="13"/>
      <c r="RQC6" s="13"/>
      <c r="RQD6" s="13"/>
      <c r="RQE6" s="13"/>
      <c r="RQF6" s="13"/>
      <c r="RQG6" s="13"/>
      <c r="RQH6" s="13"/>
      <c r="RQI6" s="13"/>
      <c r="RQJ6" s="13"/>
      <c r="RQK6" s="13"/>
      <c r="RQL6" s="13"/>
      <c r="RQM6" s="13"/>
      <c r="RQN6" s="13"/>
      <c r="RQO6" s="13"/>
      <c r="RQP6" s="13"/>
      <c r="RQQ6" s="13"/>
      <c r="RQR6" s="13"/>
      <c r="RQS6" s="13"/>
      <c r="RQT6" s="13"/>
      <c r="RQU6" s="13"/>
      <c r="RQV6" s="13"/>
      <c r="RQW6" s="13"/>
      <c r="RQX6" s="13"/>
      <c r="RQY6" s="13"/>
      <c r="RQZ6" s="13"/>
      <c r="RRA6" s="13"/>
      <c r="RRB6" s="13"/>
      <c r="RRC6" s="13"/>
      <c r="RRD6" s="13"/>
      <c r="RRE6" s="13"/>
      <c r="RRF6" s="13"/>
      <c r="RRG6" s="13"/>
      <c r="RRH6" s="13"/>
      <c r="RRI6" s="13"/>
      <c r="RRJ6" s="13"/>
      <c r="RRK6" s="13"/>
      <c r="RRL6" s="13"/>
      <c r="RRM6" s="13"/>
      <c r="RRN6" s="13"/>
      <c r="RRO6" s="13"/>
      <c r="RRP6" s="13"/>
      <c r="RRQ6" s="13"/>
      <c r="RRR6" s="13"/>
      <c r="RRS6" s="13"/>
      <c r="RRT6" s="13"/>
      <c r="RRU6" s="13"/>
      <c r="RRV6" s="13"/>
      <c r="RRW6" s="13"/>
      <c r="RRX6" s="13"/>
      <c r="RRY6" s="13"/>
      <c r="RRZ6" s="13"/>
      <c r="RSA6" s="13"/>
      <c r="RSB6" s="13"/>
      <c r="RSC6" s="13"/>
      <c r="RSD6" s="13"/>
      <c r="RSE6" s="13"/>
      <c r="RSF6" s="13"/>
      <c r="RSG6" s="13"/>
      <c r="RSH6" s="13"/>
      <c r="RSI6" s="13"/>
      <c r="RSJ6" s="13"/>
      <c r="RSK6" s="13"/>
      <c r="RSL6" s="13"/>
      <c r="RSM6" s="13"/>
      <c r="RSN6" s="13"/>
      <c r="RSO6" s="13"/>
      <c r="RSP6" s="13"/>
      <c r="RSQ6" s="13"/>
      <c r="RSR6" s="13"/>
      <c r="RSS6" s="13"/>
      <c r="RST6" s="13"/>
      <c r="RSU6" s="13"/>
      <c r="RSV6" s="13"/>
      <c r="RSW6" s="13"/>
      <c r="RSX6" s="13"/>
      <c r="RSY6" s="13"/>
      <c r="RSZ6" s="13"/>
      <c r="RTA6" s="13"/>
      <c r="RTB6" s="13"/>
      <c r="RTC6" s="13"/>
      <c r="RTD6" s="13"/>
      <c r="RTE6" s="13"/>
      <c r="RTF6" s="13"/>
      <c r="RTG6" s="13"/>
      <c r="RTH6" s="13"/>
      <c r="RTI6" s="13"/>
      <c r="RTJ6" s="13"/>
      <c r="RTK6" s="13"/>
      <c r="RTL6" s="13"/>
      <c r="RTM6" s="13"/>
      <c r="RTN6" s="13"/>
      <c r="RTO6" s="13"/>
      <c r="RTP6" s="13"/>
      <c r="RTQ6" s="13"/>
      <c r="RTR6" s="13"/>
      <c r="RTS6" s="13"/>
      <c r="RTT6" s="13"/>
      <c r="RTU6" s="13"/>
      <c r="RTV6" s="13"/>
      <c r="RTW6" s="13"/>
      <c r="RTX6" s="13"/>
      <c r="RTY6" s="13"/>
      <c r="RTZ6" s="13"/>
      <c r="RUA6" s="13"/>
      <c r="RUB6" s="13"/>
      <c r="RUC6" s="13"/>
      <c r="RUD6" s="13"/>
      <c r="RUE6" s="13"/>
      <c r="RUF6" s="13"/>
      <c r="RUG6" s="13"/>
      <c r="RUH6" s="13"/>
      <c r="RUI6" s="13"/>
      <c r="RUJ6" s="13"/>
      <c r="RUK6" s="13"/>
      <c r="RUL6" s="13"/>
      <c r="RUM6" s="13"/>
      <c r="RUN6" s="13"/>
      <c r="RUO6" s="13"/>
      <c r="RUP6" s="13"/>
      <c r="RUQ6" s="13"/>
      <c r="RUR6" s="13"/>
      <c r="RUS6" s="13"/>
      <c r="RUT6" s="13"/>
      <c r="RUU6" s="13"/>
      <c r="RUV6" s="13"/>
      <c r="RUW6" s="13"/>
      <c r="RUX6" s="13"/>
      <c r="RUY6" s="13"/>
      <c r="RUZ6" s="13"/>
      <c r="RVA6" s="13"/>
      <c r="RVB6" s="13"/>
      <c r="RVC6" s="13"/>
      <c r="RVD6" s="13"/>
      <c r="RVE6" s="13"/>
      <c r="RVF6" s="13"/>
      <c r="RVG6" s="13"/>
      <c r="RVH6" s="13"/>
      <c r="RVI6" s="13"/>
      <c r="RVJ6" s="13"/>
      <c r="RVK6" s="13"/>
      <c r="RVL6" s="13"/>
      <c r="RVM6" s="13"/>
      <c r="RVN6" s="13"/>
      <c r="RVO6" s="13"/>
      <c r="RVP6" s="13"/>
      <c r="RVQ6" s="13"/>
      <c r="RVR6" s="13"/>
      <c r="RVS6" s="13"/>
      <c r="RVT6" s="13"/>
      <c r="RVU6" s="13"/>
      <c r="RVV6" s="13"/>
      <c r="RVW6" s="13"/>
      <c r="RVX6" s="13"/>
      <c r="RVY6" s="13"/>
      <c r="RVZ6" s="13"/>
      <c r="RWA6" s="13"/>
      <c r="RWB6" s="13"/>
      <c r="RWC6" s="13"/>
      <c r="RWD6" s="13"/>
      <c r="RWE6" s="13"/>
      <c r="RWF6" s="13"/>
      <c r="RWG6" s="13"/>
      <c r="RWH6" s="13"/>
      <c r="RWI6" s="13"/>
      <c r="RWJ6" s="13"/>
      <c r="RWK6" s="13"/>
      <c r="RWL6" s="13"/>
      <c r="RWM6" s="13"/>
      <c r="RWN6" s="13"/>
      <c r="RWO6" s="13"/>
      <c r="RWP6" s="13"/>
      <c r="RWQ6" s="13"/>
      <c r="RWR6" s="13"/>
      <c r="RWS6" s="13"/>
      <c r="RWT6" s="13"/>
      <c r="RWU6" s="13"/>
      <c r="RWV6" s="13"/>
      <c r="RWW6" s="13"/>
      <c r="RWX6" s="13"/>
      <c r="RWY6" s="13"/>
      <c r="RWZ6" s="13"/>
      <c r="RXA6" s="13"/>
      <c r="RXB6" s="13"/>
      <c r="RXC6" s="13"/>
      <c r="RXD6" s="13"/>
      <c r="RXE6" s="13"/>
      <c r="RXF6" s="13"/>
      <c r="RXG6" s="13"/>
      <c r="RXH6" s="13"/>
      <c r="RXI6" s="13"/>
      <c r="RXJ6" s="13"/>
      <c r="RXK6" s="13"/>
      <c r="RXL6" s="13"/>
      <c r="RXM6" s="13"/>
      <c r="RXN6" s="13"/>
      <c r="RXO6" s="13"/>
      <c r="RXP6" s="13"/>
      <c r="RXQ6" s="13"/>
      <c r="RXR6" s="13"/>
      <c r="RXS6" s="13"/>
      <c r="RXT6" s="13"/>
      <c r="RXU6" s="13"/>
      <c r="RXV6" s="13"/>
      <c r="RXW6" s="13"/>
      <c r="RXX6" s="13"/>
      <c r="RXY6" s="13"/>
      <c r="RXZ6" s="13"/>
      <c r="RYA6" s="13"/>
      <c r="RYB6" s="13"/>
      <c r="RYC6" s="13"/>
      <c r="RYD6" s="13"/>
      <c r="RYE6" s="13"/>
      <c r="RYF6" s="13"/>
      <c r="RYG6" s="13"/>
      <c r="RYH6" s="13"/>
      <c r="RYI6" s="13"/>
      <c r="RYJ6" s="13"/>
      <c r="RYK6" s="13"/>
      <c r="RYL6" s="13"/>
      <c r="RYM6" s="13"/>
      <c r="RYN6" s="13"/>
      <c r="RYO6" s="13"/>
      <c r="RYP6" s="13"/>
      <c r="RYQ6" s="13"/>
      <c r="RYR6" s="13"/>
      <c r="RYS6" s="13"/>
      <c r="RYT6" s="13"/>
      <c r="RYU6" s="13"/>
      <c r="RYV6" s="13"/>
      <c r="RYW6" s="13"/>
      <c r="RYX6" s="13"/>
      <c r="RYY6" s="13"/>
      <c r="RYZ6" s="13"/>
      <c r="RZA6" s="13"/>
      <c r="RZB6" s="13"/>
      <c r="RZC6" s="13"/>
      <c r="RZD6" s="13"/>
      <c r="RZE6" s="13"/>
      <c r="RZF6" s="13"/>
      <c r="RZG6" s="13"/>
      <c r="RZH6" s="13"/>
      <c r="RZI6" s="13"/>
      <c r="RZJ6" s="13"/>
      <c r="RZK6" s="13"/>
      <c r="RZL6" s="13"/>
      <c r="RZM6" s="13"/>
      <c r="RZN6" s="13"/>
      <c r="RZO6" s="13"/>
      <c r="RZP6" s="13"/>
      <c r="RZQ6" s="13"/>
      <c r="RZR6" s="13"/>
      <c r="RZS6" s="13"/>
      <c r="RZT6" s="13"/>
      <c r="RZU6" s="13"/>
      <c r="RZV6" s="13"/>
      <c r="RZW6" s="13"/>
      <c r="RZX6" s="13"/>
      <c r="RZY6" s="13"/>
      <c r="RZZ6" s="13"/>
      <c r="SAA6" s="13"/>
      <c r="SAB6" s="13"/>
      <c r="SAC6" s="13"/>
      <c r="SAD6" s="13"/>
      <c r="SAE6" s="13"/>
      <c r="SAF6" s="13"/>
      <c r="SAG6" s="13"/>
      <c r="SAH6" s="13"/>
      <c r="SAI6" s="13"/>
      <c r="SAJ6" s="13"/>
      <c r="SAK6" s="13"/>
      <c r="SAL6" s="13"/>
      <c r="SAM6" s="13"/>
      <c r="SAN6" s="13"/>
      <c r="SAO6" s="13"/>
      <c r="SAP6" s="13"/>
      <c r="SAQ6" s="13"/>
      <c r="SAR6" s="13"/>
      <c r="SAS6" s="13"/>
      <c r="SAT6" s="13"/>
      <c r="SAU6" s="13"/>
      <c r="SAV6" s="13"/>
      <c r="SAW6" s="13"/>
      <c r="SAX6" s="13"/>
      <c r="SAY6" s="13"/>
      <c r="SAZ6" s="13"/>
      <c r="SBA6" s="13"/>
      <c r="SBB6" s="13"/>
      <c r="SBC6" s="13"/>
      <c r="SBD6" s="13"/>
      <c r="SBE6" s="13"/>
      <c r="SBF6" s="13"/>
      <c r="SBG6" s="13"/>
      <c r="SBH6" s="13"/>
      <c r="SBI6" s="13"/>
      <c r="SBJ6" s="13"/>
      <c r="SBK6" s="13"/>
      <c r="SBL6" s="13"/>
      <c r="SBM6" s="13"/>
      <c r="SBN6" s="13"/>
      <c r="SBO6" s="13"/>
      <c r="SBP6" s="13"/>
      <c r="SBQ6" s="13"/>
      <c r="SBR6" s="13"/>
      <c r="SBS6" s="13"/>
      <c r="SBT6" s="13"/>
      <c r="SBU6" s="13"/>
      <c r="SBV6" s="13"/>
      <c r="SBW6" s="13"/>
      <c r="SBX6" s="13"/>
      <c r="SBY6" s="13"/>
      <c r="SBZ6" s="13"/>
      <c r="SCA6" s="13"/>
      <c r="SCB6" s="13"/>
      <c r="SCC6" s="13"/>
      <c r="SCD6" s="13"/>
      <c r="SCE6" s="13"/>
      <c r="SCF6" s="13"/>
      <c r="SCG6" s="13"/>
      <c r="SCH6" s="13"/>
      <c r="SCI6" s="13"/>
      <c r="SCJ6" s="13"/>
      <c r="SCK6" s="13"/>
      <c r="SCL6" s="13"/>
      <c r="SCM6" s="13"/>
      <c r="SCN6" s="13"/>
      <c r="SCO6" s="13"/>
      <c r="SCP6" s="13"/>
      <c r="SCQ6" s="13"/>
      <c r="SCR6" s="13"/>
      <c r="SCS6" s="13"/>
      <c r="SCT6" s="13"/>
      <c r="SCU6" s="13"/>
      <c r="SCV6" s="13"/>
      <c r="SCW6" s="13"/>
      <c r="SCX6" s="13"/>
      <c r="SCY6" s="13"/>
      <c r="SCZ6" s="13"/>
      <c r="SDA6" s="13"/>
      <c r="SDB6" s="13"/>
      <c r="SDC6" s="13"/>
      <c r="SDD6" s="13"/>
      <c r="SDE6" s="13"/>
      <c r="SDF6" s="13"/>
      <c r="SDG6" s="13"/>
      <c r="SDH6" s="13"/>
      <c r="SDI6" s="13"/>
      <c r="SDJ6" s="13"/>
      <c r="SDK6" s="13"/>
      <c r="SDL6" s="13"/>
      <c r="SDM6" s="13"/>
      <c r="SDN6" s="13"/>
      <c r="SDO6" s="13"/>
      <c r="SDP6" s="13"/>
      <c r="SDQ6" s="13"/>
      <c r="SDR6" s="13"/>
      <c r="SDS6" s="13"/>
      <c r="SDT6" s="13"/>
      <c r="SDU6" s="13"/>
      <c r="SDV6" s="13"/>
      <c r="SDW6" s="13"/>
      <c r="SDX6" s="13"/>
      <c r="SDY6" s="13"/>
      <c r="SDZ6" s="13"/>
      <c r="SEA6" s="13"/>
      <c r="SEB6" s="13"/>
      <c r="SEC6" s="13"/>
      <c r="SED6" s="13"/>
      <c r="SEE6" s="13"/>
      <c r="SEF6" s="13"/>
      <c r="SEG6" s="13"/>
      <c r="SEH6" s="13"/>
      <c r="SEI6" s="13"/>
      <c r="SEJ6" s="13"/>
      <c r="SEK6" s="13"/>
      <c r="SEL6" s="13"/>
      <c r="SEM6" s="13"/>
      <c r="SEN6" s="13"/>
      <c r="SEO6" s="13"/>
      <c r="SEP6" s="13"/>
      <c r="SEQ6" s="13"/>
      <c r="SER6" s="13"/>
      <c r="SES6" s="13"/>
      <c r="SET6" s="13"/>
      <c r="SEU6" s="13"/>
      <c r="SEV6" s="13"/>
      <c r="SEW6" s="13"/>
      <c r="SEX6" s="13"/>
      <c r="SEY6" s="13"/>
      <c r="SEZ6" s="13"/>
      <c r="SFA6" s="13"/>
      <c r="SFB6" s="13"/>
      <c r="SFC6" s="13"/>
      <c r="SFD6" s="13"/>
      <c r="SFE6" s="13"/>
      <c r="SFF6" s="13"/>
      <c r="SFG6" s="13"/>
      <c r="SFH6" s="13"/>
      <c r="SFI6" s="13"/>
      <c r="SFJ6" s="13"/>
      <c r="SFK6" s="13"/>
      <c r="SFL6" s="13"/>
      <c r="SFM6" s="13"/>
      <c r="SFN6" s="13"/>
      <c r="SFO6" s="13"/>
      <c r="SFP6" s="13"/>
      <c r="SFQ6" s="13"/>
      <c r="SFR6" s="13"/>
      <c r="SFS6" s="13"/>
      <c r="SFT6" s="13"/>
      <c r="SFU6" s="13"/>
      <c r="SFV6" s="13"/>
      <c r="SFW6" s="13"/>
      <c r="SFX6" s="13"/>
      <c r="SFY6" s="13"/>
      <c r="SFZ6" s="13"/>
      <c r="SGA6" s="13"/>
      <c r="SGB6" s="13"/>
      <c r="SGC6" s="13"/>
      <c r="SGD6" s="13"/>
      <c r="SGE6" s="13"/>
      <c r="SGF6" s="13"/>
      <c r="SGG6" s="13"/>
      <c r="SGH6" s="13"/>
      <c r="SGI6" s="13"/>
      <c r="SGJ6" s="13"/>
      <c r="SGK6" s="13"/>
      <c r="SGL6" s="13"/>
      <c r="SGM6" s="13"/>
      <c r="SGN6" s="13"/>
      <c r="SGO6" s="13"/>
      <c r="SGP6" s="13"/>
      <c r="SGQ6" s="13"/>
      <c r="SGR6" s="13"/>
      <c r="SGS6" s="13"/>
      <c r="SGT6" s="13"/>
      <c r="SGU6" s="13"/>
      <c r="SGV6" s="13"/>
      <c r="SGW6" s="13"/>
      <c r="SGX6" s="13"/>
      <c r="SGY6" s="13"/>
      <c r="SGZ6" s="13"/>
      <c r="SHA6" s="13"/>
      <c r="SHB6" s="13"/>
      <c r="SHC6" s="13"/>
      <c r="SHD6" s="13"/>
      <c r="SHE6" s="13"/>
      <c r="SHF6" s="13"/>
      <c r="SHG6" s="13"/>
      <c r="SHH6" s="13"/>
      <c r="SHI6" s="13"/>
      <c r="SHJ6" s="13"/>
      <c r="SHK6" s="13"/>
      <c r="SHL6" s="13"/>
      <c r="SHM6" s="13"/>
      <c r="SHN6" s="13"/>
      <c r="SHO6" s="13"/>
      <c r="SHP6" s="13"/>
      <c r="SHQ6" s="13"/>
      <c r="SHR6" s="13"/>
      <c r="SHS6" s="13"/>
      <c r="SHT6" s="13"/>
      <c r="SHU6" s="13"/>
      <c r="SHV6" s="13"/>
      <c r="SHW6" s="13"/>
      <c r="SHX6" s="13"/>
      <c r="SHY6" s="13"/>
      <c r="SHZ6" s="13"/>
      <c r="SIA6" s="13"/>
      <c r="SIB6" s="13"/>
      <c r="SIC6" s="13"/>
      <c r="SID6" s="13"/>
      <c r="SIE6" s="13"/>
      <c r="SIF6" s="13"/>
      <c r="SIG6" s="13"/>
      <c r="SIH6" s="13"/>
      <c r="SII6" s="13"/>
      <c r="SIJ6" s="13"/>
      <c r="SIK6" s="13"/>
      <c r="SIL6" s="13"/>
      <c r="SIM6" s="13"/>
      <c r="SIN6" s="13"/>
      <c r="SIO6" s="13"/>
      <c r="SIP6" s="13"/>
      <c r="SIQ6" s="13"/>
      <c r="SIR6" s="13"/>
      <c r="SIS6" s="13"/>
      <c r="SIT6" s="13"/>
      <c r="SIU6" s="13"/>
      <c r="SIV6" s="13"/>
      <c r="SIW6" s="13"/>
      <c r="SIX6" s="13"/>
      <c r="SIY6" s="13"/>
      <c r="SIZ6" s="13"/>
      <c r="SJA6" s="13"/>
      <c r="SJB6" s="13"/>
      <c r="SJC6" s="13"/>
      <c r="SJD6" s="13"/>
      <c r="SJE6" s="13"/>
      <c r="SJF6" s="13"/>
      <c r="SJG6" s="13"/>
      <c r="SJH6" s="13"/>
      <c r="SJI6" s="13"/>
      <c r="SJJ6" s="13"/>
      <c r="SJK6" s="13"/>
      <c r="SJL6" s="13"/>
      <c r="SJM6" s="13"/>
      <c r="SJN6" s="13"/>
      <c r="SJO6" s="13"/>
      <c r="SJP6" s="13"/>
      <c r="SJQ6" s="13"/>
      <c r="SJR6" s="13"/>
      <c r="SJS6" s="13"/>
      <c r="SJT6" s="13"/>
      <c r="SJU6" s="13"/>
      <c r="SJV6" s="13"/>
      <c r="SJW6" s="13"/>
      <c r="SJX6" s="13"/>
      <c r="SJY6" s="13"/>
      <c r="SJZ6" s="13"/>
      <c r="SKA6" s="13"/>
      <c r="SKB6" s="13"/>
      <c r="SKC6" s="13"/>
      <c r="SKD6" s="13"/>
      <c r="SKE6" s="13"/>
      <c r="SKF6" s="13"/>
      <c r="SKG6" s="13"/>
      <c r="SKH6" s="13"/>
      <c r="SKI6" s="13"/>
      <c r="SKJ6" s="13"/>
      <c r="SKK6" s="13"/>
      <c r="SKL6" s="13"/>
      <c r="SKM6" s="13"/>
      <c r="SKN6" s="13"/>
      <c r="SKO6" s="13"/>
      <c r="SKP6" s="13"/>
      <c r="SKQ6" s="13"/>
      <c r="SKR6" s="13"/>
      <c r="SKS6" s="13"/>
      <c r="SKT6" s="13"/>
      <c r="SKU6" s="13"/>
      <c r="SKV6" s="13"/>
      <c r="SKW6" s="13"/>
      <c r="SKX6" s="13"/>
      <c r="SKY6" s="13"/>
      <c r="SKZ6" s="13"/>
      <c r="SLA6" s="13"/>
      <c r="SLB6" s="13"/>
      <c r="SLC6" s="13"/>
      <c r="SLD6" s="13"/>
      <c r="SLE6" s="13"/>
      <c r="SLF6" s="13"/>
      <c r="SLG6" s="13"/>
      <c r="SLH6" s="13"/>
      <c r="SLI6" s="13"/>
      <c r="SLJ6" s="13"/>
      <c r="SLK6" s="13"/>
      <c r="SLL6" s="13"/>
      <c r="SLM6" s="13"/>
      <c r="SLN6" s="13"/>
      <c r="SLO6" s="13"/>
      <c r="SLP6" s="13"/>
      <c r="SLQ6" s="13"/>
      <c r="SLR6" s="13"/>
      <c r="SLS6" s="13"/>
      <c r="SLT6" s="13"/>
      <c r="SLU6" s="13"/>
      <c r="SLV6" s="13"/>
      <c r="SLW6" s="13"/>
      <c r="SLX6" s="13"/>
      <c r="SLY6" s="13"/>
      <c r="SLZ6" s="13"/>
      <c r="SMA6" s="13"/>
      <c r="SMB6" s="13"/>
      <c r="SMC6" s="13"/>
      <c r="SMD6" s="13"/>
      <c r="SME6" s="13"/>
      <c r="SMF6" s="13"/>
      <c r="SMG6" s="13"/>
      <c r="SMH6" s="13"/>
      <c r="SMI6" s="13"/>
      <c r="SMJ6" s="13"/>
      <c r="SMK6" s="13"/>
      <c r="SML6" s="13"/>
      <c r="SMM6" s="13"/>
      <c r="SMN6" s="13"/>
      <c r="SMO6" s="13"/>
      <c r="SMP6" s="13"/>
      <c r="SMQ6" s="13"/>
      <c r="SMR6" s="13"/>
      <c r="SMS6" s="13"/>
      <c r="SMT6" s="13"/>
      <c r="SMU6" s="13"/>
      <c r="SMV6" s="13"/>
      <c r="SMW6" s="13"/>
      <c r="SMX6" s="13"/>
      <c r="SMY6" s="13"/>
      <c r="SMZ6" s="13"/>
      <c r="SNA6" s="13"/>
      <c r="SNB6" s="13"/>
      <c r="SNC6" s="13"/>
      <c r="SND6" s="13"/>
      <c r="SNE6" s="13"/>
      <c r="SNF6" s="13"/>
      <c r="SNG6" s="13"/>
      <c r="SNH6" s="13"/>
      <c r="SNI6" s="13"/>
      <c r="SNJ6" s="13"/>
      <c r="SNK6" s="13"/>
      <c r="SNL6" s="13"/>
      <c r="SNM6" s="13"/>
      <c r="SNN6" s="13"/>
      <c r="SNO6" s="13"/>
      <c r="SNP6" s="13"/>
      <c r="SNQ6" s="13"/>
      <c r="SNR6" s="13"/>
      <c r="SNS6" s="13"/>
      <c r="SNT6" s="13"/>
      <c r="SNU6" s="13"/>
      <c r="SNV6" s="13"/>
      <c r="SNW6" s="13"/>
      <c r="SNX6" s="13"/>
      <c r="SNY6" s="13"/>
      <c r="SNZ6" s="13"/>
      <c r="SOA6" s="13"/>
      <c r="SOB6" s="13"/>
      <c r="SOC6" s="13"/>
      <c r="SOD6" s="13"/>
      <c r="SOE6" s="13"/>
      <c r="SOF6" s="13"/>
      <c r="SOG6" s="13"/>
      <c r="SOH6" s="13"/>
      <c r="SOI6" s="13"/>
      <c r="SOJ6" s="13"/>
      <c r="SOK6" s="13"/>
      <c r="SOL6" s="13"/>
      <c r="SOM6" s="13"/>
      <c r="SON6" s="13"/>
      <c r="SOO6" s="13"/>
      <c r="SOP6" s="13"/>
      <c r="SOQ6" s="13"/>
      <c r="SOR6" s="13"/>
      <c r="SOS6" s="13"/>
      <c r="SOT6" s="13"/>
      <c r="SOU6" s="13"/>
      <c r="SOV6" s="13"/>
      <c r="SOW6" s="13"/>
      <c r="SOX6" s="13"/>
      <c r="SOY6" s="13"/>
      <c r="SOZ6" s="13"/>
      <c r="SPA6" s="13"/>
      <c r="SPB6" s="13"/>
      <c r="SPC6" s="13"/>
      <c r="SPD6" s="13"/>
      <c r="SPE6" s="13"/>
      <c r="SPF6" s="13"/>
      <c r="SPG6" s="13"/>
      <c r="SPH6" s="13"/>
      <c r="SPI6" s="13"/>
      <c r="SPJ6" s="13"/>
      <c r="SPK6" s="13"/>
      <c r="SPL6" s="13"/>
      <c r="SPM6" s="13"/>
      <c r="SPN6" s="13"/>
      <c r="SPO6" s="13"/>
      <c r="SPP6" s="13"/>
      <c r="SPQ6" s="13"/>
      <c r="SPR6" s="13"/>
      <c r="SPS6" s="13"/>
      <c r="SPT6" s="13"/>
      <c r="SPU6" s="13"/>
      <c r="SPV6" s="13"/>
      <c r="SPW6" s="13"/>
      <c r="SPX6" s="13"/>
      <c r="SPY6" s="13"/>
      <c r="SPZ6" s="13"/>
      <c r="SQA6" s="13"/>
      <c r="SQB6" s="13"/>
      <c r="SQC6" s="13"/>
      <c r="SQD6" s="13"/>
      <c r="SQE6" s="13"/>
      <c r="SQF6" s="13"/>
      <c r="SQG6" s="13"/>
      <c r="SQH6" s="13"/>
      <c r="SQI6" s="13"/>
      <c r="SQJ6" s="13"/>
      <c r="SQK6" s="13"/>
      <c r="SQL6" s="13"/>
      <c r="SQM6" s="13"/>
      <c r="SQN6" s="13"/>
      <c r="SQO6" s="13"/>
      <c r="SQP6" s="13"/>
      <c r="SQQ6" s="13"/>
      <c r="SQR6" s="13"/>
      <c r="SQS6" s="13"/>
      <c r="SQT6" s="13"/>
      <c r="SQU6" s="13"/>
      <c r="SQV6" s="13"/>
      <c r="SQW6" s="13"/>
      <c r="SQX6" s="13"/>
      <c r="SQY6" s="13"/>
      <c r="SQZ6" s="13"/>
      <c r="SRA6" s="13"/>
      <c r="SRB6" s="13"/>
      <c r="SRC6" s="13"/>
      <c r="SRD6" s="13"/>
      <c r="SRE6" s="13"/>
      <c r="SRF6" s="13"/>
      <c r="SRG6" s="13"/>
      <c r="SRH6" s="13"/>
      <c r="SRI6" s="13"/>
      <c r="SRJ6" s="13"/>
      <c r="SRK6" s="13"/>
      <c r="SRL6" s="13"/>
      <c r="SRM6" s="13"/>
      <c r="SRN6" s="13"/>
      <c r="SRO6" s="13"/>
      <c r="SRP6" s="13"/>
      <c r="SRQ6" s="13"/>
      <c r="SRR6" s="13"/>
      <c r="SRS6" s="13"/>
      <c r="SRT6" s="13"/>
      <c r="SRU6" s="13"/>
      <c r="SRV6" s="13"/>
      <c r="SRW6" s="13"/>
      <c r="SRX6" s="13"/>
      <c r="SRY6" s="13"/>
      <c r="SRZ6" s="13"/>
      <c r="SSA6" s="13"/>
      <c r="SSB6" s="13"/>
      <c r="SSC6" s="13"/>
      <c r="SSD6" s="13"/>
      <c r="SSE6" s="13"/>
      <c r="SSF6" s="13"/>
      <c r="SSG6" s="13"/>
      <c r="SSH6" s="13"/>
      <c r="SSI6" s="13"/>
      <c r="SSJ6" s="13"/>
      <c r="SSK6" s="13"/>
      <c r="SSL6" s="13"/>
      <c r="SSM6" s="13"/>
      <c r="SSN6" s="13"/>
      <c r="SSO6" s="13"/>
      <c r="SSP6" s="13"/>
      <c r="SSQ6" s="13"/>
      <c r="SSR6" s="13"/>
      <c r="SSS6" s="13"/>
      <c r="SST6" s="13"/>
      <c r="SSU6" s="13"/>
      <c r="SSV6" s="13"/>
      <c r="SSW6" s="13"/>
      <c r="SSX6" s="13"/>
      <c r="SSY6" s="13"/>
      <c r="SSZ6" s="13"/>
      <c r="STA6" s="13"/>
      <c r="STB6" s="13"/>
      <c r="STC6" s="13"/>
      <c r="STD6" s="13"/>
      <c r="STE6" s="13"/>
      <c r="STF6" s="13"/>
      <c r="STG6" s="13"/>
      <c r="STH6" s="13"/>
      <c r="STI6" s="13"/>
      <c r="STJ6" s="13"/>
      <c r="STK6" s="13"/>
      <c r="STL6" s="13"/>
      <c r="STM6" s="13"/>
      <c r="STN6" s="13"/>
      <c r="STO6" s="13"/>
      <c r="STP6" s="13"/>
      <c r="STQ6" s="13"/>
      <c r="STR6" s="13"/>
      <c r="STS6" s="13"/>
      <c r="STT6" s="13"/>
      <c r="STU6" s="13"/>
      <c r="STV6" s="13"/>
      <c r="STW6" s="13"/>
      <c r="STX6" s="13"/>
      <c r="STY6" s="13"/>
      <c r="STZ6" s="13"/>
      <c r="SUA6" s="13"/>
      <c r="SUB6" s="13"/>
      <c r="SUC6" s="13"/>
      <c r="SUD6" s="13"/>
      <c r="SUE6" s="13"/>
      <c r="SUF6" s="13"/>
      <c r="SUG6" s="13"/>
      <c r="SUH6" s="13"/>
      <c r="SUI6" s="13"/>
      <c r="SUJ6" s="13"/>
      <c r="SUK6" s="13"/>
      <c r="SUL6" s="13"/>
      <c r="SUM6" s="13"/>
      <c r="SUN6" s="13"/>
      <c r="SUO6" s="13"/>
      <c r="SUP6" s="13"/>
      <c r="SUQ6" s="13"/>
      <c r="SUR6" s="13"/>
      <c r="SUS6" s="13"/>
      <c r="SUT6" s="13"/>
      <c r="SUU6" s="13"/>
      <c r="SUV6" s="13"/>
      <c r="SUW6" s="13"/>
      <c r="SUX6" s="13"/>
      <c r="SUY6" s="13"/>
      <c r="SUZ6" s="13"/>
      <c r="SVA6" s="13"/>
      <c r="SVB6" s="13"/>
      <c r="SVC6" s="13"/>
      <c r="SVD6" s="13"/>
      <c r="SVE6" s="13"/>
      <c r="SVF6" s="13"/>
      <c r="SVG6" s="13"/>
      <c r="SVH6" s="13"/>
      <c r="SVI6" s="13"/>
      <c r="SVJ6" s="13"/>
      <c r="SVK6" s="13"/>
      <c r="SVL6" s="13"/>
      <c r="SVM6" s="13"/>
      <c r="SVN6" s="13"/>
      <c r="SVO6" s="13"/>
      <c r="SVP6" s="13"/>
      <c r="SVQ6" s="13"/>
      <c r="SVR6" s="13"/>
      <c r="SVS6" s="13"/>
      <c r="SVT6" s="13"/>
      <c r="SVU6" s="13"/>
      <c r="SVV6" s="13"/>
      <c r="SVW6" s="13"/>
      <c r="SVX6" s="13"/>
      <c r="SVY6" s="13"/>
      <c r="SVZ6" s="13"/>
      <c r="SWA6" s="13"/>
      <c r="SWB6" s="13"/>
      <c r="SWC6" s="13"/>
      <c r="SWD6" s="13"/>
      <c r="SWE6" s="13"/>
      <c r="SWF6" s="13"/>
      <c r="SWG6" s="13"/>
      <c r="SWH6" s="13"/>
      <c r="SWI6" s="13"/>
      <c r="SWJ6" s="13"/>
      <c r="SWK6" s="13"/>
      <c r="SWL6" s="13"/>
      <c r="SWM6" s="13"/>
      <c r="SWN6" s="13"/>
      <c r="SWO6" s="13"/>
      <c r="SWP6" s="13"/>
      <c r="SWQ6" s="13"/>
      <c r="SWR6" s="13"/>
      <c r="SWS6" s="13"/>
      <c r="SWT6" s="13"/>
      <c r="SWU6" s="13"/>
      <c r="SWV6" s="13"/>
      <c r="SWW6" s="13"/>
      <c r="SWX6" s="13"/>
      <c r="SWY6" s="13"/>
      <c r="SWZ6" s="13"/>
      <c r="SXA6" s="13"/>
      <c r="SXB6" s="13"/>
      <c r="SXC6" s="13"/>
      <c r="SXD6" s="13"/>
      <c r="SXE6" s="13"/>
      <c r="SXF6" s="13"/>
      <c r="SXG6" s="13"/>
      <c r="SXH6" s="13"/>
      <c r="SXI6" s="13"/>
      <c r="SXJ6" s="13"/>
      <c r="SXK6" s="13"/>
      <c r="SXL6" s="13"/>
      <c r="SXM6" s="13"/>
      <c r="SXN6" s="13"/>
      <c r="SXO6" s="13"/>
      <c r="SXP6" s="13"/>
      <c r="SXQ6" s="13"/>
      <c r="SXR6" s="13"/>
      <c r="SXS6" s="13"/>
      <c r="SXT6" s="13"/>
      <c r="SXU6" s="13"/>
      <c r="SXV6" s="13"/>
      <c r="SXW6" s="13"/>
      <c r="SXX6" s="13"/>
      <c r="SXY6" s="13"/>
      <c r="SXZ6" s="13"/>
      <c r="SYA6" s="13"/>
      <c r="SYB6" s="13"/>
      <c r="SYC6" s="13"/>
      <c r="SYD6" s="13"/>
      <c r="SYE6" s="13"/>
      <c r="SYF6" s="13"/>
      <c r="SYG6" s="13"/>
      <c r="SYH6" s="13"/>
      <c r="SYI6" s="13"/>
      <c r="SYJ6" s="13"/>
      <c r="SYK6" s="13"/>
      <c r="SYL6" s="13"/>
      <c r="SYM6" s="13"/>
      <c r="SYN6" s="13"/>
      <c r="SYO6" s="13"/>
      <c r="SYP6" s="13"/>
      <c r="SYQ6" s="13"/>
      <c r="SYR6" s="13"/>
      <c r="SYS6" s="13"/>
      <c r="SYT6" s="13"/>
      <c r="SYU6" s="13"/>
      <c r="SYV6" s="13"/>
      <c r="SYW6" s="13"/>
      <c r="SYX6" s="13"/>
      <c r="SYY6" s="13"/>
      <c r="SYZ6" s="13"/>
      <c r="SZA6" s="13"/>
      <c r="SZB6" s="13"/>
      <c r="SZC6" s="13"/>
      <c r="SZD6" s="13"/>
      <c r="SZE6" s="13"/>
      <c r="SZF6" s="13"/>
      <c r="SZG6" s="13"/>
      <c r="SZH6" s="13"/>
      <c r="SZI6" s="13"/>
      <c r="SZJ6" s="13"/>
      <c r="SZK6" s="13"/>
      <c r="SZL6" s="13"/>
      <c r="SZM6" s="13"/>
      <c r="SZN6" s="13"/>
      <c r="SZO6" s="13"/>
      <c r="SZP6" s="13"/>
      <c r="SZQ6" s="13"/>
      <c r="SZR6" s="13"/>
      <c r="SZS6" s="13"/>
      <c r="SZT6" s="13"/>
      <c r="SZU6" s="13"/>
      <c r="SZV6" s="13"/>
      <c r="SZW6" s="13"/>
      <c r="SZX6" s="13"/>
      <c r="SZY6" s="13"/>
      <c r="SZZ6" s="13"/>
      <c r="TAA6" s="13"/>
      <c r="TAB6" s="13"/>
      <c r="TAC6" s="13"/>
      <c r="TAD6" s="13"/>
      <c r="TAE6" s="13"/>
      <c r="TAF6" s="13"/>
      <c r="TAG6" s="13"/>
      <c r="TAH6" s="13"/>
      <c r="TAI6" s="13"/>
      <c r="TAJ6" s="13"/>
      <c r="TAK6" s="13"/>
      <c r="TAL6" s="13"/>
      <c r="TAM6" s="13"/>
      <c r="TAN6" s="13"/>
      <c r="TAO6" s="13"/>
      <c r="TAP6" s="13"/>
      <c r="TAQ6" s="13"/>
      <c r="TAR6" s="13"/>
      <c r="TAS6" s="13"/>
      <c r="TAT6" s="13"/>
      <c r="TAU6" s="13"/>
      <c r="TAV6" s="13"/>
      <c r="TAW6" s="13"/>
      <c r="TAX6" s="13"/>
      <c r="TAY6" s="13"/>
      <c r="TAZ6" s="13"/>
      <c r="TBA6" s="13"/>
      <c r="TBB6" s="13"/>
      <c r="TBC6" s="13"/>
      <c r="TBD6" s="13"/>
      <c r="TBE6" s="13"/>
      <c r="TBF6" s="13"/>
      <c r="TBG6" s="13"/>
      <c r="TBH6" s="13"/>
      <c r="TBI6" s="13"/>
      <c r="TBJ6" s="13"/>
      <c r="TBK6" s="13"/>
      <c r="TBL6" s="13"/>
      <c r="TBM6" s="13"/>
      <c r="TBN6" s="13"/>
      <c r="TBO6" s="13"/>
      <c r="TBP6" s="13"/>
      <c r="TBQ6" s="13"/>
      <c r="TBR6" s="13"/>
      <c r="TBS6" s="13"/>
      <c r="TBT6" s="13"/>
      <c r="TBU6" s="13"/>
      <c r="TBV6" s="13"/>
      <c r="TBW6" s="13"/>
      <c r="TBX6" s="13"/>
      <c r="TBY6" s="13"/>
      <c r="TBZ6" s="13"/>
      <c r="TCA6" s="13"/>
      <c r="TCB6" s="13"/>
      <c r="TCC6" s="13"/>
      <c r="TCD6" s="13"/>
      <c r="TCE6" s="13"/>
      <c r="TCF6" s="13"/>
      <c r="TCG6" s="13"/>
      <c r="TCH6" s="13"/>
      <c r="TCI6" s="13"/>
      <c r="TCJ6" s="13"/>
      <c r="TCK6" s="13"/>
      <c r="TCL6" s="13"/>
      <c r="TCM6" s="13"/>
      <c r="TCN6" s="13"/>
      <c r="TCO6" s="13"/>
      <c r="TCP6" s="13"/>
      <c r="TCQ6" s="13"/>
      <c r="TCR6" s="13"/>
      <c r="TCS6" s="13"/>
      <c r="TCT6" s="13"/>
      <c r="TCU6" s="13"/>
      <c r="TCV6" s="13"/>
      <c r="TCW6" s="13"/>
      <c r="TCX6" s="13"/>
      <c r="TCY6" s="13"/>
      <c r="TCZ6" s="13"/>
      <c r="TDA6" s="13"/>
      <c r="TDB6" s="13"/>
      <c r="TDC6" s="13"/>
      <c r="TDD6" s="13"/>
      <c r="TDE6" s="13"/>
      <c r="TDF6" s="13"/>
      <c r="TDG6" s="13"/>
      <c r="TDH6" s="13"/>
      <c r="TDI6" s="13"/>
      <c r="TDJ6" s="13"/>
      <c r="TDK6" s="13"/>
      <c r="TDL6" s="13"/>
      <c r="TDM6" s="13"/>
      <c r="TDN6" s="13"/>
      <c r="TDO6" s="13"/>
      <c r="TDP6" s="13"/>
      <c r="TDQ6" s="13"/>
      <c r="TDR6" s="13"/>
      <c r="TDS6" s="13"/>
      <c r="TDT6" s="13"/>
      <c r="TDU6" s="13"/>
      <c r="TDV6" s="13"/>
      <c r="TDW6" s="13"/>
      <c r="TDX6" s="13"/>
      <c r="TDY6" s="13"/>
      <c r="TDZ6" s="13"/>
      <c r="TEA6" s="13"/>
      <c r="TEB6" s="13"/>
      <c r="TEC6" s="13"/>
      <c r="TED6" s="13"/>
      <c r="TEE6" s="13"/>
      <c r="TEF6" s="13"/>
      <c r="TEG6" s="13"/>
      <c r="TEH6" s="13"/>
      <c r="TEI6" s="13"/>
      <c r="TEJ6" s="13"/>
      <c r="TEK6" s="13"/>
      <c r="TEL6" s="13"/>
      <c r="TEM6" s="13"/>
      <c r="TEN6" s="13"/>
      <c r="TEO6" s="13"/>
      <c r="TEP6" s="13"/>
      <c r="TEQ6" s="13"/>
      <c r="TER6" s="13"/>
      <c r="TES6" s="13"/>
      <c r="TET6" s="13"/>
      <c r="TEU6" s="13"/>
      <c r="TEV6" s="13"/>
      <c r="TEW6" s="13"/>
      <c r="TEX6" s="13"/>
      <c r="TEY6" s="13"/>
      <c r="TEZ6" s="13"/>
      <c r="TFA6" s="13"/>
      <c r="TFB6" s="13"/>
      <c r="TFC6" s="13"/>
      <c r="TFD6" s="13"/>
      <c r="TFE6" s="13"/>
      <c r="TFF6" s="13"/>
      <c r="TFG6" s="13"/>
      <c r="TFH6" s="13"/>
      <c r="TFI6" s="13"/>
      <c r="TFJ6" s="13"/>
      <c r="TFK6" s="13"/>
      <c r="TFL6" s="13"/>
      <c r="TFM6" s="13"/>
      <c r="TFN6" s="13"/>
      <c r="TFO6" s="13"/>
      <c r="TFP6" s="13"/>
      <c r="TFQ6" s="13"/>
      <c r="TFR6" s="13"/>
      <c r="TFS6" s="13"/>
      <c r="TFT6" s="13"/>
      <c r="TFU6" s="13"/>
      <c r="TFV6" s="13"/>
      <c r="TFW6" s="13"/>
      <c r="TFX6" s="13"/>
      <c r="TFY6" s="13"/>
      <c r="TFZ6" s="13"/>
      <c r="TGA6" s="13"/>
      <c r="TGB6" s="13"/>
      <c r="TGC6" s="13"/>
      <c r="TGD6" s="13"/>
      <c r="TGE6" s="13"/>
      <c r="TGF6" s="13"/>
      <c r="TGG6" s="13"/>
      <c r="TGH6" s="13"/>
      <c r="TGI6" s="13"/>
      <c r="TGJ6" s="13"/>
      <c r="TGK6" s="13"/>
      <c r="TGL6" s="13"/>
      <c r="TGM6" s="13"/>
      <c r="TGN6" s="13"/>
      <c r="TGO6" s="13"/>
      <c r="TGP6" s="13"/>
      <c r="TGQ6" s="13"/>
      <c r="TGR6" s="13"/>
      <c r="TGS6" s="13"/>
      <c r="TGT6" s="13"/>
      <c r="TGU6" s="13"/>
      <c r="TGV6" s="13"/>
      <c r="TGW6" s="13"/>
      <c r="TGX6" s="13"/>
      <c r="TGY6" s="13"/>
      <c r="TGZ6" s="13"/>
      <c r="THA6" s="13"/>
      <c r="THB6" s="13"/>
      <c r="THC6" s="13"/>
      <c r="THD6" s="13"/>
      <c r="THE6" s="13"/>
      <c r="THF6" s="13"/>
      <c r="THG6" s="13"/>
      <c r="THH6" s="13"/>
      <c r="THI6" s="13"/>
      <c r="THJ6" s="13"/>
      <c r="THK6" s="13"/>
      <c r="THL6" s="13"/>
      <c r="THM6" s="13"/>
      <c r="THN6" s="13"/>
      <c r="THO6" s="13"/>
      <c r="THP6" s="13"/>
      <c r="THQ6" s="13"/>
      <c r="THR6" s="13"/>
      <c r="THS6" s="13"/>
      <c r="THT6" s="13"/>
      <c r="THU6" s="13"/>
      <c r="THV6" s="13"/>
      <c r="THW6" s="13"/>
      <c r="THX6" s="13"/>
      <c r="THY6" s="13"/>
      <c r="THZ6" s="13"/>
      <c r="TIA6" s="13"/>
      <c r="TIB6" s="13"/>
      <c r="TIC6" s="13"/>
      <c r="TID6" s="13"/>
      <c r="TIE6" s="13"/>
      <c r="TIF6" s="13"/>
      <c r="TIG6" s="13"/>
      <c r="TIH6" s="13"/>
      <c r="TII6" s="13"/>
      <c r="TIJ6" s="13"/>
      <c r="TIK6" s="13"/>
      <c r="TIL6" s="13"/>
      <c r="TIM6" s="13"/>
      <c r="TIN6" s="13"/>
      <c r="TIO6" s="13"/>
      <c r="TIP6" s="13"/>
      <c r="TIQ6" s="13"/>
      <c r="TIR6" s="13"/>
      <c r="TIS6" s="13"/>
      <c r="TIT6" s="13"/>
      <c r="TIU6" s="13"/>
      <c r="TIV6" s="13"/>
      <c r="TIW6" s="13"/>
      <c r="TIX6" s="13"/>
      <c r="TIY6" s="13"/>
      <c r="TIZ6" s="13"/>
      <c r="TJA6" s="13"/>
      <c r="TJB6" s="13"/>
      <c r="TJC6" s="13"/>
      <c r="TJD6" s="13"/>
      <c r="TJE6" s="13"/>
      <c r="TJF6" s="13"/>
      <c r="TJG6" s="13"/>
      <c r="TJH6" s="13"/>
      <c r="TJI6" s="13"/>
      <c r="TJJ6" s="13"/>
      <c r="TJK6" s="13"/>
      <c r="TJL6" s="13"/>
      <c r="TJM6" s="13"/>
      <c r="TJN6" s="13"/>
      <c r="TJO6" s="13"/>
      <c r="TJP6" s="13"/>
      <c r="TJQ6" s="13"/>
      <c r="TJR6" s="13"/>
      <c r="TJS6" s="13"/>
      <c r="TJT6" s="13"/>
      <c r="TJU6" s="13"/>
      <c r="TJV6" s="13"/>
      <c r="TJW6" s="13"/>
      <c r="TJX6" s="13"/>
      <c r="TJY6" s="13"/>
      <c r="TJZ6" s="13"/>
      <c r="TKA6" s="13"/>
      <c r="TKB6" s="13"/>
      <c r="TKC6" s="13"/>
      <c r="TKD6" s="13"/>
      <c r="TKE6" s="13"/>
      <c r="TKF6" s="13"/>
      <c r="TKG6" s="13"/>
      <c r="TKH6" s="13"/>
      <c r="TKI6" s="13"/>
      <c r="TKJ6" s="13"/>
      <c r="TKK6" s="13"/>
      <c r="TKL6" s="13"/>
      <c r="TKM6" s="13"/>
      <c r="TKN6" s="13"/>
      <c r="TKO6" s="13"/>
      <c r="TKP6" s="13"/>
      <c r="TKQ6" s="13"/>
      <c r="TKR6" s="13"/>
      <c r="TKS6" s="13"/>
      <c r="TKT6" s="13"/>
      <c r="TKU6" s="13"/>
      <c r="TKV6" s="13"/>
      <c r="TKW6" s="13"/>
      <c r="TKX6" s="13"/>
      <c r="TKY6" s="13"/>
      <c r="TKZ6" s="13"/>
      <c r="TLA6" s="13"/>
      <c r="TLB6" s="13"/>
      <c r="TLC6" s="13"/>
      <c r="TLD6" s="13"/>
      <c r="TLE6" s="13"/>
      <c r="TLF6" s="13"/>
      <c r="TLG6" s="13"/>
      <c r="TLH6" s="13"/>
      <c r="TLI6" s="13"/>
      <c r="TLJ6" s="13"/>
      <c r="TLK6" s="13"/>
      <c r="TLL6" s="13"/>
      <c r="TLM6" s="13"/>
      <c r="TLN6" s="13"/>
      <c r="TLO6" s="13"/>
      <c r="TLP6" s="13"/>
      <c r="TLQ6" s="13"/>
      <c r="TLR6" s="13"/>
      <c r="TLS6" s="13"/>
      <c r="TLT6" s="13"/>
      <c r="TLU6" s="13"/>
      <c r="TLV6" s="13"/>
      <c r="TLW6" s="13"/>
      <c r="TLX6" s="13"/>
      <c r="TLY6" s="13"/>
      <c r="TLZ6" s="13"/>
      <c r="TMA6" s="13"/>
      <c r="TMB6" s="13"/>
      <c r="TMC6" s="13"/>
      <c r="TMD6" s="13"/>
      <c r="TME6" s="13"/>
      <c r="TMF6" s="13"/>
      <c r="TMG6" s="13"/>
      <c r="TMH6" s="13"/>
      <c r="TMI6" s="13"/>
      <c r="TMJ6" s="13"/>
      <c r="TMK6" s="13"/>
      <c r="TML6" s="13"/>
      <c r="TMM6" s="13"/>
      <c r="TMN6" s="13"/>
      <c r="TMO6" s="13"/>
      <c r="TMP6" s="13"/>
      <c r="TMQ6" s="13"/>
      <c r="TMR6" s="13"/>
      <c r="TMS6" s="13"/>
      <c r="TMT6" s="13"/>
      <c r="TMU6" s="13"/>
      <c r="TMV6" s="13"/>
      <c r="TMW6" s="13"/>
      <c r="TMX6" s="13"/>
      <c r="TMY6" s="13"/>
      <c r="TMZ6" s="13"/>
      <c r="TNA6" s="13"/>
      <c r="TNB6" s="13"/>
      <c r="TNC6" s="13"/>
      <c r="TND6" s="13"/>
      <c r="TNE6" s="13"/>
      <c r="TNF6" s="13"/>
      <c r="TNG6" s="13"/>
      <c r="TNH6" s="13"/>
      <c r="TNI6" s="13"/>
      <c r="TNJ6" s="13"/>
      <c r="TNK6" s="13"/>
      <c r="TNL6" s="13"/>
      <c r="TNM6" s="13"/>
      <c r="TNN6" s="13"/>
      <c r="TNO6" s="13"/>
      <c r="TNP6" s="13"/>
      <c r="TNQ6" s="13"/>
      <c r="TNR6" s="13"/>
      <c r="TNS6" s="13"/>
      <c r="TNT6" s="13"/>
      <c r="TNU6" s="13"/>
      <c r="TNV6" s="13"/>
      <c r="TNW6" s="13"/>
      <c r="TNX6" s="13"/>
      <c r="TNY6" s="13"/>
      <c r="TNZ6" s="13"/>
      <c r="TOA6" s="13"/>
      <c r="TOB6" s="13"/>
      <c r="TOC6" s="13"/>
      <c r="TOD6" s="13"/>
      <c r="TOE6" s="13"/>
      <c r="TOF6" s="13"/>
      <c r="TOG6" s="13"/>
      <c r="TOH6" s="13"/>
      <c r="TOI6" s="13"/>
      <c r="TOJ6" s="13"/>
      <c r="TOK6" s="13"/>
      <c r="TOL6" s="13"/>
      <c r="TOM6" s="13"/>
      <c r="TON6" s="13"/>
      <c r="TOO6" s="13"/>
      <c r="TOP6" s="13"/>
      <c r="TOQ6" s="13"/>
      <c r="TOR6" s="13"/>
      <c r="TOS6" s="13"/>
      <c r="TOT6" s="13"/>
      <c r="TOU6" s="13"/>
      <c r="TOV6" s="13"/>
      <c r="TOW6" s="13"/>
      <c r="TOX6" s="13"/>
      <c r="TOY6" s="13"/>
      <c r="TOZ6" s="13"/>
      <c r="TPA6" s="13"/>
      <c r="TPB6" s="13"/>
      <c r="TPC6" s="13"/>
      <c r="TPD6" s="13"/>
      <c r="TPE6" s="13"/>
      <c r="TPF6" s="13"/>
      <c r="TPG6" s="13"/>
      <c r="TPH6" s="13"/>
      <c r="TPI6" s="13"/>
      <c r="TPJ6" s="13"/>
      <c r="TPK6" s="13"/>
      <c r="TPL6" s="13"/>
      <c r="TPM6" s="13"/>
      <c r="TPN6" s="13"/>
      <c r="TPO6" s="13"/>
      <c r="TPP6" s="13"/>
      <c r="TPQ6" s="13"/>
      <c r="TPR6" s="13"/>
      <c r="TPS6" s="13"/>
      <c r="TPT6" s="13"/>
      <c r="TPU6" s="13"/>
      <c r="TPV6" s="13"/>
      <c r="TPW6" s="13"/>
      <c r="TPX6" s="13"/>
      <c r="TPY6" s="13"/>
      <c r="TPZ6" s="13"/>
      <c r="TQA6" s="13"/>
      <c r="TQB6" s="13"/>
      <c r="TQC6" s="13"/>
      <c r="TQD6" s="13"/>
      <c r="TQE6" s="13"/>
      <c r="TQF6" s="13"/>
      <c r="TQG6" s="13"/>
      <c r="TQH6" s="13"/>
      <c r="TQI6" s="13"/>
      <c r="TQJ6" s="13"/>
      <c r="TQK6" s="13"/>
      <c r="TQL6" s="13"/>
      <c r="TQM6" s="13"/>
      <c r="TQN6" s="13"/>
      <c r="TQO6" s="13"/>
      <c r="TQP6" s="13"/>
      <c r="TQQ6" s="13"/>
      <c r="TQR6" s="13"/>
      <c r="TQS6" s="13"/>
      <c r="TQT6" s="13"/>
      <c r="TQU6" s="13"/>
      <c r="TQV6" s="13"/>
      <c r="TQW6" s="13"/>
      <c r="TQX6" s="13"/>
      <c r="TQY6" s="13"/>
      <c r="TQZ6" s="13"/>
      <c r="TRA6" s="13"/>
      <c r="TRB6" s="13"/>
      <c r="TRC6" s="13"/>
      <c r="TRD6" s="13"/>
      <c r="TRE6" s="13"/>
      <c r="TRF6" s="13"/>
      <c r="TRG6" s="13"/>
      <c r="TRH6" s="13"/>
      <c r="TRI6" s="13"/>
      <c r="TRJ6" s="13"/>
      <c r="TRK6" s="13"/>
      <c r="TRL6" s="13"/>
      <c r="TRM6" s="13"/>
      <c r="TRN6" s="13"/>
      <c r="TRO6" s="13"/>
      <c r="TRP6" s="13"/>
      <c r="TRQ6" s="13"/>
      <c r="TRR6" s="13"/>
      <c r="TRS6" s="13"/>
      <c r="TRT6" s="13"/>
      <c r="TRU6" s="13"/>
      <c r="TRV6" s="13"/>
      <c r="TRW6" s="13"/>
      <c r="TRX6" s="13"/>
      <c r="TRY6" s="13"/>
      <c r="TRZ6" s="13"/>
      <c r="TSA6" s="13"/>
      <c r="TSB6" s="13"/>
      <c r="TSC6" s="13"/>
      <c r="TSD6" s="13"/>
      <c r="TSE6" s="13"/>
      <c r="TSF6" s="13"/>
      <c r="TSG6" s="13"/>
      <c r="TSH6" s="13"/>
      <c r="TSI6" s="13"/>
      <c r="TSJ6" s="13"/>
      <c r="TSK6" s="13"/>
      <c r="TSL6" s="13"/>
      <c r="TSM6" s="13"/>
      <c r="TSN6" s="13"/>
      <c r="TSO6" s="13"/>
      <c r="TSP6" s="13"/>
      <c r="TSQ6" s="13"/>
      <c r="TSR6" s="13"/>
      <c r="TSS6" s="13"/>
      <c r="TST6" s="13"/>
      <c r="TSU6" s="13"/>
      <c r="TSV6" s="13"/>
      <c r="TSW6" s="13"/>
      <c r="TSX6" s="13"/>
      <c r="TSY6" s="13"/>
      <c r="TSZ6" s="13"/>
      <c r="TTA6" s="13"/>
      <c r="TTB6" s="13"/>
      <c r="TTC6" s="13"/>
      <c r="TTD6" s="13"/>
      <c r="TTE6" s="13"/>
      <c r="TTF6" s="13"/>
      <c r="TTG6" s="13"/>
      <c r="TTH6" s="13"/>
      <c r="TTI6" s="13"/>
      <c r="TTJ6" s="13"/>
      <c r="TTK6" s="13"/>
      <c r="TTL6" s="13"/>
      <c r="TTM6" s="13"/>
      <c r="TTN6" s="13"/>
      <c r="TTO6" s="13"/>
      <c r="TTP6" s="13"/>
      <c r="TTQ6" s="13"/>
      <c r="TTR6" s="13"/>
      <c r="TTS6" s="13"/>
      <c r="TTT6" s="13"/>
      <c r="TTU6" s="13"/>
      <c r="TTV6" s="13"/>
      <c r="TTW6" s="13"/>
      <c r="TTX6" s="13"/>
      <c r="TTY6" s="13"/>
      <c r="TTZ6" s="13"/>
      <c r="TUA6" s="13"/>
      <c r="TUB6" s="13"/>
      <c r="TUC6" s="13"/>
      <c r="TUD6" s="13"/>
      <c r="TUE6" s="13"/>
      <c r="TUF6" s="13"/>
      <c r="TUG6" s="13"/>
      <c r="TUH6" s="13"/>
      <c r="TUI6" s="13"/>
      <c r="TUJ6" s="13"/>
      <c r="TUK6" s="13"/>
      <c r="TUL6" s="13"/>
      <c r="TUM6" s="13"/>
      <c r="TUN6" s="13"/>
      <c r="TUO6" s="13"/>
      <c r="TUP6" s="13"/>
      <c r="TUQ6" s="13"/>
      <c r="TUR6" s="13"/>
      <c r="TUS6" s="13"/>
      <c r="TUT6" s="13"/>
      <c r="TUU6" s="13"/>
      <c r="TUV6" s="13"/>
      <c r="TUW6" s="13"/>
      <c r="TUX6" s="13"/>
      <c r="TUY6" s="13"/>
      <c r="TUZ6" s="13"/>
      <c r="TVA6" s="13"/>
      <c r="TVB6" s="13"/>
      <c r="TVC6" s="13"/>
      <c r="TVD6" s="13"/>
      <c r="TVE6" s="13"/>
      <c r="TVF6" s="13"/>
      <c r="TVG6" s="13"/>
      <c r="TVH6" s="13"/>
      <c r="TVI6" s="13"/>
      <c r="TVJ6" s="13"/>
      <c r="TVK6" s="13"/>
      <c r="TVL6" s="13"/>
      <c r="TVM6" s="13"/>
      <c r="TVN6" s="13"/>
      <c r="TVO6" s="13"/>
      <c r="TVP6" s="13"/>
      <c r="TVQ6" s="13"/>
      <c r="TVR6" s="13"/>
      <c r="TVS6" s="13"/>
      <c r="TVT6" s="13"/>
      <c r="TVU6" s="13"/>
      <c r="TVV6" s="13"/>
      <c r="TVW6" s="13"/>
      <c r="TVX6" s="13"/>
      <c r="TVY6" s="13"/>
      <c r="TVZ6" s="13"/>
      <c r="TWA6" s="13"/>
      <c r="TWB6" s="13"/>
      <c r="TWC6" s="13"/>
      <c r="TWD6" s="13"/>
      <c r="TWE6" s="13"/>
      <c r="TWF6" s="13"/>
      <c r="TWG6" s="13"/>
      <c r="TWH6" s="13"/>
      <c r="TWI6" s="13"/>
      <c r="TWJ6" s="13"/>
      <c r="TWK6" s="13"/>
      <c r="TWL6" s="13"/>
      <c r="TWM6" s="13"/>
      <c r="TWN6" s="13"/>
      <c r="TWO6" s="13"/>
      <c r="TWP6" s="13"/>
      <c r="TWQ6" s="13"/>
      <c r="TWR6" s="13"/>
      <c r="TWS6" s="13"/>
      <c r="TWT6" s="13"/>
      <c r="TWU6" s="13"/>
      <c r="TWV6" s="13"/>
      <c r="TWW6" s="13"/>
      <c r="TWX6" s="13"/>
      <c r="TWY6" s="13"/>
      <c r="TWZ6" s="13"/>
      <c r="TXA6" s="13"/>
      <c r="TXB6" s="13"/>
      <c r="TXC6" s="13"/>
      <c r="TXD6" s="13"/>
      <c r="TXE6" s="13"/>
      <c r="TXF6" s="13"/>
      <c r="TXG6" s="13"/>
      <c r="TXH6" s="13"/>
      <c r="TXI6" s="13"/>
      <c r="TXJ6" s="13"/>
      <c r="TXK6" s="13"/>
      <c r="TXL6" s="13"/>
      <c r="TXM6" s="13"/>
      <c r="TXN6" s="13"/>
      <c r="TXO6" s="13"/>
      <c r="TXP6" s="13"/>
      <c r="TXQ6" s="13"/>
      <c r="TXR6" s="13"/>
      <c r="TXS6" s="13"/>
      <c r="TXT6" s="13"/>
      <c r="TXU6" s="13"/>
      <c r="TXV6" s="13"/>
      <c r="TXW6" s="13"/>
      <c r="TXX6" s="13"/>
      <c r="TXY6" s="13"/>
      <c r="TXZ6" s="13"/>
      <c r="TYA6" s="13"/>
      <c r="TYB6" s="13"/>
      <c r="TYC6" s="13"/>
      <c r="TYD6" s="13"/>
      <c r="TYE6" s="13"/>
      <c r="TYF6" s="13"/>
      <c r="TYG6" s="13"/>
      <c r="TYH6" s="13"/>
      <c r="TYI6" s="13"/>
      <c r="TYJ6" s="13"/>
      <c r="TYK6" s="13"/>
      <c r="TYL6" s="13"/>
      <c r="TYM6" s="13"/>
      <c r="TYN6" s="13"/>
      <c r="TYO6" s="13"/>
      <c r="TYP6" s="13"/>
      <c r="TYQ6" s="13"/>
      <c r="TYR6" s="13"/>
      <c r="TYS6" s="13"/>
      <c r="TYT6" s="13"/>
      <c r="TYU6" s="13"/>
      <c r="TYV6" s="13"/>
      <c r="TYW6" s="13"/>
      <c r="TYX6" s="13"/>
      <c r="TYY6" s="13"/>
      <c r="TYZ6" s="13"/>
      <c r="TZA6" s="13"/>
      <c r="TZB6" s="13"/>
      <c r="TZC6" s="13"/>
      <c r="TZD6" s="13"/>
      <c r="TZE6" s="13"/>
      <c r="TZF6" s="13"/>
      <c r="TZG6" s="13"/>
      <c r="TZH6" s="13"/>
      <c r="TZI6" s="13"/>
      <c r="TZJ6" s="13"/>
      <c r="TZK6" s="13"/>
      <c r="TZL6" s="13"/>
      <c r="TZM6" s="13"/>
      <c r="TZN6" s="13"/>
      <c r="TZO6" s="13"/>
      <c r="TZP6" s="13"/>
      <c r="TZQ6" s="13"/>
      <c r="TZR6" s="13"/>
      <c r="TZS6" s="13"/>
      <c r="TZT6" s="13"/>
      <c r="TZU6" s="13"/>
      <c r="TZV6" s="13"/>
      <c r="TZW6" s="13"/>
      <c r="TZX6" s="13"/>
      <c r="TZY6" s="13"/>
      <c r="TZZ6" s="13"/>
      <c r="UAA6" s="13"/>
      <c r="UAB6" s="13"/>
      <c r="UAC6" s="13"/>
      <c r="UAD6" s="13"/>
      <c r="UAE6" s="13"/>
      <c r="UAF6" s="13"/>
      <c r="UAG6" s="13"/>
      <c r="UAH6" s="13"/>
      <c r="UAI6" s="13"/>
      <c r="UAJ6" s="13"/>
      <c r="UAK6" s="13"/>
      <c r="UAL6" s="13"/>
      <c r="UAM6" s="13"/>
      <c r="UAN6" s="13"/>
      <c r="UAO6" s="13"/>
      <c r="UAP6" s="13"/>
      <c r="UAQ6" s="13"/>
      <c r="UAR6" s="13"/>
      <c r="UAS6" s="13"/>
      <c r="UAT6" s="13"/>
      <c r="UAU6" s="13"/>
      <c r="UAV6" s="13"/>
      <c r="UAW6" s="13"/>
      <c r="UAX6" s="13"/>
      <c r="UAY6" s="13"/>
      <c r="UAZ6" s="13"/>
      <c r="UBA6" s="13"/>
      <c r="UBB6" s="13"/>
      <c r="UBC6" s="13"/>
      <c r="UBD6" s="13"/>
      <c r="UBE6" s="13"/>
      <c r="UBF6" s="13"/>
      <c r="UBG6" s="13"/>
      <c r="UBH6" s="13"/>
      <c r="UBI6" s="13"/>
      <c r="UBJ6" s="13"/>
      <c r="UBK6" s="13"/>
      <c r="UBL6" s="13"/>
      <c r="UBM6" s="13"/>
      <c r="UBN6" s="13"/>
      <c r="UBO6" s="13"/>
      <c r="UBP6" s="13"/>
      <c r="UBQ6" s="13"/>
      <c r="UBR6" s="13"/>
      <c r="UBS6" s="13"/>
      <c r="UBT6" s="13"/>
      <c r="UBU6" s="13"/>
      <c r="UBV6" s="13"/>
      <c r="UBW6" s="13"/>
      <c r="UBX6" s="13"/>
      <c r="UBY6" s="13"/>
      <c r="UBZ6" s="13"/>
      <c r="UCA6" s="13"/>
      <c r="UCB6" s="13"/>
      <c r="UCC6" s="13"/>
      <c r="UCD6" s="13"/>
      <c r="UCE6" s="13"/>
      <c r="UCF6" s="13"/>
      <c r="UCG6" s="13"/>
      <c r="UCH6" s="13"/>
      <c r="UCI6" s="13"/>
      <c r="UCJ6" s="13"/>
      <c r="UCK6" s="13"/>
      <c r="UCL6" s="13"/>
      <c r="UCM6" s="13"/>
      <c r="UCN6" s="13"/>
      <c r="UCO6" s="13"/>
      <c r="UCP6" s="13"/>
      <c r="UCQ6" s="13"/>
      <c r="UCR6" s="13"/>
      <c r="UCS6" s="13"/>
      <c r="UCT6" s="13"/>
      <c r="UCU6" s="13"/>
      <c r="UCV6" s="13"/>
      <c r="UCW6" s="13"/>
      <c r="UCX6" s="13"/>
      <c r="UCY6" s="13"/>
      <c r="UCZ6" s="13"/>
      <c r="UDA6" s="13"/>
      <c r="UDB6" s="13"/>
      <c r="UDC6" s="13"/>
      <c r="UDD6" s="13"/>
      <c r="UDE6" s="13"/>
      <c r="UDF6" s="13"/>
      <c r="UDG6" s="13"/>
      <c r="UDH6" s="13"/>
      <c r="UDI6" s="13"/>
      <c r="UDJ6" s="13"/>
      <c r="UDK6" s="13"/>
      <c r="UDL6" s="13"/>
      <c r="UDM6" s="13"/>
      <c r="UDN6" s="13"/>
      <c r="UDO6" s="13"/>
      <c r="UDP6" s="13"/>
      <c r="UDQ6" s="13"/>
      <c r="UDR6" s="13"/>
      <c r="UDS6" s="13"/>
      <c r="UDT6" s="13"/>
      <c r="UDU6" s="13"/>
      <c r="UDV6" s="13"/>
      <c r="UDW6" s="13"/>
      <c r="UDX6" s="13"/>
      <c r="UDY6" s="13"/>
      <c r="UDZ6" s="13"/>
      <c r="UEA6" s="13"/>
      <c r="UEB6" s="13"/>
      <c r="UEC6" s="13"/>
      <c r="UED6" s="13"/>
      <c r="UEE6" s="13"/>
      <c r="UEF6" s="13"/>
      <c r="UEG6" s="13"/>
      <c r="UEH6" s="13"/>
      <c r="UEI6" s="13"/>
      <c r="UEJ6" s="13"/>
      <c r="UEK6" s="13"/>
      <c r="UEL6" s="13"/>
      <c r="UEM6" s="13"/>
      <c r="UEN6" s="13"/>
      <c r="UEO6" s="13"/>
      <c r="UEP6" s="13"/>
      <c r="UEQ6" s="13"/>
      <c r="UER6" s="13"/>
      <c r="UES6" s="13"/>
      <c r="UET6" s="13"/>
      <c r="UEU6" s="13"/>
      <c r="UEV6" s="13"/>
      <c r="UEW6" s="13"/>
      <c r="UEX6" s="13"/>
      <c r="UEY6" s="13"/>
      <c r="UEZ6" s="13"/>
      <c r="UFA6" s="13"/>
      <c r="UFB6" s="13"/>
      <c r="UFC6" s="13"/>
      <c r="UFD6" s="13"/>
      <c r="UFE6" s="13"/>
      <c r="UFF6" s="13"/>
      <c r="UFG6" s="13"/>
      <c r="UFH6" s="13"/>
      <c r="UFI6" s="13"/>
      <c r="UFJ6" s="13"/>
      <c r="UFK6" s="13"/>
      <c r="UFL6" s="13"/>
      <c r="UFM6" s="13"/>
      <c r="UFN6" s="13"/>
      <c r="UFO6" s="13"/>
      <c r="UFP6" s="13"/>
      <c r="UFQ6" s="13"/>
      <c r="UFR6" s="13"/>
      <c r="UFS6" s="13"/>
      <c r="UFT6" s="13"/>
      <c r="UFU6" s="13"/>
      <c r="UFV6" s="13"/>
      <c r="UFW6" s="13"/>
      <c r="UFX6" s="13"/>
      <c r="UFY6" s="13"/>
      <c r="UFZ6" s="13"/>
      <c r="UGA6" s="13"/>
      <c r="UGB6" s="13"/>
      <c r="UGC6" s="13"/>
      <c r="UGD6" s="13"/>
      <c r="UGE6" s="13"/>
      <c r="UGF6" s="13"/>
      <c r="UGG6" s="13"/>
      <c r="UGH6" s="13"/>
      <c r="UGI6" s="13"/>
      <c r="UGJ6" s="13"/>
      <c r="UGK6" s="13"/>
      <c r="UGL6" s="13"/>
      <c r="UGM6" s="13"/>
      <c r="UGN6" s="13"/>
      <c r="UGO6" s="13"/>
      <c r="UGP6" s="13"/>
      <c r="UGQ6" s="13"/>
      <c r="UGR6" s="13"/>
      <c r="UGS6" s="13"/>
      <c r="UGT6" s="13"/>
      <c r="UGU6" s="13"/>
      <c r="UGV6" s="13"/>
      <c r="UGW6" s="13"/>
      <c r="UGX6" s="13"/>
      <c r="UGY6" s="13"/>
      <c r="UGZ6" s="13"/>
      <c r="UHA6" s="13"/>
      <c r="UHB6" s="13"/>
      <c r="UHC6" s="13"/>
      <c r="UHD6" s="13"/>
      <c r="UHE6" s="13"/>
      <c r="UHF6" s="13"/>
      <c r="UHG6" s="13"/>
      <c r="UHH6" s="13"/>
      <c r="UHI6" s="13"/>
      <c r="UHJ6" s="13"/>
      <c r="UHK6" s="13"/>
      <c r="UHL6" s="13"/>
      <c r="UHM6" s="13"/>
      <c r="UHN6" s="13"/>
      <c r="UHO6" s="13"/>
      <c r="UHP6" s="13"/>
      <c r="UHQ6" s="13"/>
      <c r="UHR6" s="13"/>
      <c r="UHS6" s="13"/>
      <c r="UHT6" s="13"/>
      <c r="UHU6" s="13"/>
      <c r="UHV6" s="13"/>
      <c r="UHW6" s="13"/>
      <c r="UHX6" s="13"/>
      <c r="UHY6" s="13"/>
      <c r="UHZ6" s="13"/>
      <c r="UIA6" s="13"/>
      <c r="UIB6" s="13"/>
      <c r="UIC6" s="13"/>
      <c r="UID6" s="13"/>
      <c r="UIE6" s="13"/>
      <c r="UIF6" s="13"/>
      <c r="UIG6" s="13"/>
      <c r="UIH6" s="13"/>
      <c r="UII6" s="13"/>
      <c r="UIJ6" s="13"/>
      <c r="UIK6" s="13"/>
      <c r="UIL6" s="13"/>
      <c r="UIM6" s="13"/>
      <c r="UIN6" s="13"/>
      <c r="UIO6" s="13"/>
      <c r="UIP6" s="13"/>
      <c r="UIQ6" s="13"/>
      <c r="UIR6" s="13"/>
      <c r="UIS6" s="13"/>
      <c r="UIT6" s="13"/>
      <c r="UIU6" s="13"/>
      <c r="UIV6" s="13"/>
      <c r="UIW6" s="13"/>
      <c r="UIX6" s="13"/>
      <c r="UIY6" s="13"/>
      <c r="UIZ6" s="13"/>
      <c r="UJA6" s="13"/>
      <c r="UJB6" s="13"/>
      <c r="UJC6" s="13"/>
      <c r="UJD6" s="13"/>
      <c r="UJE6" s="13"/>
      <c r="UJF6" s="13"/>
      <c r="UJG6" s="13"/>
      <c r="UJH6" s="13"/>
      <c r="UJI6" s="13"/>
      <c r="UJJ6" s="13"/>
      <c r="UJK6" s="13"/>
      <c r="UJL6" s="13"/>
      <c r="UJM6" s="13"/>
      <c r="UJN6" s="13"/>
      <c r="UJO6" s="13"/>
      <c r="UJP6" s="13"/>
      <c r="UJQ6" s="13"/>
      <c r="UJR6" s="13"/>
      <c r="UJS6" s="13"/>
      <c r="UJT6" s="13"/>
      <c r="UJU6" s="13"/>
      <c r="UJV6" s="13"/>
      <c r="UJW6" s="13"/>
      <c r="UJX6" s="13"/>
      <c r="UJY6" s="13"/>
      <c r="UJZ6" s="13"/>
      <c r="UKA6" s="13"/>
      <c r="UKB6" s="13"/>
      <c r="UKC6" s="13"/>
      <c r="UKD6" s="13"/>
      <c r="UKE6" s="13"/>
      <c r="UKF6" s="13"/>
      <c r="UKG6" s="13"/>
      <c r="UKH6" s="13"/>
      <c r="UKI6" s="13"/>
      <c r="UKJ6" s="13"/>
      <c r="UKK6" s="13"/>
      <c r="UKL6" s="13"/>
      <c r="UKM6" s="13"/>
      <c r="UKN6" s="13"/>
      <c r="UKO6" s="13"/>
      <c r="UKP6" s="13"/>
      <c r="UKQ6" s="13"/>
      <c r="UKR6" s="13"/>
      <c r="UKS6" s="13"/>
      <c r="UKT6" s="13"/>
      <c r="UKU6" s="13"/>
      <c r="UKV6" s="13"/>
      <c r="UKW6" s="13"/>
      <c r="UKX6" s="13"/>
      <c r="UKY6" s="13"/>
      <c r="UKZ6" s="13"/>
      <c r="ULA6" s="13"/>
      <c r="ULB6" s="13"/>
      <c r="ULC6" s="13"/>
      <c r="ULD6" s="13"/>
      <c r="ULE6" s="13"/>
      <c r="ULF6" s="13"/>
      <c r="ULG6" s="13"/>
      <c r="ULH6" s="13"/>
      <c r="ULI6" s="13"/>
      <c r="ULJ6" s="13"/>
      <c r="ULK6" s="13"/>
      <c r="ULL6" s="13"/>
      <c r="ULM6" s="13"/>
      <c r="ULN6" s="13"/>
      <c r="ULO6" s="13"/>
      <c r="ULP6" s="13"/>
      <c r="ULQ6" s="13"/>
      <c r="ULR6" s="13"/>
      <c r="ULS6" s="13"/>
      <c r="ULT6" s="13"/>
      <c r="ULU6" s="13"/>
      <c r="ULV6" s="13"/>
      <c r="ULW6" s="13"/>
      <c r="ULX6" s="13"/>
      <c r="ULY6" s="13"/>
      <c r="ULZ6" s="13"/>
      <c r="UMA6" s="13"/>
      <c r="UMB6" s="13"/>
      <c r="UMC6" s="13"/>
      <c r="UMD6" s="13"/>
      <c r="UME6" s="13"/>
      <c r="UMF6" s="13"/>
      <c r="UMG6" s="13"/>
      <c r="UMH6" s="13"/>
      <c r="UMI6" s="13"/>
      <c r="UMJ6" s="13"/>
      <c r="UMK6" s="13"/>
      <c r="UML6" s="13"/>
      <c r="UMM6" s="13"/>
      <c r="UMN6" s="13"/>
      <c r="UMO6" s="13"/>
      <c r="UMP6" s="13"/>
      <c r="UMQ6" s="13"/>
      <c r="UMR6" s="13"/>
      <c r="UMS6" s="13"/>
      <c r="UMT6" s="13"/>
      <c r="UMU6" s="13"/>
      <c r="UMV6" s="13"/>
      <c r="UMW6" s="13"/>
      <c r="UMX6" s="13"/>
      <c r="UMY6" s="13"/>
      <c r="UMZ6" s="13"/>
      <c r="UNA6" s="13"/>
      <c r="UNB6" s="13"/>
      <c r="UNC6" s="13"/>
      <c r="UND6" s="13"/>
      <c r="UNE6" s="13"/>
      <c r="UNF6" s="13"/>
      <c r="UNG6" s="13"/>
      <c r="UNH6" s="13"/>
      <c r="UNI6" s="13"/>
      <c r="UNJ6" s="13"/>
      <c r="UNK6" s="13"/>
      <c r="UNL6" s="13"/>
      <c r="UNM6" s="13"/>
      <c r="UNN6" s="13"/>
      <c r="UNO6" s="13"/>
      <c r="UNP6" s="13"/>
      <c r="UNQ6" s="13"/>
      <c r="UNR6" s="13"/>
      <c r="UNS6" s="13"/>
      <c r="UNT6" s="13"/>
      <c r="UNU6" s="13"/>
      <c r="UNV6" s="13"/>
      <c r="UNW6" s="13"/>
      <c r="UNX6" s="13"/>
      <c r="UNY6" s="13"/>
      <c r="UNZ6" s="13"/>
      <c r="UOA6" s="13"/>
      <c r="UOB6" s="13"/>
      <c r="UOC6" s="13"/>
      <c r="UOD6" s="13"/>
      <c r="UOE6" s="13"/>
      <c r="UOF6" s="13"/>
      <c r="UOG6" s="13"/>
      <c r="UOH6" s="13"/>
      <c r="UOI6" s="13"/>
      <c r="UOJ6" s="13"/>
      <c r="UOK6" s="13"/>
      <c r="UOL6" s="13"/>
      <c r="UOM6" s="13"/>
      <c r="UON6" s="13"/>
      <c r="UOO6" s="13"/>
      <c r="UOP6" s="13"/>
      <c r="UOQ6" s="13"/>
      <c r="UOR6" s="13"/>
      <c r="UOS6" s="13"/>
      <c r="UOT6" s="13"/>
      <c r="UOU6" s="13"/>
      <c r="UOV6" s="13"/>
      <c r="UOW6" s="13"/>
      <c r="UOX6" s="13"/>
      <c r="UOY6" s="13"/>
      <c r="UOZ6" s="13"/>
      <c r="UPA6" s="13"/>
      <c r="UPB6" s="13"/>
      <c r="UPC6" s="13"/>
      <c r="UPD6" s="13"/>
      <c r="UPE6" s="13"/>
      <c r="UPF6" s="13"/>
      <c r="UPG6" s="13"/>
      <c r="UPH6" s="13"/>
      <c r="UPI6" s="13"/>
      <c r="UPJ6" s="13"/>
      <c r="UPK6" s="13"/>
      <c r="UPL6" s="13"/>
      <c r="UPM6" s="13"/>
      <c r="UPN6" s="13"/>
      <c r="UPO6" s="13"/>
      <c r="UPP6" s="13"/>
      <c r="UPQ6" s="13"/>
      <c r="UPR6" s="13"/>
      <c r="UPS6" s="13"/>
      <c r="UPT6" s="13"/>
      <c r="UPU6" s="13"/>
      <c r="UPV6" s="13"/>
      <c r="UPW6" s="13"/>
      <c r="UPX6" s="13"/>
      <c r="UPY6" s="13"/>
      <c r="UPZ6" s="13"/>
      <c r="UQA6" s="13"/>
      <c r="UQB6" s="13"/>
      <c r="UQC6" s="13"/>
      <c r="UQD6" s="13"/>
      <c r="UQE6" s="13"/>
      <c r="UQF6" s="13"/>
      <c r="UQG6" s="13"/>
      <c r="UQH6" s="13"/>
      <c r="UQI6" s="13"/>
      <c r="UQJ6" s="13"/>
      <c r="UQK6" s="13"/>
      <c r="UQL6" s="13"/>
      <c r="UQM6" s="13"/>
      <c r="UQN6" s="13"/>
      <c r="UQO6" s="13"/>
      <c r="UQP6" s="13"/>
      <c r="UQQ6" s="13"/>
      <c r="UQR6" s="13"/>
      <c r="UQS6" s="13"/>
      <c r="UQT6" s="13"/>
      <c r="UQU6" s="13"/>
      <c r="UQV6" s="13"/>
      <c r="UQW6" s="13"/>
      <c r="UQX6" s="13"/>
      <c r="UQY6" s="13"/>
      <c r="UQZ6" s="13"/>
      <c r="URA6" s="13"/>
      <c r="URB6" s="13"/>
      <c r="URC6" s="13"/>
      <c r="URD6" s="13"/>
      <c r="URE6" s="13"/>
      <c r="URF6" s="13"/>
      <c r="URG6" s="13"/>
      <c r="URH6" s="13"/>
      <c r="URI6" s="13"/>
      <c r="URJ6" s="13"/>
      <c r="URK6" s="13"/>
      <c r="URL6" s="13"/>
      <c r="URM6" s="13"/>
      <c r="URN6" s="13"/>
      <c r="URO6" s="13"/>
      <c r="URP6" s="13"/>
      <c r="URQ6" s="13"/>
      <c r="URR6" s="13"/>
      <c r="URS6" s="13"/>
      <c r="URT6" s="13"/>
      <c r="URU6" s="13"/>
      <c r="URV6" s="13"/>
      <c r="URW6" s="13"/>
      <c r="URX6" s="13"/>
      <c r="URY6" s="13"/>
      <c r="URZ6" s="13"/>
      <c r="USA6" s="13"/>
      <c r="USB6" s="13"/>
      <c r="USC6" s="13"/>
      <c r="USD6" s="13"/>
      <c r="USE6" s="13"/>
      <c r="USF6" s="13"/>
      <c r="USG6" s="13"/>
      <c r="USH6" s="13"/>
      <c r="USI6" s="13"/>
      <c r="USJ6" s="13"/>
      <c r="USK6" s="13"/>
      <c r="USL6" s="13"/>
      <c r="USM6" s="13"/>
      <c r="USN6" s="13"/>
      <c r="USO6" s="13"/>
      <c r="USP6" s="13"/>
      <c r="USQ6" s="13"/>
      <c r="USR6" s="13"/>
      <c r="USS6" s="13"/>
      <c r="UST6" s="13"/>
      <c r="USU6" s="13"/>
      <c r="USV6" s="13"/>
      <c r="USW6" s="13"/>
      <c r="USX6" s="13"/>
      <c r="USY6" s="13"/>
      <c r="USZ6" s="13"/>
      <c r="UTA6" s="13"/>
      <c r="UTB6" s="13"/>
      <c r="UTC6" s="13"/>
      <c r="UTD6" s="13"/>
      <c r="UTE6" s="13"/>
      <c r="UTF6" s="13"/>
      <c r="UTG6" s="13"/>
      <c r="UTH6" s="13"/>
      <c r="UTI6" s="13"/>
      <c r="UTJ6" s="13"/>
      <c r="UTK6" s="13"/>
      <c r="UTL6" s="13"/>
      <c r="UTM6" s="13"/>
      <c r="UTN6" s="13"/>
      <c r="UTO6" s="13"/>
      <c r="UTP6" s="13"/>
      <c r="UTQ6" s="13"/>
      <c r="UTR6" s="13"/>
      <c r="UTS6" s="13"/>
      <c r="UTT6" s="13"/>
      <c r="UTU6" s="13"/>
      <c r="UTV6" s="13"/>
      <c r="UTW6" s="13"/>
      <c r="UTX6" s="13"/>
      <c r="UTY6" s="13"/>
      <c r="UTZ6" s="13"/>
      <c r="UUA6" s="13"/>
      <c r="UUB6" s="13"/>
      <c r="UUC6" s="13"/>
      <c r="UUD6" s="13"/>
      <c r="UUE6" s="13"/>
      <c r="UUF6" s="13"/>
      <c r="UUG6" s="13"/>
      <c r="UUH6" s="13"/>
      <c r="UUI6" s="13"/>
      <c r="UUJ6" s="13"/>
      <c r="UUK6" s="13"/>
      <c r="UUL6" s="13"/>
      <c r="UUM6" s="13"/>
      <c r="UUN6" s="13"/>
      <c r="UUO6" s="13"/>
      <c r="UUP6" s="13"/>
      <c r="UUQ6" s="13"/>
      <c r="UUR6" s="13"/>
      <c r="UUS6" s="13"/>
      <c r="UUT6" s="13"/>
      <c r="UUU6" s="13"/>
      <c r="UUV6" s="13"/>
      <c r="UUW6" s="13"/>
      <c r="UUX6" s="13"/>
      <c r="UUY6" s="13"/>
      <c r="UUZ6" s="13"/>
      <c r="UVA6" s="13"/>
      <c r="UVB6" s="13"/>
      <c r="UVC6" s="13"/>
      <c r="UVD6" s="13"/>
      <c r="UVE6" s="13"/>
      <c r="UVF6" s="13"/>
      <c r="UVG6" s="13"/>
      <c r="UVH6" s="13"/>
      <c r="UVI6" s="13"/>
      <c r="UVJ6" s="13"/>
      <c r="UVK6" s="13"/>
      <c r="UVL6" s="13"/>
      <c r="UVM6" s="13"/>
      <c r="UVN6" s="13"/>
      <c r="UVO6" s="13"/>
      <c r="UVP6" s="13"/>
      <c r="UVQ6" s="13"/>
      <c r="UVR6" s="13"/>
      <c r="UVS6" s="13"/>
      <c r="UVT6" s="13"/>
      <c r="UVU6" s="13"/>
      <c r="UVV6" s="13"/>
      <c r="UVW6" s="13"/>
      <c r="UVX6" s="13"/>
      <c r="UVY6" s="13"/>
      <c r="UVZ6" s="13"/>
      <c r="UWA6" s="13"/>
      <c r="UWB6" s="13"/>
      <c r="UWC6" s="13"/>
      <c r="UWD6" s="13"/>
      <c r="UWE6" s="13"/>
      <c r="UWF6" s="13"/>
      <c r="UWG6" s="13"/>
      <c r="UWH6" s="13"/>
      <c r="UWI6" s="13"/>
      <c r="UWJ6" s="13"/>
      <c r="UWK6" s="13"/>
      <c r="UWL6" s="13"/>
      <c r="UWM6" s="13"/>
      <c r="UWN6" s="13"/>
      <c r="UWO6" s="13"/>
      <c r="UWP6" s="13"/>
      <c r="UWQ6" s="13"/>
      <c r="UWR6" s="13"/>
      <c r="UWS6" s="13"/>
      <c r="UWT6" s="13"/>
      <c r="UWU6" s="13"/>
      <c r="UWV6" s="13"/>
      <c r="UWW6" s="13"/>
      <c r="UWX6" s="13"/>
      <c r="UWY6" s="13"/>
      <c r="UWZ6" s="13"/>
      <c r="UXA6" s="13"/>
      <c r="UXB6" s="13"/>
      <c r="UXC6" s="13"/>
      <c r="UXD6" s="13"/>
      <c r="UXE6" s="13"/>
      <c r="UXF6" s="13"/>
      <c r="UXG6" s="13"/>
      <c r="UXH6" s="13"/>
      <c r="UXI6" s="13"/>
      <c r="UXJ6" s="13"/>
      <c r="UXK6" s="13"/>
      <c r="UXL6" s="13"/>
      <c r="UXM6" s="13"/>
      <c r="UXN6" s="13"/>
      <c r="UXO6" s="13"/>
      <c r="UXP6" s="13"/>
      <c r="UXQ6" s="13"/>
      <c r="UXR6" s="13"/>
      <c r="UXS6" s="13"/>
      <c r="UXT6" s="13"/>
      <c r="UXU6" s="13"/>
      <c r="UXV6" s="13"/>
      <c r="UXW6" s="13"/>
      <c r="UXX6" s="13"/>
      <c r="UXY6" s="13"/>
      <c r="UXZ6" s="13"/>
      <c r="UYA6" s="13"/>
      <c r="UYB6" s="13"/>
      <c r="UYC6" s="13"/>
      <c r="UYD6" s="13"/>
      <c r="UYE6" s="13"/>
      <c r="UYF6" s="13"/>
      <c r="UYG6" s="13"/>
      <c r="UYH6" s="13"/>
      <c r="UYI6" s="13"/>
      <c r="UYJ6" s="13"/>
      <c r="UYK6" s="13"/>
      <c r="UYL6" s="13"/>
      <c r="UYM6" s="13"/>
      <c r="UYN6" s="13"/>
      <c r="UYO6" s="13"/>
      <c r="UYP6" s="13"/>
      <c r="UYQ6" s="13"/>
      <c r="UYR6" s="13"/>
      <c r="UYS6" s="13"/>
      <c r="UYT6" s="13"/>
      <c r="UYU6" s="13"/>
      <c r="UYV6" s="13"/>
      <c r="UYW6" s="13"/>
      <c r="UYX6" s="13"/>
      <c r="UYY6" s="13"/>
      <c r="UYZ6" s="13"/>
      <c r="UZA6" s="13"/>
      <c r="UZB6" s="13"/>
      <c r="UZC6" s="13"/>
      <c r="UZD6" s="13"/>
      <c r="UZE6" s="13"/>
      <c r="UZF6" s="13"/>
      <c r="UZG6" s="13"/>
      <c r="UZH6" s="13"/>
      <c r="UZI6" s="13"/>
      <c r="UZJ6" s="13"/>
      <c r="UZK6" s="13"/>
      <c r="UZL6" s="13"/>
      <c r="UZM6" s="13"/>
      <c r="UZN6" s="13"/>
      <c r="UZO6" s="13"/>
      <c r="UZP6" s="13"/>
      <c r="UZQ6" s="13"/>
      <c r="UZR6" s="13"/>
      <c r="UZS6" s="13"/>
      <c r="UZT6" s="13"/>
      <c r="UZU6" s="13"/>
      <c r="UZV6" s="13"/>
      <c r="UZW6" s="13"/>
      <c r="UZX6" s="13"/>
      <c r="UZY6" s="13"/>
      <c r="UZZ6" s="13"/>
      <c r="VAA6" s="13"/>
      <c r="VAB6" s="13"/>
      <c r="VAC6" s="13"/>
      <c r="VAD6" s="13"/>
      <c r="VAE6" s="13"/>
      <c r="VAF6" s="13"/>
      <c r="VAG6" s="13"/>
      <c r="VAH6" s="13"/>
      <c r="VAI6" s="13"/>
      <c r="VAJ6" s="13"/>
      <c r="VAK6" s="13"/>
      <c r="VAL6" s="13"/>
      <c r="VAM6" s="13"/>
      <c r="VAN6" s="13"/>
      <c r="VAO6" s="13"/>
      <c r="VAP6" s="13"/>
      <c r="VAQ6" s="13"/>
      <c r="VAR6" s="13"/>
      <c r="VAS6" s="13"/>
      <c r="VAT6" s="13"/>
      <c r="VAU6" s="13"/>
      <c r="VAV6" s="13"/>
      <c r="VAW6" s="13"/>
      <c r="VAX6" s="13"/>
      <c r="VAY6" s="13"/>
      <c r="VAZ6" s="13"/>
      <c r="VBA6" s="13"/>
      <c r="VBB6" s="13"/>
      <c r="VBC6" s="13"/>
      <c r="VBD6" s="13"/>
      <c r="VBE6" s="13"/>
      <c r="VBF6" s="13"/>
      <c r="VBG6" s="13"/>
      <c r="VBH6" s="13"/>
      <c r="VBI6" s="13"/>
      <c r="VBJ6" s="13"/>
      <c r="VBK6" s="13"/>
      <c r="VBL6" s="13"/>
      <c r="VBM6" s="13"/>
      <c r="VBN6" s="13"/>
      <c r="VBO6" s="13"/>
      <c r="VBP6" s="13"/>
      <c r="VBQ6" s="13"/>
      <c r="VBR6" s="13"/>
      <c r="VBS6" s="13"/>
      <c r="VBT6" s="13"/>
      <c r="VBU6" s="13"/>
      <c r="VBV6" s="13"/>
      <c r="VBW6" s="13"/>
      <c r="VBX6" s="13"/>
      <c r="VBY6" s="13"/>
      <c r="VBZ6" s="13"/>
      <c r="VCA6" s="13"/>
      <c r="VCB6" s="13"/>
      <c r="VCC6" s="13"/>
      <c r="VCD6" s="13"/>
      <c r="VCE6" s="13"/>
      <c r="VCF6" s="13"/>
      <c r="VCG6" s="13"/>
      <c r="VCH6" s="13"/>
      <c r="VCI6" s="13"/>
      <c r="VCJ6" s="13"/>
      <c r="VCK6" s="13"/>
      <c r="VCL6" s="13"/>
      <c r="VCM6" s="13"/>
      <c r="VCN6" s="13"/>
      <c r="VCO6" s="13"/>
      <c r="VCP6" s="13"/>
      <c r="VCQ6" s="13"/>
      <c r="VCR6" s="13"/>
      <c r="VCS6" s="13"/>
      <c r="VCT6" s="13"/>
      <c r="VCU6" s="13"/>
      <c r="VCV6" s="13"/>
      <c r="VCW6" s="13"/>
      <c r="VCX6" s="13"/>
      <c r="VCY6" s="13"/>
      <c r="VCZ6" s="13"/>
      <c r="VDA6" s="13"/>
      <c r="VDB6" s="13"/>
      <c r="VDC6" s="13"/>
      <c r="VDD6" s="13"/>
      <c r="VDE6" s="13"/>
      <c r="VDF6" s="13"/>
      <c r="VDG6" s="13"/>
      <c r="VDH6" s="13"/>
      <c r="VDI6" s="13"/>
      <c r="VDJ6" s="13"/>
      <c r="VDK6" s="13"/>
      <c r="VDL6" s="13"/>
      <c r="VDM6" s="13"/>
      <c r="VDN6" s="13"/>
      <c r="VDO6" s="13"/>
      <c r="VDP6" s="13"/>
      <c r="VDQ6" s="13"/>
      <c r="VDR6" s="13"/>
      <c r="VDS6" s="13"/>
      <c r="VDT6" s="13"/>
      <c r="VDU6" s="13"/>
      <c r="VDV6" s="13"/>
      <c r="VDW6" s="13"/>
      <c r="VDX6" s="13"/>
      <c r="VDY6" s="13"/>
      <c r="VDZ6" s="13"/>
      <c r="VEA6" s="13"/>
      <c r="VEB6" s="13"/>
      <c r="VEC6" s="13"/>
      <c r="VED6" s="13"/>
      <c r="VEE6" s="13"/>
      <c r="VEF6" s="13"/>
      <c r="VEG6" s="13"/>
      <c r="VEH6" s="13"/>
      <c r="VEI6" s="13"/>
      <c r="VEJ6" s="13"/>
      <c r="VEK6" s="13"/>
      <c r="VEL6" s="13"/>
      <c r="VEM6" s="13"/>
      <c r="VEN6" s="13"/>
      <c r="VEO6" s="13"/>
      <c r="VEP6" s="13"/>
      <c r="VEQ6" s="13"/>
      <c r="VER6" s="13"/>
      <c r="VES6" s="13"/>
      <c r="VET6" s="13"/>
      <c r="VEU6" s="13"/>
      <c r="VEV6" s="13"/>
      <c r="VEW6" s="13"/>
      <c r="VEX6" s="13"/>
      <c r="VEY6" s="13"/>
      <c r="VEZ6" s="13"/>
      <c r="VFA6" s="13"/>
      <c r="VFB6" s="13"/>
      <c r="VFC6" s="13"/>
      <c r="VFD6" s="13"/>
      <c r="VFE6" s="13"/>
      <c r="VFF6" s="13"/>
      <c r="VFG6" s="13"/>
      <c r="VFH6" s="13"/>
      <c r="VFI6" s="13"/>
      <c r="VFJ6" s="13"/>
      <c r="VFK6" s="13"/>
      <c r="VFL6" s="13"/>
      <c r="VFM6" s="13"/>
      <c r="VFN6" s="13"/>
      <c r="VFO6" s="13"/>
      <c r="VFP6" s="13"/>
      <c r="VFQ6" s="13"/>
      <c r="VFR6" s="13"/>
      <c r="VFS6" s="13"/>
      <c r="VFT6" s="13"/>
      <c r="VFU6" s="13"/>
      <c r="VFV6" s="13"/>
      <c r="VFW6" s="13"/>
      <c r="VFX6" s="13"/>
      <c r="VFY6" s="13"/>
      <c r="VFZ6" s="13"/>
      <c r="VGA6" s="13"/>
      <c r="VGB6" s="13"/>
      <c r="VGC6" s="13"/>
      <c r="VGD6" s="13"/>
      <c r="VGE6" s="13"/>
      <c r="VGF6" s="13"/>
      <c r="VGG6" s="13"/>
      <c r="VGH6" s="13"/>
      <c r="VGI6" s="13"/>
      <c r="VGJ6" s="13"/>
      <c r="VGK6" s="13"/>
      <c r="VGL6" s="13"/>
      <c r="VGM6" s="13"/>
      <c r="VGN6" s="13"/>
      <c r="VGO6" s="13"/>
      <c r="VGP6" s="13"/>
      <c r="VGQ6" s="13"/>
      <c r="VGR6" s="13"/>
      <c r="VGS6" s="13"/>
      <c r="VGT6" s="13"/>
      <c r="VGU6" s="13"/>
      <c r="VGV6" s="13"/>
      <c r="VGW6" s="13"/>
      <c r="VGX6" s="13"/>
      <c r="VGY6" s="13"/>
      <c r="VGZ6" s="13"/>
      <c r="VHA6" s="13"/>
      <c r="VHB6" s="13"/>
      <c r="VHC6" s="13"/>
      <c r="VHD6" s="13"/>
      <c r="VHE6" s="13"/>
      <c r="VHF6" s="13"/>
      <c r="VHG6" s="13"/>
      <c r="VHH6" s="13"/>
      <c r="VHI6" s="13"/>
      <c r="VHJ6" s="13"/>
      <c r="VHK6" s="13"/>
      <c r="VHL6" s="13"/>
      <c r="VHM6" s="13"/>
      <c r="VHN6" s="13"/>
      <c r="VHO6" s="13"/>
      <c r="VHP6" s="13"/>
      <c r="VHQ6" s="13"/>
      <c r="VHR6" s="13"/>
      <c r="VHS6" s="13"/>
      <c r="VHT6" s="13"/>
      <c r="VHU6" s="13"/>
      <c r="VHV6" s="13"/>
      <c r="VHW6" s="13"/>
      <c r="VHX6" s="13"/>
      <c r="VHY6" s="13"/>
      <c r="VHZ6" s="13"/>
      <c r="VIA6" s="13"/>
      <c r="VIB6" s="13"/>
      <c r="VIC6" s="13"/>
      <c r="VID6" s="13"/>
      <c r="VIE6" s="13"/>
      <c r="VIF6" s="13"/>
      <c r="VIG6" s="13"/>
      <c r="VIH6" s="13"/>
      <c r="VII6" s="13"/>
      <c r="VIJ6" s="13"/>
      <c r="VIK6" s="13"/>
      <c r="VIL6" s="13"/>
      <c r="VIM6" s="13"/>
      <c r="VIN6" s="13"/>
      <c r="VIO6" s="13"/>
      <c r="VIP6" s="13"/>
      <c r="VIQ6" s="13"/>
      <c r="VIR6" s="13"/>
      <c r="VIS6" s="13"/>
      <c r="VIT6" s="13"/>
      <c r="VIU6" s="13"/>
      <c r="VIV6" s="13"/>
      <c r="VIW6" s="13"/>
      <c r="VIX6" s="13"/>
      <c r="VIY6" s="13"/>
      <c r="VIZ6" s="13"/>
      <c r="VJA6" s="13"/>
      <c r="VJB6" s="13"/>
      <c r="VJC6" s="13"/>
      <c r="VJD6" s="13"/>
      <c r="VJE6" s="13"/>
      <c r="VJF6" s="13"/>
      <c r="VJG6" s="13"/>
      <c r="VJH6" s="13"/>
      <c r="VJI6" s="13"/>
      <c r="VJJ6" s="13"/>
      <c r="VJK6" s="13"/>
      <c r="VJL6" s="13"/>
      <c r="VJM6" s="13"/>
      <c r="VJN6" s="13"/>
      <c r="VJO6" s="13"/>
      <c r="VJP6" s="13"/>
      <c r="VJQ6" s="13"/>
      <c r="VJR6" s="13"/>
      <c r="VJS6" s="13"/>
      <c r="VJT6" s="13"/>
      <c r="VJU6" s="13"/>
      <c r="VJV6" s="13"/>
      <c r="VJW6" s="13"/>
      <c r="VJX6" s="13"/>
      <c r="VJY6" s="13"/>
      <c r="VJZ6" s="13"/>
      <c r="VKA6" s="13"/>
      <c r="VKB6" s="13"/>
      <c r="VKC6" s="13"/>
      <c r="VKD6" s="13"/>
      <c r="VKE6" s="13"/>
      <c r="VKF6" s="13"/>
      <c r="VKG6" s="13"/>
      <c r="VKH6" s="13"/>
      <c r="VKI6" s="13"/>
      <c r="VKJ6" s="13"/>
      <c r="VKK6" s="13"/>
      <c r="VKL6" s="13"/>
      <c r="VKM6" s="13"/>
      <c r="VKN6" s="13"/>
      <c r="VKO6" s="13"/>
      <c r="VKP6" s="13"/>
      <c r="VKQ6" s="13"/>
      <c r="VKR6" s="13"/>
      <c r="VKS6" s="13"/>
      <c r="VKT6" s="13"/>
      <c r="VKU6" s="13"/>
      <c r="VKV6" s="13"/>
      <c r="VKW6" s="13"/>
      <c r="VKX6" s="13"/>
      <c r="VKY6" s="13"/>
      <c r="VKZ6" s="13"/>
      <c r="VLA6" s="13"/>
      <c r="VLB6" s="13"/>
      <c r="VLC6" s="13"/>
      <c r="VLD6" s="13"/>
      <c r="VLE6" s="13"/>
      <c r="VLF6" s="13"/>
      <c r="VLG6" s="13"/>
      <c r="VLH6" s="13"/>
      <c r="VLI6" s="13"/>
      <c r="VLJ6" s="13"/>
      <c r="VLK6" s="13"/>
      <c r="VLL6" s="13"/>
      <c r="VLM6" s="13"/>
      <c r="VLN6" s="13"/>
      <c r="VLO6" s="13"/>
      <c r="VLP6" s="13"/>
      <c r="VLQ6" s="13"/>
      <c r="VLR6" s="13"/>
      <c r="VLS6" s="13"/>
      <c r="VLT6" s="13"/>
      <c r="VLU6" s="13"/>
      <c r="VLV6" s="13"/>
      <c r="VLW6" s="13"/>
      <c r="VLX6" s="13"/>
      <c r="VLY6" s="13"/>
      <c r="VLZ6" s="13"/>
      <c r="VMA6" s="13"/>
      <c r="VMB6" s="13"/>
      <c r="VMC6" s="13"/>
      <c r="VMD6" s="13"/>
      <c r="VME6" s="13"/>
      <c r="VMF6" s="13"/>
      <c r="VMG6" s="13"/>
      <c r="VMH6" s="13"/>
      <c r="VMI6" s="13"/>
      <c r="VMJ6" s="13"/>
      <c r="VMK6" s="13"/>
      <c r="VML6" s="13"/>
      <c r="VMM6" s="13"/>
      <c r="VMN6" s="13"/>
      <c r="VMO6" s="13"/>
      <c r="VMP6" s="13"/>
      <c r="VMQ6" s="13"/>
      <c r="VMR6" s="13"/>
      <c r="VMS6" s="13"/>
      <c r="VMT6" s="13"/>
      <c r="VMU6" s="13"/>
      <c r="VMV6" s="13"/>
      <c r="VMW6" s="13"/>
      <c r="VMX6" s="13"/>
      <c r="VMY6" s="13"/>
      <c r="VMZ6" s="13"/>
      <c r="VNA6" s="13"/>
      <c r="VNB6" s="13"/>
      <c r="VNC6" s="13"/>
      <c r="VND6" s="13"/>
      <c r="VNE6" s="13"/>
      <c r="VNF6" s="13"/>
      <c r="VNG6" s="13"/>
      <c r="VNH6" s="13"/>
      <c r="VNI6" s="13"/>
      <c r="VNJ6" s="13"/>
      <c r="VNK6" s="13"/>
      <c r="VNL6" s="13"/>
      <c r="VNM6" s="13"/>
      <c r="VNN6" s="13"/>
      <c r="VNO6" s="13"/>
      <c r="VNP6" s="13"/>
      <c r="VNQ6" s="13"/>
      <c r="VNR6" s="13"/>
      <c r="VNS6" s="13"/>
      <c r="VNT6" s="13"/>
      <c r="VNU6" s="13"/>
      <c r="VNV6" s="13"/>
      <c r="VNW6" s="13"/>
      <c r="VNX6" s="13"/>
      <c r="VNY6" s="13"/>
      <c r="VNZ6" s="13"/>
      <c r="VOA6" s="13"/>
      <c r="VOB6" s="13"/>
      <c r="VOC6" s="13"/>
      <c r="VOD6" s="13"/>
      <c r="VOE6" s="13"/>
      <c r="VOF6" s="13"/>
      <c r="VOG6" s="13"/>
      <c r="VOH6" s="13"/>
      <c r="VOI6" s="13"/>
      <c r="VOJ6" s="13"/>
      <c r="VOK6" s="13"/>
      <c r="VOL6" s="13"/>
      <c r="VOM6" s="13"/>
      <c r="VON6" s="13"/>
      <c r="VOO6" s="13"/>
      <c r="VOP6" s="13"/>
      <c r="VOQ6" s="13"/>
      <c r="VOR6" s="13"/>
      <c r="VOS6" s="13"/>
      <c r="VOT6" s="13"/>
      <c r="VOU6" s="13"/>
      <c r="VOV6" s="13"/>
      <c r="VOW6" s="13"/>
      <c r="VOX6" s="13"/>
      <c r="VOY6" s="13"/>
      <c r="VOZ6" s="13"/>
      <c r="VPA6" s="13"/>
      <c r="VPB6" s="13"/>
      <c r="VPC6" s="13"/>
      <c r="VPD6" s="13"/>
      <c r="VPE6" s="13"/>
      <c r="VPF6" s="13"/>
      <c r="VPG6" s="13"/>
      <c r="VPH6" s="13"/>
      <c r="VPI6" s="13"/>
      <c r="VPJ6" s="13"/>
      <c r="VPK6" s="13"/>
      <c r="VPL6" s="13"/>
      <c r="VPM6" s="13"/>
      <c r="VPN6" s="13"/>
      <c r="VPO6" s="13"/>
      <c r="VPP6" s="13"/>
      <c r="VPQ6" s="13"/>
      <c r="VPR6" s="13"/>
      <c r="VPS6" s="13"/>
      <c r="VPT6" s="13"/>
      <c r="VPU6" s="13"/>
      <c r="VPV6" s="13"/>
      <c r="VPW6" s="13"/>
      <c r="VPX6" s="13"/>
      <c r="VPY6" s="13"/>
      <c r="VPZ6" s="13"/>
      <c r="VQA6" s="13"/>
      <c r="VQB6" s="13"/>
      <c r="VQC6" s="13"/>
      <c r="VQD6" s="13"/>
      <c r="VQE6" s="13"/>
      <c r="VQF6" s="13"/>
      <c r="VQG6" s="13"/>
      <c r="VQH6" s="13"/>
      <c r="VQI6" s="13"/>
      <c r="VQJ6" s="13"/>
      <c r="VQK6" s="13"/>
      <c r="VQL6" s="13"/>
      <c r="VQM6" s="13"/>
      <c r="VQN6" s="13"/>
      <c r="VQO6" s="13"/>
      <c r="VQP6" s="13"/>
      <c r="VQQ6" s="13"/>
      <c r="VQR6" s="13"/>
      <c r="VQS6" s="13"/>
      <c r="VQT6" s="13"/>
      <c r="VQU6" s="13"/>
      <c r="VQV6" s="13"/>
      <c r="VQW6" s="13"/>
      <c r="VQX6" s="13"/>
      <c r="VQY6" s="13"/>
      <c r="VQZ6" s="13"/>
      <c r="VRA6" s="13"/>
      <c r="VRB6" s="13"/>
      <c r="VRC6" s="13"/>
      <c r="VRD6" s="13"/>
      <c r="VRE6" s="13"/>
      <c r="VRF6" s="13"/>
      <c r="VRG6" s="13"/>
      <c r="VRH6" s="13"/>
      <c r="VRI6" s="13"/>
      <c r="VRJ6" s="13"/>
      <c r="VRK6" s="13"/>
      <c r="VRL6" s="13"/>
      <c r="VRM6" s="13"/>
      <c r="VRN6" s="13"/>
      <c r="VRO6" s="13"/>
      <c r="VRP6" s="13"/>
      <c r="VRQ6" s="13"/>
      <c r="VRR6" s="13"/>
      <c r="VRS6" s="13"/>
      <c r="VRT6" s="13"/>
      <c r="VRU6" s="13"/>
      <c r="VRV6" s="13"/>
      <c r="VRW6" s="13"/>
      <c r="VRX6" s="13"/>
      <c r="VRY6" s="13"/>
      <c r="VRZ6" s="13"/>
      <c r="VSA6" s="13"/>
      <c r="VSB6" s="13"/>
      <c r="VSC6" s="13"/>
      <c r="VSD6" s="13"/>
      <c r="VSE6" s="13"/>
      <c r="VSF6" s="13"/>
      <c r="VSG6" s="13"/>
      <c r="VSH6" s="13"/>
      <c r="VSI6" s="13"/>
      <c r="VSJ6" s="13"/>
      <c r="VSK6" s="13"/>
      <c r="VSL6" s="13"/>
      <c r="VSM6" s="13"/>
      <c r="VSN6" s="13"/>
      <c r="VSO6" s="13"/>
      <c r="VSP6" s="13"/>
      <c r="VSQ6" s="13"/>
      <c r="VSR6" s="13"/>
      <c r="VSS6" s="13"/>
      <c r="VST6" s="13"/>
      <c r="VSU6" s="13"/>
      <c r="VSV6" s="13"/>
      <c r="VSW6" s="13"/>
      <c r="VSX6" s="13"/>
      <c r="VSY6" s="13"/>
      <c r="VSZ6" s="13"/>
      <c r="VTA6" s="13"/>
      <c r="VTB6" s="13"/>
      <c r="VTC6" s="13"/>
      <c r="VTD6" s="13"/>
      <c r="VTE6" s="13"/>
      <c r="VTF6" s="13"/>
      <c r="VTG6" s="13"/>
      <c r="VTH6" s="13"/>
      <c r="VTI6" s="13"/>
      <c r="VTJ6" s="13"/>
      <c r="VTK6" s="13"/>
      <c r="VTL6" s="13"/>
      <c r="VTM6" s="13"/>
      <c r="VTN6" s="13"/>
      <c r="VTO6" s="13"/>
      <c r="VTP6" s="13"/>
      <c r="VTQ6" s="13"/>
      <c r="VTR6" s="13"/>
      <c r="VTS6" s="13"/>
      <c r="VTT6" s="13"/>
      <c r="VTU6" s="13"/>
      <c r="VTV6" s="13"/>
      <c r="VTW6" s="13"/>
      <c r="VTX6" s="13"/>
      <c r="VTY6" s="13"/>
      <c r="VTZ6" s="13"/>
      <c r="VUA6" s="13"/>
      <c r="VUB6" s="13"/>
      <c r="VUC6" s="13"/>
      <c r="VUD6" s="13"/>
      <c r="VUE6" s="13"/>
      <c r="VUF6" s="13"/>
      <c r="VUG6" s="13"/>
      <c r="VUH6" s="13"/>
      <c r="VUI6" s="13"/>
      <c r="VUJ6" s="13"/>
      <c r="VUK6" s="13"/>
      <c r="VUL6" s="13"/>
      <c r="VUM6" s="13"/>
      <c r="VUN6" s="13"/>
      <c r="VUO6" s="13"/>
      <c r="VUP6" s="13"/>
      <c r="VUQ6" s="13"/>
      <c r="VUR6" s="13"/>
      <c r="VUS6" s="13"/>
      <c r="VUT6" s="13"/>
      <c r="VUU6" s="13"/>
      <c r="VUV6" s="13"/>
      <c r="VUW6" s="13"/>
      <c r="VUX6" s="13"/>
      <c r="VUY6" s="13"/>
      <c r="VUZ6" s="13"/>
      <c r="VVA6" s="13"/>
      <c r="VVB6" s="13"/>
      <c r="VVC6" s="13"/>
      <c r="VVD6" s="13"/>
      <c r="VVE6" s="13"/>
      <c r="VVF6" s="13"/>
      <c r="VVG6" s="13"/>
      <c r="VVH6" s="13"/>
      <c r="VVI6" s="13"/>
      <c r="VVJ6" s="13"/>
      <c r="VVK6" s="13"/>
      <c r="VVL6" s="13"/>
      <c r="VVM6" s="13"/>
      <c r="VVN6" s="13"/>
      <c r="VVO6" s="13"/>
      <c r="VVP6" s="13"/>
      <c r="VVQ6" s="13"/>
      <c r="VVR6" s="13"/>
      <c r="VVS6" s="13"/>
      <c r="VVT6" s="13"/>
      <c r="VVU6" s="13"/>
      <c r="VVV6" s="13"/>
      <c r="VVW6" s="13"/>
      <c r="VVX6" s="13"/>
      <c r="VVY6" s="13"/>
      <c r="VVZ6" s="13"/>
      <c r="VWA6" s="13"/>
      <c r="VWB6" s="13"/>
      <c r="VWC6" s="13"/>
      <c r="VWD6" s="13"/>
      <c r="VWE6" s="13"/>
      <c r="VWF6" s="13"/>
      <c r="VWG6" s="13"/>
      <c r="VWH6" s="13"/>
      <c r="VWI6" s="13"/>
      <c r="VWJ6" s="13"/>
      <c r="VWK6" s="13"/>
      <c r="VWL6" s="13"/>
      <c r="VWM6" s="13"/>
      <c r="VWN6" s="13"/>
      <c r="VWO6" s="13"/>
      <c r="VWP6" s="13"/>
      <c r="VWQ6" s="13"/>
      <c r="VWR6" s="13"/>
      <c r="VWS6" s="13"/>
      <c r="VWT6" s="13"/>
      <c r="VWU6" s="13"/>
      <c r="VWV6" s="13"/>
      <c r="VWW6" s="13"/>
      <c r="VWX6" s="13"/>
      <c r="VWY6" s="13"/>
      <c r="VWZ6" s="13"/>
      <c r="VXA6" s="13"/>
      <c r="VXB6" s="13"/>
      <c r="VXC6" s="13"/>
      <c r="VXD6" s="13"/>
      <c r="VXE6" s="13"/>
      <c r="VXF6" s="13"/>
      <c r="VXG6" s="13"/>
      <c r="VXH6" s="13"/>
      <c r="VXI6" s="13"/>
      <c r="VXJ6" s="13"/>
      <c r="VXK6" s="13"/>
      <c r="VXL6" s="13"/>
      <c r="VXM6" s="13"/>
      <c r="VXN6" s="13"/>
      <c r="VXO6" s="13"/>
      <c r="VXP6" s="13"/>
      <c r="VXQ6" s="13"/>
      <c r="VXR6" s="13"/>
      <c r="VXS6" s="13"/>
      <c r="VXT6" s="13"/>
      <c r="VXU6" s="13"/>
      <c r="VXV6" s="13"/>
      <c r="VXW6" s="13"/>
      <c r="VXX6" s="13"/>
      <c r="VXY6" s="13"/>
      <c r="VXZ6" s="13"/>
      <c r="VYA6" s="13"/>
      <c r="VYB6" s="13"/>
      <c r="VYC6" s="13"/>
      <c r="VYD6" s="13"/>
      <c r="VYE6" s="13"/>
      <c r="VYF6" s="13"/>
      <c r="VYG6" s="13"/>
      <c r="VYH6" s="13"/>
      <c r="VYI6" s="13"/>
      <c r="VYJ6" s="13"/>
      <c r="VYK6" s="13"/>
      <c r="VYL6" s="13"/>
      <c r="VYM6" s="13"/>
      <c r="VYN6" s="13"/>
      <c r="VYO6" s="13"/>
      <c r="VYP6" s="13"/>
      <c r="VYQ6" s="13"/>
      <c r="VYR6" s="13"/>
      <c r="VYS6" s="13"/>
      <c r="VYT6" s="13"/>
      <c r="VYU6" s="13"/>
      <c r="VYV6" s="13"/>
      <c r="VYW6" s="13"/>
      <c r="VYX6" s="13"/>
      <c r="VYY6" s="13"/>
      <c r="VYZ6" s="13"/>
      <c r="VZA6" s="13"/>
      <c r="VZB6" s="13"/>
      <c r="VZC6" s="13"/>
      <c r="VZD6" s="13"/>
      <c r="VZE6" s="13"/>
      <c r="VZF6" s="13"/>
      <c r="VZG6" s="13"/>
      <c r="VZH6" s="13"/>
      <c r="VZI6" s="13"/>
      <c r="VZJ6" s="13"/>
      <c r="VZK6" s="13"/>
      <c r="VZL6" s="13"/>
      <c r="VZM6" s="13"/>
      <c r="VZN6" s="13"/>
      <c r="VZO6" s="13"/>
      <c r="VZP6" s="13"/>
      <c r="VZQ6" s="13"/>
      <c r="VZR6" s="13"/>
      <c r="VZS6" s="13"/>
      <c r="VZT6" s="13"/>
      <c r="VZU6" s="13"/>
      <c r="VZV6" s="13"/>
      <c r="VZW6" s="13"/>
      <c r="VZX6" s="13"/>
      <c r="VZY6" s="13"/>
      <c r="VZZ6" s="13"/>
      <c r="WAA6" s="13"/>
      <c r="WAB6" s="13"/>
      <c r="WAC6" s="13"/>
      <c r="WAD6" s="13"/>
      <c r="WAE6" s="13"/>
      <c r="WAF6" s="13"/>
      <c r="WAG6" s="13"/>
      <c r="WAH6" s="13"/>
      <c r="WAI6" s="13"/>
      <c r="WAJ6" s="13"/>
      <c r="WAK6" s="13"/>
      <c r="WAL6" s="13"/>
      <c r="WAM6" s="13"/>
      <c r="WAN6" s="13"/>
      <c r="WAO6" s="13"/>
      <c r="WAP6" s="13"/>
      <c r="WAQ6" s="13"/>
      <c r="WAR6" s="13"/>
      <c r="WAS6" s="13"/>
      <c r="WAT6" s="13"/>
      <c r="WAU6" s="13"/>
      <c r="WAV6" s="13"/>
      <c r="WAW6" s="13"/>
      <c r="WAX6" s="13"/>
      <c r="WAY6" s="13"/>
      <c r="WAZ6" s="13"/>
      <c r="WBA6" s="13"/>
      <c r="WBB6" s="13"/>
      <c r="WBC6" s="13"/>
      <c r="WBD6" s="13"/>
      <c r="WBE6" s="13"/>
      <c r="WBF6" s="13"/>
      <c r="WBG6" s="13"/>
      <c r="WBH6" s="13"/>
      <c r="WBI6" s="13"/>
      <c r="WBJ6" s="13"/>
      <c r="WBK6" s="13"/>
      <c r="WBL6" s="13"/>
      <c r="WBM6" s="13"/>
      <c r="WBN6" s="13"/>
      <c r="WBO6" s="13"/>
      <c r="WBP6" s="13"/>
      <c r="WBQ6" s="13"/>
      <c r="WBR6" s="13"/>
      <c r="WBS6" s="13"/>
      <c r="WBT6" s="13"/>
      <c r="WBU6" s="13"/>
      <c r="WBV6" s="13"/>
      <c r="WBW6" s="13"/>
      <c r="WBX6" s="13"/>
      <c r="WBY6" s="13"/>
      <c r="WBZ6" s="13"/>
      <c r="WCA6" s="13"/>
      <c r="WCB6" s="13"/>
      <c r="WCC6" s="13"/>
      <c r="WCD6" s="13"/>
      <c r="WCE6" s="13"/>
      <c r="WCF6" s="13"/>
      <c r="WCG6" s="13"/>
      <c r="WCH6" s="13"/>
      <c r="WCI6" s="13"/>
      <c r="WCJ6" s="13"/>
      <c r="WCK6" s="13"/>
      <c r="WCL6" s="13"/>
      <c r="WCM6" s="13"/>
      <c r="WCN6" s="13"/>
      <c r="WCO6" s="13"/>
      <c r="WCP6" s="13"/>
      <c r="WCQ6" s="13"/>
      <c r="WCR6" s="13"/>
      <c r="WCS6" s="13"/>
      <c r="WCT6" s="13"/>
      <c r="WCU6" s="13"/>
      <c r="WCV6" s="13"/>
      <c r="WCW6" s="13"/>
      <c r="WCX6" s="13"/>
      <c r="WCY6" s="13"/>
      <c r="WCZ6" s="13"/>
      <c r="WDA6" s="13"/>
      <c r="WDB6" s="13"/>
      <c r="WDC6" s="13"/>
      <c r="WDD6" s="13"/>
      <c r="WDE6" s="13"/>
      <c r="WDF6" s="13"/>
      <c r="WDG6" s="13"/>
      <c r="WDH6" s="13"/>
      <c r="WDI6" s="13"/>
      <c r="WDJ6" s="13"/>
      <c r="WDK6" s="13"/>
      <c r="WDL6" s="13"/>
      <c r="WDM6" s="13"/>
      <c r="WDN6" s="13"/>
      <c r="WDO6" s="13"/>
      <c r="WDP6" s="13"/>
      <c r="WDQ6" s="13"/>
      <c r="WDR6" s="13"/>
      <c r="WDS6" s="13"/>
      <c r="WDT6" s="13"/>
      <c r="WDU6" s="13"/>
      <c r="WDV6" s="13"/>
      <c r="WDW6" s="13"/>
      <c r="WDX6" s="13"/>
      <c r="WDY6" s="13"/>
      <c r="WDZ6" s="13"/>
      <c r="WEA6" s="13"/>
      <c r="WEB6" s="13"/>
      <c r="WEC6" s="13"/>
      <c r="WED6" s="13"/>
      <c r="WEE6" s="13"/>
      <c r="WEF6" s="13"/>
      <c r="WEG6" s="13"/>
      <c r="WEH6" s="13"/>
      <c r="WEI6" s="13"/>
      <c r="WEJ6" s="13"/>
      <c r="WEK6" s="13"/>
      <c r="WEL6" s="13"/>
      <c r="WEM6" s="13"/>
      <c r="WEN6" s="13"/>
      <c r="WEO6" s="13"/>
      <c r="WEP6" s="13"/>
      <c r="WEQ6" s="13"/>
      <c r="WER6" s="13"/>
      <c r="WES6" s="13"/>
      <c r="WET6" s="13"/>
      <c r="WEU6" s="13"/>
      <c r="WEV6" s="13"/>
      <c r="WEW6" s="13"/>
      <c r="WEX6" s="13"/>
      <c r="WEY6" s="13"/>
      <c r="WEZ6" s="13"/>
      <c r="WFA6" s="13"/>
      <c r="WFB6" s="13"/>
      <c r="WFC6" s="13"/>
      <c r="WFD6" s="13"/>
      <c r="WFE6" s="13"/>
      <c r="WFF6" s="13"/>
      <c r="WFG6" s="13"/>
      <c r="WFH6" s="13"/>
      <c r="WFI6" s="13"/>
      <c r="WFJ6" s="13"/>
      <c r="WFK6" s="13"/>
      <c r="WFL6" s="13"/>
      <c r="WFM6" s="13"/>
      <c r="WFN6" s="13"/>
      <c r="WFO6" s="13"/>
      <c r="WFP6" s="13"/>
      <c r="WFQ6" s="13"/>
      <c r="WFR6" s="13"/>
      <c r="WFS6" s="13"/>
      <c r="WFT6" s="13"/>
      <c r="WFU6" s="13"/>
      <c r="WFV6" s="13"/>
      <c r="WFW6" s="13"/>
      <c r="WFX6" s="13"/>
      <c r="WFY6" s="13"/>
      <c r="WFZ6" s="13"/>
      <c r="WGA6" s="13"/>
      <c r="WGB6" s="13"/>
      <c r="WGC6" s="13"/>
      <c r="WGD6" s="13"/>
      <c r="WGE6" s="13"/>
      <c r="WGF6" s="13"/>
      <c r="WGG6" s="13"/>
      <c r="WGH6" s="13"/>
      <c r="WGI6" s="13"/>
      <c r="WGJ6" s="13"/>
      <c r="WGK6" s="13"/>
      <c r="WGL6" s="13"/>
      <c r="WGM6" s="13"/>
      <c r="WGN6" s="13"/>
      <c r="WGO6" s="13"/>
      <c r="WGP6" s="13"/>
      <c r="WGQ6" s="13"/>
      <c r="WGR6" s="13"/>
      <c r="WGS6" s="13"/>
      <c r="WGT6" s="13"/>
      <c r="WGU6" s="13"/>
      <c r="WGV6" s="13"/>
      <c r="WGW6" s="13"/>
      <c r="WGX6" s="13"/>
      <c r="WGY6" s="13"/>
      <c r="WGZ6" s="13"/>
      <c r="WHA6" s="13"/>
      <c r="WHB6" s="13"/>
      <c r="WHC6" s="13"/>
      <c r="WHD6" s="13"/>
      <c r="WHE6" s="13"/>
      <c r="WHF6" s="13"/>
      <c r="WHG6" s="13"/>
      <c r="WHH6" s="13"/>
      <c r="WHI6" s="13"/>
      <c r="WHJ6" s="13"/>
      <c r="WHK6" s="13"/>
      <c r="WHL6" s="13"/>
      <c r="WHM6" s="13"/>
      <c r="WHN6" s="13"/>
      <c r="WHO6" s="13"/>
      <c r="WHP6" s="13"/>
      <c r="WHQ6" s="13"/>
      <c r="WHR6" s="13"/>
      <c r="WHS6" s="13"/>
      <c r="WHT6" s="13"/>
      <c r="WHU6" s="13"/>
      <c r="WHV6" s="13"/>
      <c r="WHW6" s="13"/>
      <c r="WHX6" s="13"/>
      <c r="WHY6" s="13"/>
      <c r="WHZ6" s="13"/>
      <c r="WIA6" s="13"/>
      <c r="WIB6" s="13"/>
      <c r="WIC6" s="13"/>
      <c r="WID6" s="13"/>
      <c r="WIE6" s="13"/>
      <c r="WIF6" s="13"/>
      <c r="WIG6" s="13"/>
      <c r="WIH6" s="13"/>
      <c r="WII6" s="13"/>
      <c r="WIJ6" s="13"/>
      <c r="WIK6" s="13"/>
      <c r="WIL6" s="13"/>
      <c r="WIM6" s="13"/>
      <c r="WIN6" s="13"/>
      <c r="WIO6" s="13"/>
      <c r="WIP6" s="13"/>
      <c r="WIQ6" s="13"/>
      <c r="WIR6" s="13"/>
      <c r="WIS6" s="13"/>
      <c r="WIT6" s="13"/>
      <c r="WIU6" s="13"/>
      <c r="WIV6" s="13"/>
      <c r="WIW6" s="13"/>
      <c r="WIX6" s="13"/>
      <c r="WIY6" s="13"/>
      <c r="WIZ6" s="13"/>
      <c r="WJA6" s="13"/>
      <c r="WJB6" s="13"/>
      <c r="WJC6" s="13"/>
      <c r="WJD6" s="13"/>
      <c r="WJE6" s="13"/>
      <c r="WJF6" s="13"/>
      <c r="WJG6" s="13"/>
      <c r="WJH6" s="13"/>
      <c r="WJI6" s="13"/>
      <c r="WJJ6" s="13"/>
      <c r="WJK6" s="13"/>
      <c r="WJL6" s="13"/>
      <c r="WJM6" s="13"/>
      <c r="WJN6" s="13"/>
      <c r="WJO6" s="13"/>
      <c r="WJP6" s="13"/>
      <c r="WJQ6" s="13"/>
      <c r="WJR6" s="13"/>
      <c r="WJS6" s="13"/>
      <c r="WJT6" s="13"/>
      <c r="WJU6" s="13"/>
      <c r="WJV6" s="13"/>
      <c r="WJW6" s="13"/>
      <c r="WJX6" s="13"/>
      <c r="WJY6" s="13"/>
      <c r="WJZ6" s="13"/>
      <c r="WKA6" s="13"/>
      <c r="WKB6" s="13"/>
      <c r="WKC6" s="13"/>
      <c r="WKD6" s="13"/>
      <c r="WKE6" s="13"/>
      <c r="WKF6" s="13"/>
      <c r="WKG6" s="13"/>
      <c r="WKH6" s="13"/>
      <c r="WKI6" s="13"/>
      <c r="WKJ6" s="13"/>
      <c r="WKK6" s="13"/>
      <c r="WKL6" s="13"/>
      <c r="WKM6" s="13"/>
      <c r="WKN6" s="13"/>
      <c r="WKO6" s="13"/>
      <c r="WKP6" s="13"/>
      <c r="WKQ6" s="13"/>
      <c r="WKR6" s="13"/>
      <c r="WKS6" s="13"/>
      <c r="WKT6" s="13"/>
      <c r="WKU6" s="13"/>
      <c r="WKV6" s="13"/>
      <c r="WKW6" s="13"/>
      <c r="WKX6" s="13"/>
      <c r="WKY6" s="13"/>
      <c r="WKZ6" s="13"/>
      <c r="WLA6" s="13"/>
      <c r="WLB6" s="13"/>
      <c r="WLC6" s="13"/>
      <c r="WLD6" s="13"/>
      <c r="WLE6" s="13"/>
      <c r="WLF6" s="13"/>
      <c r="WLG6" s="13"/>
      <c r="WLH6" s="13"/>
      <c r="WLI6" s="13"/>
      <c r="WLJ6" s="13"/>
      <c r="WLK6" s="13"/>
      <c r="WLL6" s="13"/>
      <c r="WLM6" s="13"/>
      <c r="WLN6" s="13"/>
      <c r="WLO6" s="13"/>
      <c r="WLP6" s="13"/>
      <c r="WLQ6" s="13"/>
      <c r="WLR6" s="13"/>
      <c r="WLS6" s="13"/>
      <c r="WLT6" s="13"/>
      <c r="WLU6" s="13"/>
      <c r="WLV6" s="13"/>
      <c r="WLW6" s="13"/>
      <c r="WLX6" s="13"/>
      <c r="WLY6" s="13"/>
      <c r="WLZ6" s="13"/>
      <c r="WMA6" s="13"/>
      <c r="WMB6" s="13"/>
      <c r="WMC6" s="13"/>
      <c r="WMD6" s="13"/>
      <c r="WME6" s="13"/>
      <c r="WMF6" s="13"/>
      <c r="WMG6" s="13"/>
      <c r="WMH6" s="13"/>
      <c r="WMI6" s="13"/>
      <c r="WMJ6" s="13"/>
      <c r="WMK6" s="13"/>
      <c r="WML6" s="13"/>
      <c r="WMM6" s="13"/>
      <c r="WMN6" s="13"/>
      <c r="WMO6" s="13"/>
      <c r="WMP6" s="13"/>
      <c r="WMQ6" s="13"/>
      <c r="WMR6" s="13"/>
      <c r="WMS6" s="13"/>
      <c r="WMT6" s="13"/>
      <c r="WMU6" s="13"/>
      <c r="WMV6" s="13"/>
      <c r="WMW6" s="13"/>
      <c r="WMX6" s="13"/>
      <c r="WMY6" s="13"/>
      <c r="WMZ6" s="13"/>
      <c r="WNA6" s="13"/>
      <c r="WNB6" s="13"/>
      <c r="WNC6" s="13"/>
      <c r="WND6" s="13"/>
      <c r="WNE6" s="13"/>
      <c r="WNF6" s="13"/>
      <c r="WNG6" s="13"/>
      <c r="WNH6" s="13"/>
      <c r="WNI6" s="13"/>
      <c r="WNJ6" s="13"/>
      <c r="WNK6" s="13"/>
      <c r="WNL6" s="13"/>
      <c r="WNM6" s="13"/>
      <c r="WNN6" s="13"/>
      <c r="WNO6" s="13"/>
      <c r="WNP6" s="13"/>
      <c r="WNQ6" s="13"/>
      <c r="WNR6" s="13"/>
      <c r="WNS6" s="13"/>
      <c r="WNT6" s="13"/>
      <c r="WNU6" s="13"/>
      <c r="WNV6" s="13"/>
      <c r="WNW6" s="13"/>
      <c r="WNX6" s="13"/>
      <c r="WNY6" s="13"/>
      <c r="WNZ6" s="13"/>
      <c r="WOA6" s="13"/>
      <c r="WOB6" s="13"/>
      <c r="WOC6" s="13"/>
      <c r="WOD6" s="13"/>
      <c r="WOE6" s="13"/>
      <c r="WOF6" s="13"/>
      <c r="WOG6" s="13"/>
      <c r="WOH6" s="13"/>
      <c r="WOI6" s="13"/>
      <c r="WOJ6" s="13"/>
      <c r="WOK6" s="13"/>
      <c r="WOL6" s="13"/>
      <c r="WOM6" s="13"/>
      <c r="WON6" s="13"/>
      <c r="WOO6" s="13"/>
      <c r="WOP6" s="13"/>
      <c r="WOQ6" s="13"/>
      <c r="WOR6" s="13"/>
      <c r="WOS6" s="13"/>
      <c r="WOT6" s="13"/>
      <c r="WOU6" s="13"/>
      <c r="WOV6" s="13"/>
      <c r="WOW6" s="13"/>
      <c r="WOX6" s="13"/>
      <c r="WOY6" s="13"/>
      <c r="WOZ6" s="13"/>
      <c r="WPA6" s="13"/>
      <c r="WPB6" s="13"/>
      <c r="WPC6" s="13"/>
      <c r="WPD6" s="13"/>
      <c r="WPE6" s="13"/>
      <c r="WPF6" s="13"/>
      <c r="WPG6" s="13"/>
      <c r="WPH6" s="13"/>
      <c r="WPI6" s="13"/>
      <c r="WPJ6" s="13"/>
      <c r="WPK6" s="13"/>
      <c r="WPL6" s="13"/>
      <c r="WPM6" s="13"/>
      <c r="WPN6" s="13"/>
      <c r="WPO6" s="13"/>
      <c r="WPP6" s="13"/>
      <c r="WPQ6" s="13"/>
      <c r="WPR6" s="13"/>
      <c r="WPS6" s="13"/>
      <c r="WPT6" s="13"/>
      <c r="WPU6" s="13"/>
      <c r="WPV6" s="13"/>
      <c r="WPW6" s="13"/>
      <c r="WPX6" s="13"/>
      <c r="WPY6" s="13"/>
      <c r="WPZ6" s="13"/>
      <c r="WQA6" s="13"/>
      <c r="WQB6" s="13"/>
      <c r="WQC6" s="13"/>
      <c r="WQD6" s="13"/>
      <c r="WQE6" s="13"/>
      <c r="WQF6" s="13"/>
      <c r="WQG6" s="13"/>
      <c r="WQH6" s="13"/>
      <c r="WQI6" s="13"/>
      <c r="WQJ6" s="13"/>
      <c r="WQK6" s="13"/>
      <c r="WQL6" s="13"/>
      <c r="WQM6" s="13"/>
      <c r="WQN6" s="13"/>
      <c r="WQO6" s="13"/>
      <c r="WQP6" s="13"/>
      <c r="WQQ6" s="13"/>
      <c r="WQR6" s="13"/>
      <c r="WQS6" s="13"/>
      <c r="WQT6" s="13"/>
      <c r="WQU6" s="13"/>
      <c r="WQV6" s="13"/>
      <c r="WQW6" s="13"/>
      <c r="WQX6" s="13"/>
      <c r="WQY6" s="13"/>
      <c r="WQZ6" s="13"/>
      <c r="WRA6" s="13"/>
      <c r="WRB6" s="13"/>
      <c r="WRC6" s="13"/>
      <c r="WRD6" s="13"/>
      <c r="WRE6" s="13"/>
      <c r="WRF6" s="13"/>
      <c r="WRG6" s="13"/>
      <c r="WRH6" s="13"/>
      <c r="WRI6" s="13"/>
      <c r="WRJ6" s="13"/>
      <c r="WRK6" s="13"/>
      <c r="WRL6" s="13"/>
      <c r="WRM6" s="13"/>
      <c r="WRN6" s="13"/>
      <c r="WRO6" s="13"/>
      <c r="WRP6" s="13"/>
      <c r="WRQ6" s="13"/>
      <c r="WRR6" s="13"/>
      <c r="WRS6" s="13"/>
      <c r="WRT6" s="13"/>
      <c r="WRU6" s="13"/>
      <c r="WRV6" s="13"/>
      <c r="WRW6" s="13"/>
      <c r="WRX6" s="13"/>
      <c r="WRY6" s="13"/>
      <c r="WRZ6" s="13"/>
      <c r="WSA6" s="13"/>
      <c r="WSB6" s="13"/>
      <c r="WSC6" s="13"/>
      <c r="WSD6" s="13"/>
      <c r="WSE6" s="13"/>
      <c r="WSF6" s="13"/>
      <c r="WSG6" s="13"/>
      <c r="WSH6" s="13"/>
      <c r="WSI6" s="13"/>
      <c r="WSJ6" s="13"/>
      <c r="WSK6" s="13"/>
      <c r="WSL6" s="13"/>
      <c r="WSM6" s="13"/>
      <c r="WSN6" s="13"/>
      <c r="WSO6" s="13"/>
      <c r="WSP6" s="13"/>
      <c r="WSQ6" s="13"/>
      <c r="WSR6" s="13"/>
      <c r="WSS6" s="13"/>
      <c r="WST6" s="13"/>
      <c r="WSU6" s="13"/>
      <c r="WSV6" s="13"/>
      <c r="WSW6" s="13"/>
      <c r="WSX6" s="13"/>
      <c r="WSY6" s="13"/>
      <c r="WSZ6" s="13"/>
      <c r="WTA6" s="13"/>
      <c r="WTB6" s="13"/>
      <c r="WTC6" s="13"/>
      <c r="WTD6" s="13"/>
      <c r="WTE6" s="13"/>
      <c r="WTF6" s="13"/>
      <c r="WTG6" s="13"/>
      <c r="WTH6" s="13"/>
      <c r="WTI6" s="13"/>
      <c r="WTJ6" s="13"/>
      <c r="WTK6" s="13"/>
      <c r="WTL6" s="13"/>
      <c r="WTM6" s="13"/>
      <c r="WTN6" s="13"/>
      <c r="WTO6" s="13"/>
      <c r="WTP6" s="13"/>
      <c r="WTQ6" s="13"/>
      <c r="WTR6" s="13"/>
      <c r="WTS6" s="13"/>
      <c r="WTT6" s="13"/>
      <c r="WTU6" s="13"/>
      <c r="WTV6" s="13"/>
      <c r="WTW6" s="13"/>
      <c r="WTX6" s="13"/>
      <c r="WTY6" s="13"/>
      <c r="WTZ6" s="13"/>
      <c r="WUA6" s="13"/>
      <c r="WUB6" s="13"/>
      <c r="WUC6" s="13"/>
      <c r="WUD6" s="13"/>
      <c r="WUE6" s="13"/>
      <c r="WUF6" s="13"/>
      <c r="WUG6" s="13"/>
      <c r="WUH6" s="13"/>
      <c r="WUI6" s="13"/>
      <c r="WUJ6" s="13"/>
      <c r="WUK6" s="13"/>
      <c r="WUL6" s="13"/>
      <c r="WUM6" s="13"/>
      <c r="WUN6" s="13"/>
      <c r="WUO6" s="13"/>
      <c r="WUP6" s="13"/>
      <c r="WUQ6" s="13"/>
      <c r="WUR6" s="13"/>
      <c r="WUS6" s="13"/>
      <c r="WUT6" s="13"/>
      <c r="WUU6" s="13"/>
      <c r="WUV6" s="13"/>
      <c r="WUW6" s="13"/>
      <c r="WUX6" s="13"/>
      <c r="WUY6" s="13"/>
      <c r="WUZ6" s="13"/>
      <c r="WVA6" s="13"/>
      <c r="WVB6" s="13"/>
      <c r="WVC6" s="13"/>
      <c r="WVD6" s="13"/>
      <c r="WVE6" s="13"/>
      <c r="WVF6" s="13"/>
      <c r="WVG6" s="13"/>
      <c r="WVH6" s="13"/>
      <c r="WVI6" s="13"/>
      <c r="WVJ6" s="13"/>
      <c r="WVK6" s="13"/>
      <c r="WVL6" s="13"/>
      <c r="WVM6" s="13"/>
      <c r="WVN6" s="13"/>
      <c r="WVO6" s="13"/>
      <c r="WVP6" s="13"/>
      <c r="WVQ6" s="13"/>
      <c r="WVR6" s="13"/>
      <c r="WVS6" s="13"/>
      <c r="WVT6" s="13"/>
      <c r="WVU6" s="13"/>
      <c r="WVV6" s="13"/>
      <c r="WVW6" s="13"/>
      <c r="WVX6" s="13"/>
      <c r="WVY6" s="13"/>
      <c r="WVZ6" s="13"/>
      <c r="WWA6" s="13"/>
      <c r="WWB6" s="13"/>
      <c r="WWC6" s="13"/>
      <c r="WWD6" s="13"/>
      <c r="WWE6" s="13"/>
      <c r="WWF6" s="13"/>
      <c r="WWG6" s="13"/>
      <c r="WWH6" s="13"/>
      <c r="WWI6" s="13"/>
      <c r="WWJ6" s="13"/>
      <c r="WWK6" s="13"/>
      <c r="WWL6" s="13"/>
      <c r="WWM6" s="13"/>
      <c r="WWN6" s="13"/>
      <c r="WWO6" s="13"/>
      <c r="WWP6" s="13"/>
      <c r="WWQ6" s="13"/>
      <c r="WWR6" s="13"/>
      <c r="WWS6" s="13"/>
      <c r="WWT6" s="13"/>
      <c r="WWU6" s="13"/>
      <c r="WWV6" s="13"/>
      <c r="WWW6" s="13"/>
      <c r="WWX6" s="13"/>
      <c r="WWY6" s="13"/>
      <c r="WWZ6" s="13"/>
      <c r="WXA6" s="13"/>
      <c r="WXB6" s="13"/>
      <c r="WXC6" s="13"/>
      <c r="WXD6" s="13"/>
      <c r="WXE6" s="13"/>
      <c r="WXF6" s="13"/>
      <c r="WXG6" s="13"/>
      <c r="WXH6" s="13"/>
      <c r="WXI6" s="13"/>
      <c r="WXJ6" s="13"/>
      <c r="WXK6" s="13"/>
      <c r="WXL6" s="13"/>
    </row>
    <row r="7" spans="1:16184" ht="25.5">
      <c r="A7" s="79" t="s">
        <v>13</v>
      </c>
      <c r="B7" s="76" t="s">
        <v>11</v>
      </c>
      <c r="C7" s="76" t="s">
        <v>14</v>
      </c>
      <c r="D7" s="76" t="s">
        <v>15</v>
      </c>
      <c r="E7" s="76" t="s">
        <v>16</v>
      </c>
      <c r="F7" s="76" t="s">
        <v>17</v>
      </c>
    </row>
    <row r="8" spans="1:16184" ht="25.5">
      <c r="A8" s="79" t="s">
        <v>18</v>
      </c>
      <c r="B8" s="76" t="s">
        <v>11</v>
      </c>
      <c r="C8" s="76" t="s">
        <v>19</v>
      </c>
      <c r="D8" s="76" t="s">
        <v>20</v>
      </c>
      <c r="E8" s="76" t="s">
        <v>16</v>
      </c>
      <c r="F8" s="76" t="s">
        <v>21</v>
      </c>
    </row>
    <row r="9" spans="1:16184" ht="15.75">
      <c r="A9" s="79" t="s">
        <v>22</v>
      </c>
      <c r="B9" s="76" t="s">
        <v>11</v>
      </c>
      <c r="C9" s="76" t="s">
        <v>23</v>
      </c>
      <c r="D9" s="76" t="s">
        <v>24</v>
      </c>
      <c r="E9" s="76" t="s">
        <v>16</v>
      </c>
      <c r="F9" s="76" t="s">
        <v>21</v>
      </c>
    </row>
    <row r="10" spans="1:16184" ht="25.5">
      <c r="A10" s="79" t="s">
        <v>25</v>
      </c>
      <c r="B10" s="76" t="s">
        <v>11</v>
      </c>
      <c r="C10" s="76" t="s">
        <v>26</v>
      </c>
      <c r="D10" s="76" t="s">
        <v>27</v>
      </c>
      <c r="E10" s="76" t="s">
        <v>16</v>
      </c>
      <c r="F10" s="76" t="s">
        <v>28</v>
      </c>
    </row>
    <row r="11" spans="1:16184" ht="25.5">
      <c r="A11" s="77" t="s">
        <v>29</v>
      </c>
      <c r="B11" s="76" t="s">
        <v>11</v>
      </c>
      <c r="C11" s="76" t="s">
        <v>30</v>
      </c>
      <c r="D11" s="76" t="s">
        <v>31</v>
      </c>
      <c r="E11" s="76" t="s">
        <v>16</v>
      </c>
      <c r="F11" s="76" t="s">
        <v>32</v>
      </c>
    </row>
    <row r="12" spans="1:16184" ht="25.5">
      <c r="A12" s="79" t="s">
        <v>33</v>
      </c>
      <c r="B12" s="76" t="s">
        <v>11</v>
      </c>
      <c r="C12" s="76" t="s">
        <v>34</v>
      </c>
      <c r="D12" s="76" t="s">
        <v>35</v>
      </c>
      <c r="E12" s="76" t="s">
        <v>16</v>
      </c>
      <c r="F12" s="76" t="s">
        <v>28</v>
      </c>
    </row>
    <row r="13" spans="1:16184" ht="15.75">
      <c r="A13" s="77" t="s">
        <v>36</v>
      </c>
      <c r="B13" s="76" t="s">
        <v>11</v>
      </c>
      <c r="C13" s="76" t="s">
        <v>37</v>
      </c>
      <c r="D13" s="76" t="s">
        <v>38</v>
      </c>
      <c r="E13" s="76" t="s">
        <v>16</v>
      </c>
      <c r="F13" s="76" t="s">
        <v>21</v>
      </c>
    </row>
    <row r="14" spans="1:16184" ht="25.5">
      <c r="A14" s="79" t="s">
        <v>39</v>
      </c>
      <c r="B14" s="76" t="s">
        <v>11</v>
      </c>
      <c r="C14" s="76" t="s">
        <v>40</v>
      </c>
      <c r="D14" s="76">
        <v>123456789</v>
      </c>
      <c r="E14" s="76" t="s">
        <v>16</v>
      </c>
      <c r="F14" s="76" t="s">
        <v>41</v>
      </c>
    </row>
    <row r="15" spans="1:16184" ht="25.5">
      <c r="A15" s="79" t="s">
        <v>42</v>
      </c>
      <c r="B15" s="76" t="s">
        <v>11</v>
      </c>
      <c r="C15" s="76" t="s">
        <v>43</v>
      </c>
      <c r="D15" s="76">
        <v>123456789</v>
      </c>
      <c r="E15" s="76" t="s">
        <v>16</v>
      </c>
      <c r="F15" s="76" t="s">
        <v>41</v>
      </c>
    </row>
    <row r="16" spans="1:16184" ht="25.5">
      <c r="A16" s="79" t="s">
        <v>44</v>
      </c>
      <c r="B16" s="76" t="s">
        <v>11</v>
      </c>
      <c r="C16" s="76" t="s">
        <v>45</v>
      </c>
      <c r="D16" s="76" t="s">
        <v>46</v>
      </c>
      <c r="E16" s="76" t="s">
        <v>16</v>
      </c>
      <c r="F16" s="76" t="s">
        <v>21</v>
      </c>
    </row>
    <row r="17" spans="1:7" ht="15.75">
      <c r="A17" s="79"/>
      <c r="B17" s="76"/>
      <c r="C17" s="76"/>
      <c r="D17" s="76"/>
      <c r="E17" s="76"/>
      <c r="F17" s="76"/>
    </row>
    <row r="18" spans="1:7" ht="63.75">
      <c r="A18" s="79" t="s">
        <v>47</v>
      </c>
      <c r="B18" s="76" t="s">
        <v>11</v>
      </c>
      <c r="C18" s="76" t="s">
        <v>48</v>
      </c>
      <c r="D18" s="76">
        <v>1234567890</v>
      </c>
      <c r="E18" s="76" t="s">
        <v>16</v>
      </c>
      <c r="F18" s="76" t="s">
        <v>49</v>
      </c>
    </row>
    <row r="19" spans="1:7" ht="23.25">
      <c r="A19" s="131"/>
      <c r="B19" s="131"/>
      <c r="C19" s="131"/>
      <c r="D19" s="131"/>
      <c r="E19" s="131"/>
      <c r="F19" s="131"/>
    </row>
    <row r="20" spans="1:7" ht="23.25">
      <c r="A20" s="133" t="s">
        <v>50</v>
      </c>
      <c r="B20" s="133"/>
      <c r="C20" s="133"/>
      <c r="D20" s="133"/>
      <c r="E20" s="133"/>
      <c r="F20" s="133"/>
    </row>
    <row r="21" spans="1:7" ht="31.5">
      <c r="A21" s="71" t="s">
        <v>3</v>
      </c>
      <c r="B21" s="71" t="s">
        <v>4</v>
      </c>
      <c r="C21" s="71" t="s">
        <v>5</v>
      </c>
      <c r="D21" s="71" t="s">
        <v>6</v>
      </c>
      <c r="E21" s="71" t="s">
        <v>7</v>
      </c>
      <c r="F21" s="71" t="s">
        <v>8</v>
      </c>
      <c r="G21" s="64" t="s">
        <v>51</v>
      </c>
    </row>
    <row r="22" spans="1:7" ht="38.25">
      <c r="A22" s="72" t="s">
        <v>52</v>
      </c>
      <c r="B22" s="73" t="s">
        <v>53</v>
      </c>
      <c r="C22" s="76" t="s">
        <v>54</v>
      </c>
      <c r="D22" s="76" t="s">
        <v>12</v>
      </c>
      <c r="E22" s="76">
        <v>5</v>
      </c>
      <c r="F22" s="76" t="s">
        <v>55</v>
      </c>
    </row>
    <row r="23" spans="1:7" ht="38.25">
      <c r="A23" s="72" t="s">
        <v>56</v>
      </c>
      <c r="B23" s="76" t="s">
        <v>11</v>
      </c>
      <c r="C23" s="76" t="s">
        <v>57</v>
      </c>
      <c r="D23" s="76" t="s">
        <v>58</v>
      </c>
      <c r="E23" s="76">
        <v>3</v>
      </c>
      <c r="F23" s="76" t="s">
        <v>59</v>
      </c>
    </row>
    <row r="24" spans="1:7" ht="15.75">
      <c r="A24" s="72" t="s">
        <v>60</v>
      </c>
      <c r="B24" s="76" t="s">
        <v>11</v>
      </c>
      <c r="C24" s="76" t="s">
        <v>61</v>
      </c>
      <c r="D24" s="76" t="s">
        <v>62</v>
      </c>
      <c r="E24" s="76">
        <v>6</v>
      </c>
      <c r="F24" s="76" t="s">
        <v>63</v>
      </c>
    </row>
    <row r="25" spans="1:7" ht="31.5">
      <c r="A25" s="72" t="s">
        <v>64</v>
      </c>
      <c r="B25" s="82" t="s">
        <v>11</v>
      </c>
      <c r="C25" s="83" t="s">
        <v>65</v>
      </c>
      <c r="D25" s="82">
        <v>85010000</v>
      </c>
      <c r="E25" s="84">
        <v>10</v>
      </c>
      <c r="F25" s="84" t="s">
        <v>66</v>
      </c>
    </row>
    <row r="26" spans="1:7" ht="38.25">
      <c r="A26" s="72" t="s">
        <v>67</v>
      </c>
      <c r="B26" s="82" t="s">
        <v>68</v>
      </c>
      <c r="C26" s="84" t="s">
        <v>69</v>
      </c>
      <c r="D26" s="82">
        <v>85020000</v>
      </c>
      <c r="E26" s="84">
        <v>8</v>
      </c>
      <c r="F26" s="84" t="s">
        <v>66</v>
      </c>
      <c r="G26" s="65"/>
    </row>
    <row r="27" spans="1:7" ht="45" customHeight="1">
      <c r="A27" s="72" t="s">
        <v>70</v>
      </c>
      <c r="B27" s="82" t="s">
        <v>68</v>
      </c>
      <c r="C27" s="84" t="s">
        <v>71</v>
      </c>
      <c r="D27" s="82">
        <v>68501</v>
      </c>
      <c r="E27" s="84">
        <v>7</v>
      </c>
      <c r="F27" s="84" t="s">
        <v>66</v>
      </c>
    </row>
    <row r="28" spans="1:7" ht="69.75" customHeight="1">
      <c r="A28" s="72" t="s">
        <v>72</v>
      </c>
      <c r="B28" s="82" t="s">
        <v>11</v>
      </c>
      <c r="C28" s="84" t="s">
        <v>73</v>
      </c>
      <c r="D28" s="82" t="s">
        <v>12</v>
      </c>
      <c r="E28" s="84">
        <v>5</v>
      </c>
      <c r="F28" s="83" t="s">
        <v>55</v>
      </c>
    </row>
    <row r="29" spans="1:7" ht="62.25" customHeight="1">
      <c r="A29" s="72" t="s">
        <v>74</v>
      </c>
      <c r="B29" s="82" t="s">
        <v>11</v>
      </c>
      <c r="C29" s="84" t="s">
        <v>75</v>
      </c>
      <c r="D29" s="82" t="s">
        <v>12</v>
      </c>
      <c r="E29" s="84">
        <v>5</v>
      </c>
      <c r="F29" s="83" t="s">
        <v>55</v>
      </c>
    </row>
    <row r="30" spans="1:7" ht="58.5" customHeight="1">
      <c r="A30" s="72" t="s">
        <v>76</v>
      </c>
      <c r="B30" s="82" t="s">
        <v>68</v>
      </c>
      <c r="C30" s="84" t="s">
        <v>77</v>
      </c>
      <c r="D30" s="82">
        <v>85881</v>
      </c>
      <c r="E30" s="84">
        <v>5</v>
      </c>
      <c r="F30" s="84" t="s">
        <v>66</v>
      </c>
    </row>
    <row r="31" spans="1:7" ht="38.25">
      <c r="A31" s="72" t="s">
        <v>78</v>
      </c>
      <c r="B31" s="82" t="s">
        <v>68</v>
      </c>
      <c r="C31" s="84" t="s">
        <v>79</v>
      </c>
      <c r="D31" s="82" t="s">
        <v>22</v>
      </c>
      <c r="E31" s="84">
        <v>3</v>
      </c>
      <c r="F31" s="84" t="s">
        <v>59</v>
      </c>
    </row>
    <row r="32" spans="1:7" ht="25.5">
      <c r="A32" s="72" t="s">
        <v>80</v>
      </c>
      <c r="B32" s="82" t="s">
        <v>11</v>
      </c>
      <c r="C32" s="84" t="s">
        <v>81</v>
      </c>
      <c r="D32" s="82" t="s">
        <v>82</v>
      </c>
      <c r="E32" s="84">
        <v>7</v>
      </c>
      <c r="F32" s="84" t="s">
        <v>83</v>
      </c>
    </row>
    <row r="33" spans="1:7">
      <c r="B33" s="59"/>
      <c r="C33" s="60"/>
      <c r="D33" s="61"/>
      <c r="E33" s="62"/>
      <c r="F33" s="62"/>
    </row>
    <row r="34" spans="1:7" ht="26.25">
      <c r="C34" s="66" t="s">
        <v>84</v>
      </c>
    </row>
    <row r="35" spans="1:7" ht="31.5">
      <c r="A35" s="71" t="s">
        <v>3</v>
      </c>
      <c r="B35" s="71" t="s">
        <v>4</v>
      </c>
      <c r="C35" s="71" t="s">
        <v>5</v>
      </c>
      <c r="D35" s="71" t="s">
        <v>6</v>
      </c>
      <c r="E35" s="71" t="s">
        <v>7</v>
      </c>
      <c r="F35" s="71" t="s">
        <v>8</v>
      </c>
      <c r="G35" s="64" t="s">
        <v>85</v>
      </c>
    </row>
    <row r="36" spans="1:7" ht="38.25">
      <c r="A36" s="72" t="s">
        <v>52</v>
      </c>
      <c r="B36" s="73" t="s">
        <v>53</v>
      </c>
      <c r="C36" s="76" t="s">
        <v>54</v>
      </c>
      <c r="D36" s="76" t="s">
        <v>12</v>
      </c>
      <c r="E36" s="76">
        <v>5</v>
      </c>
      <c r="F36" s="76" t="s">
        <v>55</v>
      </c>
    </row>
    <row r="37" spans="1:7" ht="25.5">
      <c r="A37" s="72" t="s">
        <v>86</v>
      </c>
      <c r="B37" s="73" t="s">
        <v>11</v>
      </c>
      <c r="C37" s="76" t="s">
        <v>87</v>
      </c>
      <c r="D37" s="76" t="s">
        <v>88</v>
      </c>
      <c r="E37" s="76">
        <v>5</v>
      </c>
      <c r="F37" s="76" t="s">
        <v>55</v>
      </c>
    </row>
    <row r="38" spans="1:7" ht="38.25">
      <c r="A38" s="72" t="s">
        <v>89</v>
      </c>
      <c r="B38" s="73" t="s">
        <v>11</v>
      </c>
      <c r="C38" s="84" t="s">
        <v>90</v>
      </c>
      <c r="D38" s="84" t="s">
        <v>91</v>
      </c>
      <c r="E38" s="82">
        <v>20</v>
      </c>
      <c r="F38" s="83" t="s">
        <v>92</v>
      </c>
    </row>
    <row r="39" spans="1:7" ht="15.75">
      <c r="A39" s="72" t="s">
        <v>60</v>
      </c>
      <c r="B39" s="76" t="s">
        <v>11</v>
      </c>
      <c r="C39" s="76" t="s">
        <v>61</v>
      </c>
      <c r="D39" s="76" t="s">
        <v>62</v>
      </c>
      <c r="E39" s="76">
        <v>6</v>
      </c>
      <c r="F39" s="76" t="s">
        <v>63</v>
      </c>
    </row>
    <row r="40" spans="1:7" ht="15.75">
      <c r="A40" s="72" t="s">
        <v>50</v>
      </c>
      <c r="B40" s="82" t="s">
        <v>11</v>
      </c>
      <c r="C40" s="83" t="s">
        <v>65</v>
      </c>
      <c r="D40" s="82">
        <v>85010000</v>
      </c>
      <c r="E40" s="84">
        <v>10</v>
      </c>
      <c r="F40" s="84" t="s">
        <v>66</v>
      </c>
    </row>
    <row r="41" spans="1:7" ht="15.75">
      <c r="A41" s="72" t="s">
        <v>93</v>
      </c>
      <c r="B41" s="73" t="s">
        <v>11</v>
      </c>
      <c r="C41" s="84" t="s">
        <v>94</v>
      </c>
      <c r="D41" s="84" t="s">
        <v>95</v>
      </c>
      <c r="E41" s="84">
        <v>2</v>
      </c>
      <c r="F41" s="84" t="s">
        <v>96</v>
      </c>
    </row>
    <row r="42" spans="1:7" ht="78" customHeight="1">
      <c r="A42" s="72" t="s">
        <v>97</v>
      </c>
      <c r="B42" s="73" t="s">
        <v>11</v>
      </c>
      <c r="C42" s="84" t="s">
        <v>98</v>
      </c>
      <c r="D42" s="84" t="s">
        <v>99</v>
      </c>
      <c r="E42" s="84">
        <v>30</v>
      </c>
      <c r="F42" s="83" t="s">
        <v>100</v>
      </c>
    </row>
    <row r="43" spans="1:7" ht="15.75">
      <c r="A43" s="72" t="s">
        <v>101</v>
      </c>
      <c r="B43" s="73" t="s">
        <v>11</v>
      </c>
      <c r="C43" s="84" t="s">
        <v>102</v>
      </c>
      <c r="D43" s="84" t="s">
        <v>103</v>
      </c>
      <c r="E43" s="84">
        <v>8</v>
      </c>
      <c r="F43" s="84" t="s">
        <v>104</v>
      </c>
    </row>
    <row r="44" spans="1:7" ht="31.5">
      <c r="A44" s="72" t="s">
        <v>105</v>
      </c>
      <c r="B44" s="73" t="s">
        <v>68</v>
      </c>
      <c r="C44" s="84" t="s">
        <v>106</v>
      </c>
      <c r="D44" s="84" t="s">
        <v>22</v>
      </c>
      <c r="E44" s="84">
        <v>3</v>
      </c>
      <c r="F44" s="84" t="s">
        <v>107</v>
      </c>
    </row>
    <row r="45" spans="1:7" ht="31.5">
      <c r="A45" s="72" t="s">
        <v>108</v>
      </c>
      <c r="B45" s="73" t="s">
        <v>68</v>
      </c>
      <c r="C45" s="84" t="s">
        <v>109</v>
      </c>
      <c r="D45" s="84" t="s">
        <v>22</v>
      </c>
      <c r="E45" s="84">
        <v>3</v>
      </c>
      <c r="F45" s="84" t="s">
        <v>107</v>
      </c>
    </row>
    <row r="46" spans="1:7" ht="15.75">
      <c r="A46" s="72" t="s">
        <v>80</v>
      </c>
      <c r="B46" s="82" t="s">
        <v>11</v>
      </c>
      <c r="C46" s="84" t="s">
        <v>110</v>
      </c>
      <c r="D46" s="82" t="s">
        <v>82</v>
      </c>
      <c r="E46" s="84">
        <v>6</v>
      </c>
      <c r="F46" s="84" t="s">
        <v>111</v>
      </c>
    </row>
    <row r="49" spans="1:10" ht="26.25">
      <c r="C49" s="66" t="s">
        <v>112</v>
      </c>
    </row>
    <row r="50" spans="1:10" ht="45">
      <c r="A50" s="71" t="s">
        <v>3</v>
      </c>
      <c r="B50" s="71" t="s">
        <v>4</v>
      </c>
      <c r="C50" s="71" t="s">
        <v>5</v>
      </c>
      <c r="D50" s="71" t="s">
        <v>6</v>
      </c>
      <c r="E50" s="71" t="s">
        <v>7</v>
      </c>
      <c r="F50" s="71" t="s">
        <v>8</v>
      </c>
      <c r="G50" s="64" t="s">
        <v>113</v>
      </c>
      <c r="J50" s="67"/>
    </row>
    <row r="51" spans="1:10" ht="38.25">
      <c r="A51" s="72" t="s">
        <v>52</v>
      </c>
      <c r="B51" s="73" t="s">
        <v>53</v>
      </c>
      <c r="C51" s="76" t="s">
        <v>54</v>
      </c>
      <c r="D51" s="76" t="s">
        <v>12</v>
      </c>
      <c r="E51" s="76">
        <v>5</v>
      </c>
      <c r="F51" s="76" t="s">
        <v>55</v>
      </c>
      <c r="J51" s="67"/>
    </row>
    <row r="52" spans="1:10" ht="25.5">
      <c r="A52" s="72" t="s">
        <v>86</v>
      </c>
      <c r="B52" s="73" t="s">
        <v>11</v>
      </c>
      <c r="C52" s="76" t="s">
        <v>114</v>
      </c>
      <c r="D52" s="76" t="s">
        <v>88</v>
      </c>
      <c r="E52" s="76">
        <v>5</v>
      </c>
      <c r="F52" s="76" t="s">
        <v>55</v>
      </c>
      <c r="G52" s="41"/>
    </row>
    <row r="53" spans="1:10" ht="45" customHeight="1">
      <c r="A53" s="72" t="s">
        <v>115</v>
      </c>
      <c r="B53" s="82" t="s">
        <v>11</v>
      </c>
      <c r="C53" s="83" t="s">
        <v>116</v>
      </c>
      <c r="D53" s="83" t="s">
        <v>117</v>
      </c>
      <c r="E53" s="82">
        <v>40</v>
      </c>
      <c r="F53" s="82" t="s">
        <v>118</v>
      </c>
    </row>
    <row r="54" spans="1:10" ht="15.75">
      <c r="A54" s="72" t="s">
        <v>93</v>
      </c>
      <c r="B54" s="73" t="s">
        <v>11</v>
      </c>
      <c r="C54" s="84" t="s">
        <v>94</v>
      </c>
      <c r="D54" s="84" t="s">
        <v>95</v>
      </c>
      <c r="E54" s="84">
        <v>2</v>
      </c>
      <c r="F54" s="84" t="s">
        <v>96</v>
      </c>
    </row>
    <row r="55" spans="1:10" ht="51">
      <c r="A55" s="72" t="s">
        <v>97</v>
      </c>
      <c r="B55" s="73" t="s">
        <v>11</v>
      </c>
      <c r="C55" s="84" t="s">
        <v>98</v>
      </c>
      <c r="D55" s="84" t="s">
        <v>99</v>
      </c>
      <c r="E55" s="84">
        <v>30</v>
      </c>
      <c r="F55" s="83" t="s">
        <v>119</v>
      </c>
    </row>
    <row r="56" spans="1:10" ht="15.75">
      <c r="A56" s="72" t="s">
        <v>101</v>
      </c>
      <c r="B56" s="73" t="s">
        <v>11</v>
      </c>
      <c r="C56" s="84" t="s">
        <v>102</v>
      </c>
      <c r="D56" s="84" t="s">
        <v>103</v>
      </c>
      <c r="E56" s="84">
        <v>8</v>
      </c>
      <c r="F56" s="84" t="s">
        <v>104</v>
      </c>
    </row>
    <row r="57" spans="1:10" ht="31.5">
      <c r="A57" s="72" t="s">
        <v>105</v>
      </c>
      <c r="B57" s="73" t="s">
        <v>68</v>
      </c>
      <c r="C57" s="84" t="s">
        <v>106</v>
      </c>
      <c r="D57" s="84" t="s">
        <v>22</v>
      </c>
      <c r="E57" s="84">
        <v>3</v>
      </c>
      <c r="F57" s="84" t="s">
        <v>107</v>
      </c>
    </row>
    <row r="58" spans="1:10" ht="15.75">
      <c r="A58" s="72" t="s">
        <v>80</v>
      </c>
      <c r="B58" s="82" t="s">
        <v>11</v>
      </c>
      <c r="C58" s="84" t="s">
        <v>110</v>
      </c>
      <c r="D58" s="82" t="s">
        <v>82</v>
      </c>
      <c r="E58" s="84">
        <v>6</v>
      </c>
      <c r="F58" s="84" t="s">
        <v>111</v>
      </c>
    </row>
    <row r="60" spans="1:10" ht="26.25">
      <c r="C60" s="66" t="s">
        <v>120</v>
      </c>
    </row>
    <row r="61" spans="1:10" ht="45">
      <c r="A61" s="71" t="s">
        <v>3</v>
      </c>
      <c r="B61" s="71" t="s">
        <v>4</v>
      </c>
      <c r="C61" s="71" t="s">
        <v>5</v>
      </c>
      <c r="D61" s="71" t="s">
        <v>6</v>
      </c>
      <c r="E61" s="71" t="s">
        <v>7</v>
      </c>
      <c r="F61" s="71" t="s">
        <v>8</v>
      </c>
      <c r="G61" s="64" t="s">
        <v>121</v>
      </c>
    </row>
    <row r="62" spans="1:10" ht="39">
      <c r="A62" s="72" t="s">
        <v>50</v>
      </c>
      <c r="B62" s="81" t="s">
        <v>11</v>
      </c>
      <c r="C62" s="74" t="s">
        <v>122</v>
      </c>
      <c r="D62" s="80" t="s">
        <v>12</v>
      </c>
      <c r="E62" s="80">
        <v>5</v>
      </c>
      <c r="F62" s="80" t="s">
        <v>55</v>
      </c>
    </row>
    <row r="63" spans="1:10" ht="26.25">
      <c r="A63" s="72" t="s">
        <v>123</v>
      </c>
      <c r="B63" s="81" t="s">
        <v>11</v>
      </c>
      <c r="C63" s="80" t="s">
        <v>124</v>
      </c>
      <c r="D63" s="80" t="s">
        <v>125</v>
      </c>
      <c r="E63" s="80">
        <v>30</v>
      </c>
      <c r="F63" s="80" t="s">
        <v>126</v>
      </c>
    </row>
    <row r="64" spans="1:10" ht="26.25" customHeight="1">
      <c r="A64" s="72" t="s">
        <v>127</v>
      </c>
      <c r="B64" s="81" t="s">
        <v>11</v>
      </c>
      <c r="C64" s="80" t="s">
        <v>128</v>
      </c>
      <c r="D64" s="80" t="s">
        <v>129</v>
      </c>
      <c r="E64" s="80">
        <v>30</v>
      </c>
      <c r="F64" s="80" t="s">
        <v>126</v>
      </c>
    </row>
    <row r="65" spans="1:6" ht="26.25">
      <c r="A65" s="72" t="s">
        <v>130</v>
      </c>
      <c r="B65" s="75" t="s">
        <v>11</v>
      </c>
      <c r="C65" s="75" t="s">
        <v>131</v>
      </c>
      <c r="D65" s="75" t="s">
        <v>12</v>
      </c>
      <c r="E65" s="75">
        <v>5</v>
      </c>
      <c r="F65" s="80" t="s">
        <v>55</v>
      </c>
    </row>
  </sheetData>
  <sheetProtection algorithmName="SHA-512" hashValue="CAbIY+vUaPKc6f5JibpaM9IqvG1AVrfcRFm2q/ONyjOcYah9IKvSc2CpjMShhmkmExpKCobI3X8cBe+13DoTsQ==" saltValue="CNocaV98z6JjF7zazL6vfg==" spinCount="100000" sheet="1" objects="1" scenarios="1"/>
  <mergeCells count="2">
    <mergeCell ref="A2:G2"/>
    <mergeCell ref="A20:F20"/>
  </mergeCells>
  <dataValidations count="1">
    <dataValidation type="custom" allowBlank="1" showInputMessage="1" showErrorMessage="1" sqref="A41 A54" xr:uid="{737B399F-23E6-4013-B997-62EAD8CD3C4B}">
      <formula1>IF($A$2="XEUR",XEUR_PosAccount,"x")</formula1>
    </dataValidation>
  </dataValidations>
  <hyperlinks>
    <hyperlink ref="G21" location="'Settlement Account'!A1" display="'Settlement Account'!A1" xr:uid="{C4022AEE-85F4-4C7D-B25E-D777EBF49734}"/>
    <hyperlink ref="A18" location="'Pool Allocation Sheet'!F3" display="Checksum" xr:uid="{46C37933-39B2-48A1-A1A5-26DF8365AA06}"/>
    <hyperlink ref="G35" location="'Processing Settings'!A1" display="'Processing Settings'!A1" xr:uid="{863FF754-5F78-497B-8A73-90391610B417}"/>
    <hyperlink ref="G50" location="'Italian Bonds Settings'!A1" display="'Italian Bonds Settings'!A1" xr:uid="{92298BF0-42A1-4657-8E72-3E74206A33FD}"/>
    <hyperlink ref="G61" location="'Cash Accounts for Strange Nets'!A1" display="'Cash Accounts for Strange Nets'!A1" xr:uid="{29749271-6432-4DA2-A13E-398CF5506752}"/>
    <hyperlink ref="G5" location="'Signature Sheet'!A1" display="'Signature Sheet'!A1" xr:uid="{AD2DC09B-B497-4856-B099-9A09ADC045A3}"/>
    <hyperlink ref="A22" location="'Settlement Account'!A1" display="'Settlement Account'!A1" xr:uid="{16A62234-C606-44F7-A0FA-DC860AF887F8}"/>
    <hyperlink ref="A23" location="'Settlement Account'!B1" display="Cross-Location Netting (XETR/XFRA)" xr:uid="{4E97BF73-D0C2-4066-9ED4-BB0EA1363097}"/>
    <hyperlink ref="A24" location="'Settlement Account'!C1" display="Settlement Account Location" xr:uid="{FE9B195C-7009-4D82-867D-857F2727692D}"/>
    <hyperlink ref="A25" location="'Settlement Account'!C1" display="'Settlement Account'!C1" xr:uid="{4468F8FC-1125-48E9-A535-E9AB954C71D0}"/>
    <hyperlink ref="A26" location="'Settlement Account'!E1" display="'Settlement Account'!E1" xr:uid="{FFBD10C5-89AC-4F25-85C1-DAE8F266997C}"/>
    <hyperlink ref="A27" location="'Settlement Account'!F1" display="'Settlement Account'!F1" xr:uid="{1FB4DD8F-AB19-4142-AD5D-4AE90E22F752}"/>
    <hyperlink ref="A28" location="'Settlement Account'!G1" display=" Member ID of Account Owner" xr:uid="{390EDA55-E5B5-4F03-B156-C4E425342A20}"/>
    <hyperlink ref="A29" location="'Settlement Account'!H1" display="'Settlement Account'!H1" xr:uid="{81044D58-7A6B-454E-8300-DD61D74AED69}"/>
    <hyperlink ref="A30" location="'Settlement Account'!I1" display="'Settlement Account'!I1" xr:uid="{DFA3BCE3-6470-4B75-821C-E21E2F6A78CB}"/>
    <hyperlink ref="A31" location="'Settlement Account'!J1" display="Account will be used for Italian Bonds" xr:uid="{2F47B74B-48C0-4E84-8B5A-26DCE4EC737E}"/>
    <hyperlink ref="A32" location="'Settlement Account'!K1" display="Status" xr:uid="{9BD3B87B-DCF2-47B0-BB96-EA2BFD3119AC}"/>
    <hyperlink ref="A36" location="'Processing Settings'!A1" display="'Processing Settings'!A1" xr:uid="{505BB5B2-915D-43AD-8C51-1541FC7F4705}"/>
    <hyperlink ref="A37" location="'Processing Settings'!B1" display="DC Market Participant" xr:uid="{1E5CDD3D-B52F-428A-81EC-318DED6415BB}"/>
    <hyperlink ref="A38" location="'Processing Settings'!C1" display="Exchange" xr:uid="{F4B4674A-994D-48A4-AA85-F2D6812D46A8}"/>
    <hyperlink ref="A39" location="'Processing Settings'!D1" display="Settlement Account Location" xr:uid="{AD85C37B-0FB2-41FE-A55F-159C57FEE31D}"/>
    <hyperlink ref="A40" location="'Processing Settings'!E1" display="Settlement Account" xr:uid="{62A8EED9-B733-4CDF-B848-21F946E09BB7}"/>
    <hyperlink ref="A41" location="'Processing Settings'!F1" display="Position Account" xr:uid="{0ABCB290-9ABB-4CF9-9B1C-6BE390CED4E2}"/>
    <hyperlink ref="A42" location="'Processing Settings'!G1" display="Netting Model" xr:uid="{AAB3D7AA-EF52-43D4-8B92-ED1E6EF2E4FD}"/>
    <hyperlink ref="A43" location="'Processing Settings'!H1" display="Release Method" xr:uid="{B502934C-546D-49EC-BD64-4672C9CE0CF4}"/>
    <hyperlink ref="A44" location="'Processing Settings'!I1" display="Gross Delivery Management via SWIFT  before Trade Day Netting" xr:uid="{D42E48EF-65DD-4F46-BFCF-BABCCDC69D50}"/>
    <hyperlink ref="A45" location="'Processing Settings'!J1" display="'Processing Settings'!J1" xr:uid="{84EF7B30-7CAE-4407-B712-DDF15826B881}"/>
    <hyperlink ref="A46" location="'Processing Settings'!K1" display="Status" xr:uid="{BBE65D66-CEC1-4138-BE33-9B82C0BBAF3D}"/>
    <hyperlink ref="A51" location="'Italian Bonds Settings'!A1" display="'Italian Bonds Settings'!A1" xr:uid="{0090634C-631D-471C-8B1B-65ED6FF018C1}"/>
    <hyperlink ref="A52" location="'Italian Bonds Settings'!B1" display="DC Market Participant" xr:uid="{DD262ECE-F451-4B24-8186-3EAE167032FB}"/>
    <hyperlink ref="A53" location="'Italian Bonds Settings'!C1" display="Settlement Account list eligible for Italian bonds" xr:uid="{74A96E63-C5B8-4129-8C22-913635920F81}"/>
    <hyperlink ref="A54" location="'Italian Bonds Settings'!D1" display="Position Account" xr:uid="{53D13496-EF20-4E70-B39D-95555FFBC99F}"/>
    <hyperlink ref="A55" location="'Italian Bonds Settings'!E1" display="Netting Model" xr:uid="{A5578B95-7D63-4C7E-AEA2-4775613E3C9D}"/>
    <hyperlink ref="A56" location="'Italian Bonds Settings'!F1" display="Release Method" xr:uid="{5F1476B2-3A8D-48DD-9B75-547BF6BCA6C3}"/>
    <hyperlink ref="A57" location="'Italian Bonds Settings'!G1" display="Gross Delivery Management via SWIFT  before Trade Day Netting" xr:uid="{FD2394DD-0B40-4651-B30F-C8D23A616432}"/>
    <hyperlink ref="A58" location="'Italian Bonds Settings'!H1" display="Status" xr:uid="{3C2FB7B6-1B1E-42D7-ADB1-E8EBCFBC3160}"/>
    <hyperlink ref="A62" location="'Cash Accounts for Strange Nets'!A3" display="Settlement Account" xr:uid="{9E4B3535-8045-4D93-914B-BD4AB145995F}"/>
    <hyperlink ref="A63" location="'Cash Accounts for Strange Nets'!B3" display="Cash Account No. " xr:uid="{B8BA7427-34E1-4AA8-A8F5-DDA5511FA54C}"/>
    <hyperlink ref="A64" location="'Cash Accounts for Strange Nets'!C3" display="BIC of Account Holder " xr:uid="{A6BC753A-EB03-45C1-B95D-00791798162A}"/>
    <hyperlink ref="A65" location="'Cash Accounts for Strange Nets'!D3" display="Account Holder " xr:uid="{1D6AF1FD-A197-4EB9-AAB0-06F0D4E64334}"/>
  </hyperlinks>
  <pageMargins left="0.7" right="0.7" top="0.75" bottom="0.75" header="0.3" footer="0.3"/>
  <pageSetup paperSize="9" orientation="portrait" verticalDpi="599" r:id="rId1"/>
  <headerFooter>
    <oddFooter>&amp;C&amp;1#&amp;"Calibri"&amp;10&amp;K000000Internal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90DBA-DAD7-4A13-B7E9-4EAF1B7D12CC}">
  <sheetPr codeName="Sheet15"/>
  <dimension ref="A1:Q344"/>
  <sheetViews>
    <sheetView workbookViewId="0">
      <selection activeCell="G2" sqref="G2"/>
    </sheetView>
  </sheetViews>
  <sheetFormatPr defaultRowHeight="12.75"/>
  <cols>
    <col min="1" max="1" width="13.5703125" style="102" customWidth="1"/>
    <col min="2" max="2" width="17.42578125" style="102" customWidth="1"/>
    <col min="3" max="3" width="18.140625" style="102" customWidth="1"/>
    <col min="4" max="4" width="18.85546875" style="102" customWidth="1"/>
    <col min="5" max="5" width="9.140625" style="102"/>
    <col min="6" max="6" width="22.28515625" style="102" customWidth="1"/>
    <col min="7" max="7" width="24.85546875" style="102" customWidth="1"/>
    <col min="8" max="8" width="17.42578125" style="102" customWidth="1"/>
    <col min="9" max="9" width="9.140625" style="102"/>
    <col min="10" max="10" width="20.85546875" style="102" customWidth="1"/>
    <col min="11" max="11" width="20.28515625" style="102" customWidth="1"/>
    <col min="12" max="12" width="19.5703125" style="102" customWidth="1"/>
    <col min="13" max="13" width="17" style="102" customWidth="1"/>
    <col min="14" max="14" width="16.42578125" style="102" customWidth="1"/>
    <col min="15" max="15" width="12.42578125" style="102" customWidth="1"/>
    <col min="16" max="16" width="12.28515625" style="102" customWidth="1"/>
    <col min="17" max="17" width="10.28515625" style="102" customWidth="1"/>
    <col min="18" max="256" width="9.140625" style="102"/>
    <col min="257" max="257" width="14.140625" style="102" customWidth="1"/>
    <col min="258" max="258" width="20.140625" style="102" customWidth="1"/>
    <col min="259" max="259" width="18.140625" style="102" customWidth="1"/>
    <col min="260" max="260" width="18.85546875" style="102" customWidth="1"/>
    <col min="261" max="261" width="9.140625" style="102"/>
    <col min="262" max="262" width="22.28515625" style="102" customWidth="1"/>
    <col min="263" max="263" width="24.140625" style="102" customWidth="1"/>
    <col min="264" max="264" width="17.42578125" style="102" customWidth="1"/>
    <col min="265" max="265" width="9.140625" style="102"/>
    <col min="266" max="266" width="20.85546875" style="102" customWidth="1"/>
    <col min="267" max="267" width="20.28515625" style="102" customWidth="1"/>
    <col min="268" max="268" width="19.5703125" style="102" customWidth="1"/>
    <col min="269" max="269" width="17" style="102" customWidth="1"/>
    <col min="270" max="270" width="16.42578125" style="102" customWidth="1"/>
    <col min="271" max="271" width="12.42578125" style="102" customWidth="1"/>
    <col min="272" max="272" width="12.28515625" style="102" customWidth="1"/>
    <col min="273" max="273" width="10.28515625" style="102" customWidth="1"/>
    <col min="274" max="512" width="9.140625" style="102"/>
    <col min="513" max="513" width="14.140625" style="102" customWidth="1"/>
    <col min="514" max="514" width="20.140625" style="102" customWidth="1"/>
    <col min="515" max="515" width="18.140625" style="102" customWidth="1"/>
    <col min="516" max="516" width="18.85546875" style="102" customWidth="1"/>
    <col min="517" max="517" width="9.140625" style="102"/>
    <col min="518" max="518" width="22.28515625" style="102" customWidth="1"/>
    <col min="519" max="519" width="24.140625" style="102" customWidth="1"/>
    <col min="520" max="520" width="17.42578125" style="102" customWidth="1"/>
    <col min="521" max="521" width="9.140625" style="102"/>
    <col min="522" max="522" width="20.85546875" style="102" customWidth="1"/>
    <col min="523" max="523" width="20.28515625" style="102" customWidth="1"/>
    <col min="524" max="524" width="19.5703125" style="102" customWidth="1"/>
    <col min="525" max="525" width="17" style="102" customWidth="1"/>
    <col min="526" max="526" width="16.42578125" style="102" customWidth="1"/>
    <col min="527" max="527" width="12.42578125" style="102" customWidth="1"/>
    <col min="528" max="528" width="12.28515625" style="102" customWidth="1"/>
    <col min="529" max="529" width="10.28515625" style="102" customWidth="1"/>
    <col min="530" max="768" width="9.140625" style="102"/>
    <col min="769" max="769" width="14.140625" style="102" customWidth="1"/>
    <col min="770" max="770" width="20.140625" style="102" customWidth="1"/>
    <col min="771" max="771" width="18.140625" style="102" customWidth="1"/>
    <col min="772" max="772" width="18.85546875" style="102" customWidth="1"/>
    <col min="773" max="773" width="9.140625" style="102"/>
    <col min="774" max="774" width="22.28515625" style="102" customWidth="1"/>
    <col min="775" max="775" width="24.140625" style="102" customWidth="1"/>
    <col min="776" max="776" width="17.42578125" style="102" customWidth="1"/>
    <col min="777" max="777" width="9.140625" style="102"/>
    <col min="778" max="778" width="20.85546875" style="102" customWidth="1"/>
    <col min="779" max="779" width="20.28515625" style="102" customWidth="1"/>
    <col min="780" max="780" width="19.5703125" style="102" customWidth="1"/>
    <col min="781" max="781" width="17" style="102" customWidth="1"/>
    <col min="782" max="782" width="16.42578125" style="102" customWidth="1"/>
    <col min="783" max="783" width="12.42578125" style="102" customWidth="1"/>
    <col min="784" max="784" width="12.28515625" style="102" customWidth="1"/>
    <col min="785" max="785" width="10.28515625" style="102" customWidth="1"/>
    <col min="786" max="1024" width="9.140625" style="102"/>
    <col min="1025" max="1025" width="14.140625" style="102" customWidth="1"/>
    <col min="1026" max="1026" width="20.140625" style="102" customWidth="1"/>
    <col min="1027" max="1027" width="18.140625" style="102" customWidth="1"/>
    <col min="1028" max="1028" width="18.85546875" style="102" customWidth="1"/>
    <col min="1029" max="1029" width="9.140625" style="102"/>
    <col min="1030" max="1030" width="22.28515625" style="102" customWidth="1"/>
    <col min="1031" max="1031" width="24.140625" style="102" customWidth="1"/>
    <col min="1032" max="1032" width="17.42578125" style="102" customWidth="1"/>
    <col min="1033" max="1033" width="9.140625" style="102"/>
    <col min="1034" max="1034" width="20.85546875" style="102" customWidth="1"/>
    <col min="1035" max="1035" width="20.28515625" style="102" customWidth="1"/>
    <col min="1036" max="1036" width="19.5703125" style="102" customWidth="1"/>
    <col min="1037" max="1037" width="17" style="102" customWidth="1"/>
    <col min="1038" max="1038" width="16.42578125" style="102" customWidth="1"/>
    <col min="1039" max="1039" width="12.42578125" style="102" customWidth="1"/>
    <col min="1040" max="1040" width="12.28515625" style="102" customWidth="1"/>
    <col min="1041" max="1041" width="10.28515625" style="102" customWidth="1"/>
    <col min="1042" max="1280" width="9.140625" style="102"/>
    <col min="1281" max="1281" width="14.140625" style="102" customWidth="1"/>
    <col min="1282" max="1282" width="20.140625" style="102" customWidth="1"/>
    <col min="1283" max="1283" width="18.140625" style="102" customWidth="1"/>
    <col min="1284" max="1284" width="18.85546875" style="102" customWidth="1"/>
    <col min="1285" max="1285" width="9.140625" style="102"/>
    <col min="1286" max="1286" width="22.28515625" style="102" customWidth="1"/>
    <col min="1287" max="1287" width="24.140625" style="102" customWidth="1"/>
    <col min="1288" max="1288" width="17.42578125" style="102" customWidth="1"/>
    <col min="1289" max="1289" width="9.140625" style="102"/>
    <col min="1290" max="1290" width="20.85546875" style="102" customWidth="1"/>
    <col min="1291" max="1291" width="20.28515625" style="102" customWidth="1"/>
    <col min="1292" max="1292" width="19.5703125" style="102" customWidth="1"/>
    <col min="1293" max="1293" width="17" style="102" customWidth="1"/>
    <col min="1294" max="1294" width="16.42578125" style="102" customWidth="1"/>
    <col min="1295" max="1295" width="12.42578125" style="102" customWidth="1"/>
    <col min="1296" max="1296" width="12.28515625" style="102" customWidth="1"/>
    <col min="1297" max="1297" width="10.28515625" style="102" customWidth="1"/>
    <col min="1298" max="1536" width="9.140625" style="102"/>
    <col min="1537" max="1537" width="14.140625" style="102" customWidth="1"/>
    <col min="1538" max="1538" width="20.140625" style="102" customWidth="1"/>
    <col min="1539" max="1539" width="18.140625" style="102" customWidth="1"/>
    <col min="1540" max="1540" width="18.85546875" style="102" customWidth="1"/>
    <col min="1541" max="1541" width="9.140625" style="102"/>
    <col min="1542" max="1542" width="22.28515625" style="102" customWidth="1"/>
    <col min="1543" max="1543" width="24.140625" style="102" customWidth="1"/>
    <col min="1544" max="1544" width="17.42578125" style="102" customWidth="1"/>
    <col min="1545" max="1545" width="9.140625" style="102"/>
    <col min="1546" max="1546" width="20.85546875" style="102" customWidth="1"/>
    <col min="1547" max="1547" width="20.28515625" style="102" customWidth="1"/>
    <col min="1548" max="1548" width="19.5703125" style="102" customWidth="1"/>
    <col min="1549" max="1549" width="17" style="102" customWidth="1"/>
    <col min="1550" max="1550" width="16.42578125" style="102" customWidth="1"/>
    <col min="1551" max="1551" width="12.42578125" style="102" customWidth="1"/>
    <col min="1552" max="1552" width="12.28515625" style="102" customWidth="1"/>
    <col min="1553" max="1553" width="10.28515625" style="102" customWidth="1"/>
    <col min="1554" max="1792" width="9.140625" style="102"/>
    <col min="1793" max="1793" width="14.140625" style="102" customWidth="1"/>
    <col min="1794" max="1794" width="20.140625" style="102" customWidth="1"/>
    <col min="1795" max="1795" width="18.140625" style="102" customWidth="1"/>
    <col min="1796" max="1796" width="18.85546875" style="102" customWidth="1"/>
    <col min="1797" max="1797" width="9.140625" style="102"/>
    <col min="1798" max="1798" width="22.28515625" style="102" customWidth="1"/>
    <col min="1799" max="1799" width="24.140625" style="102" customWidth="1"/>
    <col min="1800" max="1800" width="17.42578125" style="102" customWidth="1"/>
    <col min="1801" max="1801" width="9.140625" style="102"/>
    <col min="1802" max="1802" width="20.85546875" style="102" customWidth="1"/>
    <col min="1803" max="1803" width="20.28515625" style="102" customWidth="1"/>
    <col min="1804" max="1804" width="19.5703125" style="102" customWidth="1"/>
    <col min="1805" max="1805" width="17" style="102" customWidth="1"/>
    <col min="1806" max="1806" width="16.42578125" style="102" customWidth="1"/>
    <col min="1807" max="1807" width="12.42578125" style="102" customWidth="1"/>
    <col min="1808" max="1808" width="12.28515625" style="102" customWidth="1"/>
    <col min="1809" max="1809" width="10.28515625" style="102" customWidth="1"/>
    <col min="1810" max="2048" width="9.140625" style="102"/>
    <col min="2049" max="2049" width="14.140625" style="102" customWidth="1"/>
    <col min="2050" max="2050" width="20.140625" style="102" customWidth="1"/>
    <col min="2051" max="2051" width="18.140625" style="102" customWidth="1"/>
    <col min="2052" max="2052" width="18.85546875" style="102" customWidth="1"/>
    <col min="2053" max="2053" width="9.140625" style="102"/>
    <col min="2054" max="2054" width="22.28515625" style="102" customWidth="1"/>
    <col min="2055" max="2055" width="24.140625" style="102" customWidth="1"/>
    <col min="2056" max="2056" width="17.42578125" style="102" customWidth="1"/>
    <col min="2057" max="2057" width="9.140625" style="102"/>
    <col min="2058" max="2058" width="20.85546875" style="102" customWidth="1"/>
    <col min="2059" max="2059" width="20.28515625" style="102" customWidth="1"/>
    <col min="2060" max="2060" width="19.5703125" style="102" customWidth="1"/>
    <col min="2061" max="2061" width="17" style="102" customWidth="1"/>
    <col min="2062" max="2062" width="16.42578125" style="102" customWidth="1"/>
    <col min="2063" max="2063" width="12.42578125" style="102" customWidth="1"/>
    <col min="2064" max="2064" width="12.28515625" style="102" customWidth="1"/>
    <col min="2065" max="2065" width="10.28515625" style="102" customWidth="1"/>
    <col min="2066" max="2304" width="9.140625" style="102"/>
    <col min="2305" max="2305" width="14.140625" style="102" customWidth="1"/>
    <col min="2306" max="2306" width="20.140625" style="102" customWidth="1"/>
    <col min="2307" max="2307" width="18.140625" style="102" customWidth="1"/>
    <col min="2308" max="2308" width="18.85546875" style="102" customWidth="1"/>
    <col min="2309" max="2309" width="9.140625" style="102"/>
    <col min="2310" max="2310" width="22.28515625" style="102" customWidth="1"/>
    <col min="2311" max="2311" width="24.140625" style="102" customWidth="1"/>
    <col min="2312" max="2312" width="17.42578125" style="102" customWidth="1"/>
    <col min="2313" max="2313" width="9.140625" style="102"/>
    <col min="2314" max="2314" width="20.85546875" style="102" customWidth="1"/>
    <col min="2315" max="2315" width="20.28515625" style="102" customWidth="1"/>
    <col min="2316" max="2316" width="19.5703125" style="102" customWidth="1"/>
    <col min="2317" max="2317" width="17" style="102" customWidth="1"/>
    <col min="2318" max="2318" width="16.42578125" style="102" customWidth="1"/>
    <col min="2319" max="2319" width="12.42578125" style="102" customWidth="1"/>
    <col min="2320" max="2320" width="12.28515625" style="102" customWidth="1"/>
    <col min="2321" max="2321" width="10.28515625" style="102" customWidth="1"/>
    <col min="2322" max="2560" width="9.140625" style="102"/>
    <col min="2561" max="2561" width="14.140625" style="102" customWidth="1"/>
    <col min="2562" max="2562" width="20.140625" style="102" customWidth="1"/>
    <col min="2563" max="2563" width="18.140625" style="102" customWidth="1"/>
    <col min="2564" max="2564" width="18.85546875" style="102" customWidth="1"/>
    <col min="2565" max="2565" width="9.140625" style="102"/>
    <col min="2566" max="2566" width="22.28515625" style="102" customWidth="1"/>
    <col min="2567" max="2567" width="24.140625" style="102" customWidth="1"/>
    <col min="2568" max="2568" width="17.42578125" style="102" customWidth="1"/>
    <col min="2569" max="2569" width="9.140625" style="102"/>
    <col min="2570" max="2570" width="20.85546875" style="102" customWidth="1"/>
    <col min="2571" max="2571" width="20.28515625" style="102" customWidth="1"/>
    <col min="2572" max="2572" width="19.5703125" style="102" customWidth="1"/>
    <col min="2573" max="2573" width="17" style="102" customWidth="1"/>
    <col min="2574" max="2574" width="16.42578125" style="102" customWidth="1"/>
    <col min="2575" max="2575" width="12.42578125" style="102" customWidth="1"/>
    <col min="2576" max="2576" width="12.28515625" style="102" customWidth="1"/>
    <col min="2577" max="2577" width="10.28515625" style="102" customWidth="1"/>
    <col min="2578" max="2816" width="9.140625" style="102"/>
    <col min="2817" max="2817" width="14.140625" style="102" customWidth="1"/>
    <col min="2818" max="2818" width="20.140625" style="102" customWidth="1"/>
    <col min="2819" max="2819" width="18.140625" style="102" customWidth="1"/>
    <col min="2820" max="2820" width="18.85546875" style="102" customWidth="1"/>
    <col min="2821" max="2821" width="9.140625" style="102"/>
    <col min="2822" max="2822" width="22.28515625" style="102" customWidth="1"/>
    <col min="2823" max="2823" width="24.140625" style="102" customWidth="1"/>
    <col min="2824" max="2824" width="17.42578125" style="102" customWidth="1"/>
    <col min="2825" max="2825" width="9.140625" style="102"/>
    <col min="2826" max="2826" width="20.85546875" style="102" customWidth="1"/>
    <col min="2827" max="2827" width="20.28515625" style="102" customWidth="1"/>
    <col min="2828" max="2828" width="19.5703125" style="102" customWidth="1"/>
    <col min="2829" max="2829" width="17" style="102" customWidth="1"/>
    <col min="2830" max="2830" width="16.42578125" style="102" customWidth="1"/>
    <col min="2831" max="2831" width="12.42578125" style="102" customWidth="1"/>
    <col min="2832" max="2832" width="12.28515625" style="102" customWidth="1"/>
    <col min="2833" max="2833" width="10.28515625" style="102" customWidth="1"/>
    <col min="2834" max="3072" width="9.140625" style="102"/>
    <col min="3073" max="3073" width="14.140625" style="102" customWidth="1"/>
    <col min="3074" max="3074" width="20.140625" style="102" customWidth="1"/>
    <col min="3075" max="3075" width="18.140625" style="102" customWidth="1"/>
    <col min="3076" max="3076" width="18.85546875" style="102" customWidth="1"/>
    <col min="3077" max="3077" width="9.140625" style="102"/>
    <col min="3078" max="3078" width="22.28515625" style="102" customWidth="1"/>
    <col min="3079" max="3079" width="24.140625" style="102" customWidth="1"/>
    <col min="3080" max="3080" width="17.42578125" style="102" customWidth="1"/>
    <col min="3081" max="3081" width="9.140625" style="102"/>
    <col min="3082" max="3082" width="20.85546875" style="102" customWidth="1"/>
    <col min="3083" max="3083" width="20.28515625" style="102" customWidth="1"/>
    <col min="3084" max="3084" width="19.5703125" style="102" customWidth="1"/>
    <col min="3085" max="3085" width="17" style="102" customWidth="1"/>
    <col min="3086" max="3086" width="16.42578125" style="102" customWidth="1"/>
    <col min="3087" max="3087" width="12.42578125" style="102" customWidth="1"/>
    <col min="3088" max="3088" width="12.28515625" style="102" customWidth="1"/>
    <col min="3089" max="3089" width="10.28515625" style="102" customWidth="1"/>
    <col min="3090" max="3328" width="9.140625" style="102"/>
    <col min="3329" max="3329" width="14.140625" style="102" customWidth="1"/>
    <col min="3330" max="3330" width="20.140625" style="102" customWidth="1"/>
    <col min="3331" max="3331" width="18.140625" style="102" customWidth="1"/>
    <col min="3332" max="3332" width="18.85546875" style="102" customWidth="1"/>
    <col min="3333" max="3333" width="9.140625" style="102"/>
    <col min="3334" max="3334" width="22.28515625" style="102" customWidth="1"/>
    <col min="3335" max="3335" width="24.140625" style="102" customWidth="1"/>
    <col min="3336" max="3336" width="17.42578125" style="102" customWidth="1"/>
    <col min="3337" max="3337" width="9.140625" style="102"/>
    <col min="3338" max="3338" width="20.85546875" style="102" customWidth="1"/>
    <col min="3339" max="3339" width="20.28515625" style="102" customWidth="1"/>
    <col min="3340" max="3340" width="19.5703125" style="102" customWidth="1"/>
    <col min="3341" max="3341" width="17" style="102" customWidth="1"/>
    <col min="3342" max="3342" width="16.42578125" style="102" customWidth="1"/>
    <col min="3343" max="3343" width="12.42578125" style="102" customWidth="1"/>
    <col min="3344" max="3344" width="12.28515625" style="102" customWidth="1"/>
    <col min="3345" max="3345" width="10.28515625" style="102" customWidth="1"/>
    <col min="3346" max="3584" width="9.140625" style="102"/>
    <col min="3585" max="3585" width="14.140625" style="102" customWidth="1"/>
    <col min="3586" max="3586" width="20.140625" style="102" customWidth="1"/>
    <col min="3587" max="3587" width="18.140625" style="102" customWidth="1"/>
    <col min="3588" max="3588" width="18.85546875" style="102" customWidth="1"/>
    <col min="3589" max="3589" width="9.140625" style="102"/>
    <col min="3590" max="3590" width="22.28515625" style="102" customWidth="1"/>
    <col min="3591" max="3591" width="24.140625" style="102" customWidth="1"/>
    <col min="3592" max="3592" width="17.42578125" style="102" customWidth="1"/>
    <col min="3593" max="3593" width="9.140625" style="102"/>
    <col min="3594" max="3594" width="20.85546875" style="102" customWidth="1"/>
    <col min="3595" max="3595" width="20.28515625" style="102" customWidth="1"/>
    <col min="3596" max="3596" width="19.5703125" style="102" customWidth="1"/>
    <col min="3597" max="3597" width="17" style="102" customWidth="1"/>
    <col min="3598" max="3598" width="16.42578125" style="102" customWidth="1"/>
    <col min="3599" max="3599" width="12.42578125" style="102" customWidth="1"/>
    <col min="3600" max="3600" width="12.28515625" style="102" customWidth="1"/>
    <col min="3601" max="3601" width="10.28515625" style="102" customWidth="1"/>
    <col min="3602" max="3840" width="9.140625" style="102"/>
    <col min="3841" max="3841" width="14.140625" style="102" customWidth="1"/>
    <col min="3842" max="3842" width="20.140625" style="102" customWidth="1"/>
    <col min="3843" max="3843" width="18.140625" style="102" customWidth="1"/>
    <col min="3844" max="3844" width="18.85546875" style="102" customWidth="1"/>
    <col min="3845" max="3845" width="9.140625" style="102"/>
    <col min="3846" max="3846" width="22.28515625" style="102" customWidth="1"/>
    <col min="3847" max="3847" width="24.140625" style="102" customWidth="1"/>
    <col min="3848" max="3848" width="17.42578125" style="102" customWidth="1"/>
    <col min="3849" max="3849" width="9.140625" style="102"/>
    <col min="3850" max="3850" width="20.85546875" style="102" customWidth="1"/>
    <col min="3851" max="3851" width="20.28515625" style="102" customWidth="1"/>
    <col min="3852" max="3852" width="19.5703125" style="102" customWidth="1"/>
    <col min="3853" max="3853" width="17" style="102" customWidth="1"/>
    <col min="3854" max="3854" width="16.42578125" style="102" customWidth="1"/>
    <col min="3855" max="3855" width="12.42578125" style="102" customWidth="1"/>
    <col min="3856" max="3856" width="12.28515625" style="102" customWidth="1"/>
    <col min="3857" max="3857" width="10.28515625" style="102" customWidth="1"/>
    <col min="3858" max="4096" width="9.140625" style="102"/>
    <col min="4097" max="4097" width="14.140625" style="102" customWidth="1"/>
    <col min="4098" max="4098" width="20.140625" style="102" customWidth="1"/>
    <col min="4099" max="4099" width="18.140625" style="102" customWidth="1"/>
    <col min="4100" max="4100" width="18.85546875" style="102" customWidth="1"/>
    <col min="4101" max="4101" width="9.140625" style="102"/>
    <col min="4102" max="4102" width="22.28515625" style="102" customWidth="1"/>
    <col min="4103" max="4103" width="24.140625" style="102" customWidth="1"/>
    <col min="4104" max="4104" width="17.42578125" style="102" customWidth="1"/>
    <col min="4105" max="4105" width="9.140625" style="102"/>
    <col min="4106" max="4106" width="20.85546875" style="102" customWidth="1"/>
    <col min="4107" max="4107" width="20.28515625" style="102" customWidth="1"/>
    <col min="4108" max="4108" width="19.5703125" style="102" customWidth="1"/>
    <col min="4109" max="4109" width="17" style="102" customWidth="1"/>
    <col min="4110" max="4110" width="16.42578125" style="102" customWidth="1"/>
    <col min="4111" max="4111" width="12.42578125" style="102" customWidth="1"/>
    <col min="4112" max="4112" width="12.28515625" style="102" customWidth="1"/>
    <col min="4113" max="4113" width="10.28515625" style="102" customWidth="1"/>
    <col min="4114" max="4352" width="9.140625" style="102"/>
    <col min="4353" max="4353" width="14.140625" style="102" customWidth="1"/>
    <col min="4354" max="4354" width="20.140625" style="102" customWidth="1"/>
    <col min="4355" max="4355" width="18.140625" style="102" customWidth="1"/>
    <col min="4356" max="4356" width="18.85546875" style="102" customWidth="1"/>
    <col min="4357" max="4357" width="9.140625" style="102"/>
    <col min="4358" max="4358" width="22.28515625" style="102" customWidth="1"/>
    <col min="4359" max="4359" width="24.140625" style="102" customWidth="1"/>
    <col min="4360" max="4360" width="17.42578125" style="102" customWidth="1"/>
    <col min="4361" max="4361" width="9.140625" style="102"/>
    <col min="4362" max="4362" width="20.85546875" style="102" customWidth="1"/>
    <col min="4363" max="4363" width="20.28515625" style="102" customWidth="1"/>
    <col min="4364" max="4364" width="19.5703125" style="102" customWidth="1"/>
    <col min="4365" max="4365" width="17" style="102" customWidth="1"/>
    <col min="4366" max="4366" width="16.42578125" style="102" customWidth="1"/>
    <col min="4367" max="4367" width="12.42578125" style="102" customWidth="1"/>
    <col min="4368" max="4368" width="12.28515625" style="102" customWidth="1"/>
    <col min="4369" max="4369" width="10.28515625" style="102" customWidth="1"/>
    <col min="4370" max="4608" width="9.140625" style="102"/>
    <col min="4609" max="4609" width="14.140625" style="102" customWidth="1"/>
    <col min="4610" max="4610" width="20.140625" style="102" customWidth="1"/>
    <col min="4611" max="4611" width="18.140625" style="102" customWidth="1"/>
    <col min="4612" max="4612" width="18.85546875" style="102" customWidth="1"/>
    <col min="4613" max="4613" width="9.140625" style="102"/>
    <col min="4614" max="4614" width="22.28515625" style="102" customWidth="1"/>
    <col min="4615" max="4615" width="24.140625" style="102" customWidth="1"/>
    <col min="4616" max="4616" width="17.42578125" style="102" customWidth="1"/>
    <col min="4617" max="4617" width="9.140625" style="102"/>
    <col min="4618" max="4618" width="20.85546875" style="102" customWidth="1"/>
    <col min="4619" max="4619" width="20.28515625" style="102" customWidth="1"/>
    <col min="4620" max="4620" width="19.5703125" style="102" customWidth="1"/>
    <col min="4621" max="4621" width="17" style="102" customWidth="1"/>
    <col min="4622" max="4622" width="16.42578125" style="102" customWidth="1"/>
    <col min="4623" max="4623" width="12.42578125" style="102" customWidth="1"/>
    <col min="4624" max="4624" width="12.28515625" style="102" customWidth="1"/>
    <col min="4625" max="4625" width="10.28515625" style="102" customWidth="1"/>
    <col min="4626" max="4864" width="9.140625" style="102"/>
    <col min="4865" max="4865" width="14.140625" style="102" customWidth="1"/>
    <col min="4866" max="4866" width="20.140625" style="102" customWidth="1"/>
    <col min="4867" max="4867" width="18.140625" style="102" customWidth="1"/>
    <col min="4868" max="4868" width="18.85546875" style="102" customWidth="1"/>
    <col min="4869" max="4869" width="9.140625" style="102"/>
    <col min="4870" max="4870" width="22.28515625" style="102" customWidth="1"/>
    <col min="4871" max="4871" width="24.140625" style="102" customWidth="1"/>
    <col min="4872" max="4872" width="17.42578125" style="102" customWidth="1"/>
    <col min="4873" max="4873" width="9.140625" style="102"/>
    <col min="4874" max="4874" width="20.85546875" style="102" customWidth="1"/>
    <col min="4875" max="4875" width="20.28515625" style="102" customWidth="1"/>
    <col min="4876" max="4876" width="19.5703125" style="102" customWidth="1"/>
    <col min="4877" max="4877" width="17" style="102" customWidth="1"/>
    <col min="4878" max="4878" width="16.42578125" style="102" customWidth="1"/>
    <col min="4879" max="4879" width="12.42578125" style="102" customWidth="1"/>
    <col min="4880" max="4880" width="12.28515625" style="102" customWidth="1"/>
    <col min="4881" max="4881" width="10.28515625" style="102" customWidth="1"/>
    <col min="4882" max="5120" width="9.140625" style="102"/>
    <col min="5121" max="5121" width="14.140625" style="102" customWidth="1"/>
    <col min="5122" max="5122" width="20.140625" style="102" customWidth="1"/>
    <col min="5123" max="5123" width="18.140625" style="102" customWidth="1"/>
    <col min="5124" max="5124" width="18.85546875" style="102" customWidth="1"/>
    <col min="5125" max="5125" width="9.140625" style="102"/>
    <col min="5126" max="5126" width="22.28515625" style="102" customWidth="1"/>
    <col min="5127" max="5127" width="24.140625" style="102" customWidth="1"/>
    <col min="5128" max="5128" width="17.42578125" style="102" customWidth="1"/>
    <col min="5129" max="5129" width="9.140625" style="102"/>
    <col min="5130" max="5130" width="20.85546875" style="102" customWidth="1"/>
    <col min="5131" max="5131" width="20.28515625" style="102" customWidth="1"/>
    <col min="5132" max="5132" width="19.5703125" style="102" customWidth="1"/>
    <col min="5133" max="5133" width="17" style="102" customWidth="1"/>
    <col min="5134" max="5134" width="16.42578125" style="102" customWidth="1"/>
    <col min="5135" max="5135" width="12.42578125" style="102" customWidth="1"/>
    <col min="5136" max="5136" width="12.28515625" style="102" customWidth="1"/>
    <col min="5137" max="5137" width="10.28515625" style="102" customWidth="1"/>
    <col min="5138" max="5376" width="9.140625" style="102"/>
    <col min="5377" max="5377" width="14.140625" style="102" customWidth="1"/>
    <col min="5378" max="5378" width="20.140625" style="102" customWidth="1"/>
    <col min="5379" max="5379" width="18.140625" style="102" customWidth="1"/>
    <col min="5380" max="5380" width="18.85546875" style="102" customWidth="1"/>
    <col min="5381" max="5381" width="9.140625" style="102"/>
    <col min="5382" max="5382" width="22.28515625" style="102" customWidth="1"/>
    <col min="5383" max="5383" width="24.140625" style="102" customWidth="1"/>
    <col min="5384" max="5384" width="17.42578125" style="102" customWidth="1"/>
    <col min="5385" max="5385" width="9.140625" style="102"/>
    <col min="5386" max="5386" width="20.85546875" style="102" customWidth="1"/>
    <col min="5387" max="5387" width="20.28515625" style="102" customWidth="1"/>
    <col min="5388" max="5388" width="19.5703125" style="102" customWidth="1"/>
    <col min="5389" max="5389" width="17" style="102" customWidth="1"/>
    <col min="5390" max="5390" width="16.42578125" style="102" customWidth="1"/>
    <col min="5391" max="5391" width="12.42578125" style="102" customWidth="1"/>
    <col min="5392" max="5392" width="12.28515625" style="102" customWidth="1"/>
    <col min="5393" max="5393" width="10.28515625" style="102" customWidth="1"/>
    <col min="5394" max="5632" width="9.140625" style="102"/>
    <col min="5633" max="5633" width="14.140625" style="102" customWidth="1"/>
    <col min="5634" max="5634" width="20.140625" style="102" customWidth="1"/>
    <col min="5635" max="5635" width="18.140625" style="102" customWidth="1"/>
    <col min="5636" max="5636" width="18.85546875" style="102" customWidth="1"/>
    <col min="5637" max="5637" width="9.140625" style="102"/>
    <col min="5638" max="5638" width="22.28515625" style="102" customWidth="1"/>
    <col min="5639" max="5639" width="24.140625" style="102" customWidth="1"/>
    <col min="5640" max="5640" width="17.42578125" style="102" customWidth="1"/>
    <col min="5641" max="5641" width="9.140625" style="102"/>
    <col min="5642" max="5642" width="20.85546875" style="102" customWidth="1"/>
    <col min="5643" max="5643" width="20.28515625" style="102" customWidth="1"/>
    <col min="5644" max="5644" width="19.5703125" style="102" customWidth="1"/>
    <col min="5645" max="5645" width="17" style="102" customWidth="1"/>
    <col min="5646" max="5646" width="16.42578125" style="102" customWidth="1"/>
    <col min="5647" max="5647" width="12.42578125" style="102" customWidth="1"/>
    <col min="5648" max="5648" width="12.28515625" style="102" customWidth="1"/>
    <col min="5649" max="5649" width="10.28515625" style="102" customWidth="1"/>
    <col min="5650" max="5888" width="9.140625" style="102"/>
    <col min="5889" max="5889" width="14.140625" style="102" customWidth="1"/>
    <col min="5890" max="5890" width="20.140625" style="102" customWidth="1"/>
    <col min="5891" max="5891" width="18.140625" style="102" customWidth="1"/>
    <col min="5892" max="5892" width="18.85546875" style="102" customWidth="1"/>
    <col min="5893" max="5893" width="9.140625" style="102"/>
    <col min="5894" max="5894" width="22.28515625" style="102" customWidth="1"/>
    <col min="5895" max="5895" width="24.140625" style="102" customWidth="1"/>
    <col min="5896" max="5896" width="17.42578125" style="102" customWidth="1"/>
    <col min="5897" max="5897" width="9.140625" style="102"/>
    <col min="5898" max="5898" width="20.85546875" style="102" customWidth="1"/>
    <col min="5899" max="5899" width="20.28515625" style="102" customWidth="1"/>
    <col min="5900" max="5900" width="19.5703125" style="102" customWidth="1"/>
    <col min="5901" max="5901" width="17" style="102" customWidth="1"/>
    <col min="5902" max="5902" width="16.42578125" style="102" customWidth="1"/>
    <col min="5903" max="5903" width="12.42578125" style="102" customWidth="1"/>
    <col min="5904" max="5904" width="12.28515625" style="102" customWidth="1"/>
    <col min="5905" max="5905" width="10.28515625" style="102" customWidth="1"/>
    <col min="5906" max="6144" width="9.140625" style="102"/>
    <col min="6145" max="6145" width="14.140625" style="102" customWidth="1"/>
    <col min="6146" max="6146" width="20.140625" style="102" customWidth="1"/>
    <col min="6147" max="6147" width="18.140625" style="102" customWidth="1"/>
    <col min="6148" max="6148" width="18.85546875" style="102" customWidth="1"/>
    <col min="6149" max="6149" width="9.140625" style="102"/>
    <col min="6150" max="6150" width="22.28515625" style="102" customWidth="1"/>
    <col min="6151" max="6151" width="24.140625" style="102" customWidth="1"/>
    <col min="6152" max="6152" width="17.42578125" style="102" customWidth="1"/>
    <col min="6153" max="6153" width="9.140625" style="102"/>
    <col min="6154" max="6154" width="20.85546875" style="102" customWidth="1"/>
    <col min="6155" max="6155" width="20.28515625" style="102" customWidth="1"/>
    <col min="6156" max="6156" width="19.5703125" style="102" customWidth="1"/>
    <col min="6157" max="6157" width="17" style="102" customWidth="1"/>
    <col min="6158" max="6158" width="16.42578125" style="102" customWidth="1"/>
    <col min="6159" max="6159" width="12.42578125" style="102" customWidth="1"/>
    <col min="6160" max="6160" width="12.28515625" style="102" customWidth="1"/>
    <col min="6161" max="6161" width="10.28515625" style="102" customWidth="1"/>
    <col min="6162" max="6400" width="9.140625" style="102"/>
    <col min="6401" max="6401" width="14.140625" style="102" customWidth="1"/>
    <col min="6402" max="6402" width="20.140625" style="102" customWidth="1"/>
    <col min="6403" max="6403" width="18.140625" style="102" customWidth="1"/>
    <col min="6404" max="6404" width="18.85546875" style="102" customWidth="1"/>
    <col min="6405" max="6405" width="9.140625" style="102"/>
    <col min="6406" max="6406" width="22.28515625" style="102" customWidth="1"/>
    <col min="6407" max="6407" width="24.140625" style="102" customWidth="1"/>
    <col min="6408" max="6408" width="17.42578125" style="102" customWidth="1"/>
    <col min="6409" max="6409" width="9.140625" style="102"/>
    <col min="6410" max="6410" width="20.85546875" style="102" customWidth="1"/>
    <col min="6411" max="6411" width="20.28515625" style="102" customWidth="1"/>
    <col min="6412" max="6412" width="19.5703125" style="102" customWidth="1"/>
    <col min="6413" max="6413" width="17" style="102" customWidth="1"/>
    <col min="6414" max="6414" width="16.42578125" style="102" customWidth="1"/>
    <col min="6415" max="6415" width="12.42578125" style="102" customWidth="1"/>
    <col min="6416" max="6416" width="12.28515625" style="102" customWidth="1"/>
    <col min="6417" max="6417" width="10.28515625" style="102" customWidth="1"/>
    <col min="6418" max="6656" width="9.140625" style="102"/>
    <col min="6657" max="6657" width="14.140625" style="102" customWidth="1"/>
    <col min="6658" max="6658" width="20.140625" style="102" customWidth="1"/>
    <col min="6659" max="6659" width="18.140625" style="102" customWidth="1"/>
    <col min="6660" max="6660" width="18.85546875" style="102" customWidth="1"/>
    <col min="6661" max="6661" width="9.140625" style="102"/>
    <col min="6662" max="6662" width="22.28515625" style="102" customWidth="1"/>
    <col min="6663" max="6663" width="24.140625" style="102" customWidth="1"/>
    <col min="6664" max="6664" width="17.42578125" style="102" customWidth="1"/>
    <col min="6665" max="6665" width="9.140625" style="102"/>
    <col min="6666" max="6666" width="20.85546875" style="102" customWidth="1"/>
    <col min="6667" max="6667" width="20.28515625" style="102" customWidth="1"/>
    <col min="6668" max="6668" width="19.5703125" style="102" customWidth="1"/>
    <col min="6669" max="6669" width="17" style="102" customWidth="1"/>
    <col min="6670" max="6670" width="16.42578125" style="102" customWidth="1"/>
    <col min="6671" max="6671" width="12.42578125" style="102" customWidth="1"/>
    <col min="6672" max="6672" width="12.28515625" style="102" customWidth="1"/>
    <col min="6673" max="6673" width="10.28515625" style="102" customWidth="1"/>
    <col min="6674" max="6912" width="9.140625" style="102"/>
    <col min="6913" max="6913" width="14.140625" style="102" customWidth="1"/>
    <col min="6914" max="6914" width="20.140625" style="102" customWidth="1"/>
    <col min="6915" max="6915" width="18.140625" style="102" customWidth="1"/>
    <col min="6916" max="6916" width="18.85546875" style="102" customWidth="1"/>
    <col min="6917" max="6917" width="9.140625" style="102"/>
    <col min="6918" max="6918" width="22.28515625" style="102" customWidth="1"/>
    <col min="6919" max="6919" width="24.140625" style="102" customWidth="1"/>
    <col min="6920" max="6920" width="17.42578125" style="102" customWidth="1"/>
    <col min="6921" max="6921" width="9.140625" style="102"/>
    <col min="6922" max="6922" width="20.85546875" style="102" customWidth="1"/>
    <col min="6923" max="6923" width="20.28515625" style="102" customWidth="1"/>
    <col min="6924" max="6924" width="19.5703125" style="102" customWidth="1"/>
    <col min="6925" max="6925" width="17" style="102" customWidth="1"/>
    <col min="6926" max="6926" width="16.42578125" style="102" customWidth="1"/>
    <col min="6927" max="6927" width="12.42578125" style="102" customWidth="1"/>
    <col min="6928" max="6928" width="12.28515625" style="102" customWidth="1"/>
    <col min="6929" max="6929" width="10.28515625" style="102" customWidth="1"/>
    <col min="6930" max="7168" width="9.140625" style="102"/>
    <col min="7169" max="7169" width="14.140625" style="102" customWidth="1"/>
    <col min="7170" max="7170" width="20.140625" style="102" customWidth="1"/>
    <col min="7171" max="7171" width="18.140625" style="102" customWidth="1"/>
    <col min="7172" max="7172" width="18.85546875" style="102" customWidth="1"/>
    <col min="7173" max="7173" width="9.140625" style="102"/>
    <col min="7174" max="7174" width="22.28515625" style="102" customWidth="1"/>
    <col min="7175" max="7175" width="24.140625" style="102" customWidth="1"/>
    <col min="7176" max="7176" width="17.42578125" style="102" customWidth="1"/>
    <col min="7177" max="7177" width="9.140625" style="102"/>
    <col min="7178" max="7178" width="20.85546875" style="102" customWidth="1"/>
    <col min="7179" max="7179" width="20.28515625" style="102" customWidth="1"/>
    <col min="7180" max="7180" width="19.5703125" style="102" customWidth="1"/>
    <col min="7181" max="7181" width="17" style="102" customWidth="1"/>
    <col min="7182" max="7182" width="16.42578125" style="102" customWidth="1"/>
    <col min="7183" max="7183" width="12.42578125" style="102" customWidth="1"/>
    <col min="7184" max="7184" width="12.28515625" style="102" customWidth="1"/>
    <col min="7185" max="7185" width="10.28515625" style="102" customWidth="1"/>
    <col min="7186" max="7424" width="9.140625" style="102"/>
    <col min="7425" max="7425" width="14.140625" style="102" customWidth="1"/>
    <col min="7426" max="7426" width="20.140625" style="102" customWidth="1"/>
    <col min="7427" max="7427" width="18.140625" style="102" customWidth="1"/>
    <col min="7428" max="7428" width="18.85546875" style="102" customWidth="1"/>
    <col min="7429" max="7429" width="9.140625" style="102"/>
    <col min="7430" max="7430" width="22.28515625" style="102" customWidth="1"/>
    <col min="7431" max="7431" width="24.140625" style="102" customWidth="1"/>
    <col min="7432" max="7432" width="17.42578125" style="102" customWidth="1"/>
    <col min="7433" max="7433" width="9.140625" style="102"/>
    <col min="7434" max="7434" width="20.85546875" style="102" customWidth="1"/>
    <col min="7435" max="7435" width="20.28515625" style="102" customWidth="1"/>
    <col min="7436" max="7436" width="19.5703125" style="102" customWidth="1"/>
    <col min="7437" max="7437" width="17" style="102" customWidth="1"/>
    <col min="7438" max="7438" width="16.42578125" style="102" customWidth="1"/>
    <col min="7439" max="7439" width="12.42578125" style="102" customWidth="1"/>
    <col min="7440" max="7440" width="12.28515625" style="102" customWidth="1"/>
    <col min="7441" max="7441" width="10.28515625" style="102" customWidth="1"/>
    <col min="7442" max="7680" width="9.140625" style="102"/>
    <col min="7681" max="7681" width="14.140625" style="102" customWidth="1"/>
    <col min="7682" max="7682" width="20.140625" style="102" customWidth="1"/>
    <col min="7683" max="7683" width="18.140625" style="102" customWidth="1"/>
    <col min="7684" max="7684" width="18.85546875" style="102" customWidth="1"/>
    <col min="7685" max="7685" width="9.140625" style="102"/>
    <col min="7686" max="7686" width="22.28515625" style="102" customWidth="1"/>
    <col min="7687" max="7687" width="24.140625" style="102" customWidth="1"/>
    <col min="7688" max="7688" width="17.42578125" style="102" customWidth="1"/>
    <col min="7689" max="7689" width="9.140625" style="102"/>
    <col min="7690" max="7690" width="20.85546875" style="102" customWidth="1"/>
    <col min="7691" max="7691" width="20.28515625" style="102" customWidth="1"/>
    <col min="7692" max="7692" width="19.5703125" style="102" customWidth="1"/>
    <col min="7693" max="7693" width="17" style="102" customWidth="1"/>
    <col min="7694" max="7694" width="16.42578125" style="102" customWidth="1"/>
    <col min="7695" max="7695" width="12.42578125" style="102" customWidth="1"/>
    <col min="7696" max="7696" width="12.28515625" style="102" customWidth="1"/>
    <col min="7697" max="7697" width="10.28515625" style="102" customWidth="1"/>
    <col min="7698" max="7936" width="9.140625" style="102"/>
    <col min="7937" max="7937" width="14.140625" style="102" customWidth="1"/>
    <col min="7938" max="7938" width="20.140625" style="102" customWidth="1"/>
    <col min="7939" max="7939" width="18.140625" style="102" customWidth="1"/>
    <col min="7940" max="7940" width="18.85546875" style="102" customWidth="1"/>
    <col min="7941" max="7941" width="9.140625" style="102"/>
    <col min="7942" max="7942" width="22.28515625" style="102" customWidth="1"/>
    <col min="7943" max="7943" width="24.140625" style="102" customWidth="1"/>
    <col min="7944" max="7944" width="17.42578125" style="102" customWidth="1"/>
    <col min="7945" max="7945" width="9.140625" style="102"/>
    <col min="7946" max="7946" width="20.85546875" style="102" customWidth="1"/>
    <col min="7947" max="7947" width="20.28515625" style="102" customWidth="1"/>
    <col min="7948" max="7948" width="19.5703125" style="102" customWidth="1"/>
    <col min="7949" max="7949" width="17" style="102" customWidth="1"/>
    <col min="7950" max="7950" width="16.42578125" style="102" customWidth="1"/>
    <col min="7951" max="7951" width="12.42578125" style="102" customWidth="1"/>
    <col min="7952" max="7952" width="12.28515625" style="102" customWidth="1"/>
    <col min="7953" max="7953" width="10.28515625" style="102" customWidth="1"/>
    <col min="7954" max="8192" width="9.140625" style="102"/>
    <col min="8193" max="8193" width="14.140625" style="102" customWidth="1"/>
    <col min="8194" max="8194" width="20.140625" style="102" customWidth="1"/>
    <col min="8195" max="8195" width="18.140625" style="102" customWidth="1"/>
    <col min="8196" max="8196" width="18.85546875" style="102" customWidth="1"/>
    <col min="8197" max="8197" width="9.140625" style="102"/>
    <col min="8198" max="8198" width="22.28515625" style="102" customWidth="1"/>
    <col min="8199" max="8199" width="24.140625" style="102" customWidth="1"/>
    <col min="8200" max="8200" width="17.42578125" style="102" customWidth="1"/>
    <col min="8201" max="8201" width="9.140625" style="102"/>
    <col min="8202" max="8202" width="20.85546875" style="102" customWidth="1"/>
    <col min="8203" max="8203" width="20.28515625" style="102" customWidth="1"/>
    <col min="8204" max="8204" width="19.5703125" style="102" customWidth="1"/>
    <col min="8205" max="8205" width="17" style="102" customWidth="1"/>
    <col min="8206" max="8206" width="16.42578125" style="102" customWidth="1"/>
    <col min="8207" max="8207" width="12.42578125" style="102" customWidth="1"/>
    <col min="8208" max="8208" width="12.28515625" style="102" customWidth="1"/>
    <col min="8209" max="8209" width="10.28515625" style="102" customWidth="1"/>
    <col min="8210" max="8448" width="9.140625" style="102"/>
    <col min="8449" max="8449" width="14.140625" style="102" customWidth="1"/>
    <col min="8450" max="8450" width="20.140625" style="102" customWidth="1"/>
    <col min="8451" max="8451" width="18.140625" style="102" customWidth="1"/>
    <col min="8452" max="8452" width="18.85546875" style="102" customWidth="1"/>
    <col min="8453" max="8453" width="9.140625" style="102"/>
    <col min="8454" max="8454" width="22.28515625" style="102" customWidth="1"/>
    <col min="8455" max="8455" width="24.140625" style="102" customWidth="1"/>
    <col min="8456" max="8456" width="17.42578125" style="102" customWidth="1"/>
    <col min="8457" max="8457" width="9.140625" style="102"/>
    <col min="8458" max="8458" width="20.85546875" style="102" customWidth="1"/>
    <col min="8459" max="8459" width="20.28515625" style="102" customWidth="1"/>
    <col min="8460" max="8460" width="19.5703125" style="102" customWidth="1"/>
    <col min="8461" max="8461" width="17" style="102" customWidth="1"/>
    <col min="8462" max="8462" width="16.42578125" style="102" customWidth="1"/>
    <col min="8463" max="8463" width="12.42578125" style="102" customWidth="1"/>
    <col min="8464" max="8464" width="12.28515625" style="102" customWidth="1"/>
    <col min="8465" max="8465" width="10.28515625" style="102" customWidth="1"/>
    <col min="8466" max="8704" width="9.140625" style="102"/>
    <col min="8705" max="8705" width="14.140625" style="102" customWidth="1"/>
    <col min="8706" max="8706" width="20.140625" style="102" customWidth="1"/>
    <col min="8707" max="8707" width="18.140625" style="102" customWidth="1"/>
    <col min="8708" max="8708" width="18.85546875" style="102" customWidth="1"/>
    <col min="8709" max="8709" width="9.140625" style="102"/>
    <col min="8710" max="8710" width="22.28515625" style="102" customWidth="1"/>
    <col min="8711" max="8711" width="24.140625" style="102" customWidth="1"/>
    <col min="8712" max="8712" width="17.42578125" style="102" customWidth="1"/>
    <col min="8713" max="8713" width="9.140625" style="102"/>
    <col min="8714" max="8714" width="20.85546875" style="102" customWidth="1"/>
    <col min="8715" max="8715" width="20.28515625" style="102" customWidth="1"/>
    <col min="8716" max="8716" width="19.5703125" style="102" customWidth="1"/>
    <col min="8717" max="8717" width="17" style="102" customWidth="1"/>
    <col min="8718" max="8718" width="16.42578125" style="102" customWidth="1"/>
    <col min="8719" max="8719" width="12.42578125" style="102" customWidth="1"/>
    <col min="8720" max="8720" width="12.28515625" style="102" customWidth="1"/>
    <col min="8721" max="8721" width="10.28515625" style="102" customWidth="1"/>
    <col min="8722" max="8960" width="9.140625" style="102"/>
    <col min="8961" max="8961" width="14.140625" style="102" customWidth="1"/>
    <col min="8962" max="8962" width="20.140625" style="102" customWidth="1"/>
    <col min="8963" max="8963" width="18.140625" style="102" customWidth="1"/>
    <col min="8964" max="8964" width="18.85546875" style="102" customWidth="1"/>
    <col min="8965" max="8965" width="9.140625" style="102"/>
    <col min="8966" max="8966" width="22.28515625" style="102" customWidth="1"/>
    <col min="8967" max="8967" width="24.140625" style="102" customWidth="1"/>
    <col min="8968" max="8968" width="17.42578125" style="102" customWidth="1"/>
    <col min="8969" max="8969" width="9.140625" style="102"/>
    <col min="8970" max="8970" width="20.85546875" style="102" customWidth="1"/>
    <col min="8971" max="8971" width="20.28515625" style="102" customWidth="1"/>
    <col min="8972" max="8972" width="19.5703125" style="102" customWidth="1"/>
    <col min="8973" max="8973" width="17" style="102" customWidth="1"/>
    <col min="8974" max="8974" width="16.42578125" style="102" customWidth="1"/>
    <col min="8975" max="8975" width="12.42578125" style="102" customWidth="1"/>
    <col min="8976" max="8976" width="12.28515625" style="102" customWidth="1"/>
    <col min="8977" max="8977" width="10.28515625" style="102" customWidth="1"/>
    <col min="8978" max="9216" width="9.140625" style="102"/>
    <col min="9217" max="9217" width="14.140625" style="102" customWidth="1"/>
    <col min="9218" max="9218" width="20.140625" style="102" customWidth="1"/>
    <col min="9219" max="9219" width="18.140625" style="102" customWidth="1"/>
    <col min="9220" max="9220" width="18.85546875" style="102" customWidth="1"/>
    <col min="9221" max="9221" width="9.140625" style="102"/>
    <col min="9222" max="9222" width="22.28515625" style="102" customWidth="1"/>
    <col min="9223" max="9223" width="24.140625" style="102" customWidth="1"/>
    <col min="9224" max="9224" width="17.42578125" style="102" customWidth="1"/>
    <col min="9225" max="9225" width="9.140625" style="102"/>
    <col min="9226" max="9226" width="20.85546875" style="102" customWidth="1"/>
    <col min="9227" max="9227" width="20.28515625" style="102" customWidth="1"/>
    <col min="9228" max="9228" width="19.5703125" style="102" customWidth="1"/>
    <col min="9229" max="9229" width="17" style="102" customWidth="1"/>
    <col min="9230" max="9230" width="16.42578125" style="102" customWidth="1"/>
    <col min="9231" max="9231" width="12.42578125" style="102" customWidth="1"/>
    <col min="9232" max="9232" width="12.28515625" style="102" customWidth="1"/>
    <col min="9233" max="9233" width="10.28515625" style="102" customWidth="1"/>
    <col min="9234" max="9472" width="9.140625" style="102"/>
    <col min="9473" max="9473" width="14.140625" style="102" customWidth="1"/>
    <col min="9474" max="9474" width="20.140625" style="102" customWidth="1"/>
    <col min="9475" max="9475" width="18.140625" style="102" customWidth="1"/>
    <col min="9476" max="9476" width="18.85546875" style="102" customWidth="1"/>
    <col min="9477" max="9477" width="9.140625" style="102"/>
    <col min="9478" max="9478" width="22.28515625" style="102" customWidth="1"/>
    <col min="9479" max="9479" width="24.140625" style="102" customWidth="1"/>
    <col min="9480" max="9480" width="17.42578125" style="102" customWidth="1"/>
    <col min="9481" max="9481" width="9.140625" style="102"/>
    <col min="9482" max="9482" width="20.85546875" style="102" customWidth="1"/>
    <col min="9483" max="9483" width="20.28515625" style="102" customWidth="1"/>
    <col min="9484" max="9484" width="19.5703125" style="102" customWidth="1"/>
    <col min="9485" max="9485" width="17" style="102" customWidth="1"/>
    <col min="9486" max="9486" width="16.42578125" style="102" customWidth="1"/>
    <col min="9487" max="9487" width="12.42578125" style="102" customWidth="1"/>
    <col min="9488" max="9488" width="12.28515625" style="102" customWidth="1"/>
    <col min="9489" max="9489" width="10.28515625" style="102" customWidth="1"/>
    <col min="9490" max="9728" width="9.140625" style="102"/>
    <col min="9729" max="9729" width="14.140625" style="102" customWidth="1"/>
    <col min="9730" max="9730" width="20.140625" style="102" customWidth="1"/>
    <col min="9731" max="9731" width="18.140625" style="102" customWidth="1"/>
    <col min="9732" max="9732" width="18.85546875" style="102" customWidth="1"/>
    <col min="9733" max="9733" width="9.140625" style="102"/>
    <col min="9734" max="9734" width="22.28515625" style="102" customWidth="1"/>
    <col min="9735" max="9735" width="24.140625" style="102" customWidth="1"/>
    <col min="9736" max="9736" width="17.42578125" style="102" customWidth="1"/>
    <col min="9737" max="9737" width="9.140625" style="102"/>
    <col min="9738" max="9738" width="20.85546875" style="102" customWidth="1"/>
    <col min="9739" max="9739" width="20.28515625" style="102" customWidth="1"/>
    <col min="9740" max="9740" width="19.5703125" style="102" customWidth="1"/>
    <col min="9741" max="9741" width="17" style="102" customWidth="1"/>
    <col min="9742" max="9742" width="16.42578125" style="102" customWidth="1"/>
    <col min="9743" max="9743" width="12.42578125" style="102" customWidth="1"/>
    <col min="9744" max="9744" width="12.28515625" style="102" customWidth="1"/>
    <col min="9745" max="9745" width="10.28515625" style="102" customWidth="1"/>
    <col min="9746" max="9984" width="9.140625" style="102"/>
    <col min="9985" max="9985" width="14.140625" style="102" customWidth="1"/>
    <col min="9986" max="9986" width="20.140625" style="102" customWidth="1"/>
    <col min="9987" max="9987" width="18.140625" style="102" customWidth="1"/>
    <col min="9988" max="9988" width="18.85546875" style="102" customWidth="1"/>
    <col min="9989" max="9989" width="9.140625" style="102"/>
    <col min="9990" max="9990" width="22.28515625" style="102" customWidth="1"/>
    <col min="9991" max="9991" width="24.140625" style="102" customWidth="1"/>
    <col min="9992" max="9992" width="17.42578125" style="102" customWidth="1"/>
    <col min="9993" max="9993" width="9.140625" style="102"/>
    <col min="9994" max="9994" width="20.85546875" style="102" customWidth="1"/>
    <col min="9995" max="9995" width="20.28515625" style="102" customWidth="1"/>
    <col min="9996" max="9996" width="19.5703125" style="102" customWidth="1"/>
    <col min="9997" max="9997" width="17" style="102" customWidth="1"/>
    <col min="9998" max="9998" width="16.42578125" style="102" customWidth="1"/>
    <col min="9999" max="9999" width="12.42578125" style="102" customWidth="1"/>
    <col min="10000" max="10000" width="12.28515625" style="102" customWidth="1"/>
    <col min="10001" max="10001" width="10.28515625" style="102" customWidth="1"/>
    <col min="10002" max="10240" width="9.140625" style="102"/>
    <col min="10241" max="10241" width="14.140625" style="102" customWidth="1"/>
    <col min="10242" max="10242" width="20.140625" style="102" customWidth="1"/>
    <col min="10243" max="10243" width="18.140625" style="102" customWidth="1"/>
    <col min="10244" max="10244" width="18.85546875" style="102" customWidth="1"/>
    <col min="10245" max="10245" width="9.140625" style="102"/>
    <col min="10246" max="10246" width="22.28515625" style="102" customWidth="1"/>
    <col min="10247" max="10247" width="24.140625" style="102" customWidth="1"/>
    <col min="10248" max="10248" width="17.42578125" style="102" customWidth="1"/>
    <col min="10249" max="10249" width="9.140625" style="102"/>
    <col min="10250" max="10250" width="20.85546875" style="102" customWidth="1"/>
    <col min="10251" max="10251" width="20.28515625" style="102" customWidth="1"/>
    <col min="10252" max="10252" width="19.5703125" style="102" customWidth="1"/>
    <col min="10253" max="10253" width="17" style="102" customWidth="1"/>
    <col min="10254" max="10254" width="16.42578125" style="102" customWidth="1"/>
    <col min="10255" max="10255" width="12.42578125" style="102" customWidth="1"/>
    <col min="10256" max="10256" width="12.28515625" style="102" customWidth="1"/>
    <col min="10257" max="10257" width="10.28515625" style="102" customWidth="1"/>
    <col min="10258" max="10496" width="9.140625" style="102"/>
    <col min="10497" max="10497" width="14.140625" style="102" customWidth="1"/>
    <col min="10498" max="10498" width="20.140625" style="102" customWidth="1"/>
    <col min="10499" max="10499" width="18.140625" style="102" customWidth="1"/>
    <col min="10500" max="10500" width="18.85546875" style="102" customWidth="1"/>
    <col min="10501" max="10501" width="9.140625" style="102"/>
    <col min="10502" max="10502" width="22.28515625" style="102" customWidth="1"/>
    <col min="10503" max="10503" width="24.140625" style="102" customWidth="1"/>
    <col min="10504" max="10504" width="17.42578125" style="102" customWidth="1"/>
    <col min="10505" max="10505" width="9.140625" style="102"/>
    <col min="10506" max="10506" width="20.85546875" style="102" customWidth="1"/>
    <col min="10507" max="10507" width="20.28515625" style="102" customWidth="1"/>
    <col min="10508" max="10508" width="19.5703125" style="102" customWidth="1"/>
    <col min="10509" max="10509" width="17" style="102" customWidth="1"/>
    <col min="10510" max="10510" width="16.42578125" style="102" customWidth="1"/>
    <col min="10511" max="10511" width="12.42578125" style="102" customWidth="1"/>
    <col min="10512" max="10512" width="12.28515625" style="102" customWidth="1"/>
    <col min="10513" max="10513" width="10.28515625" style="102" customWidth="1"/>
    <col min="10514" max="10752" width="9.140625" style="102"/>
    <col min="10753" max="10753" width="14.140625" style="102" customWidth="1"/>
    <col min="10754" max="10754" width="20.140625" style="102" customWidth="1"/>
    <col min="10755" max="10755" width="18.140625" style="102" customWidth="1"/>
    <col min="10756" max="10756" width="18.85546875" style="102" customWidth="1"/>
    <col min="10757" max="10757" width="9.140625" style="102"/>
    <col min="10758" max="10758" width="22.28515625" style="102" customWidth="1"/>
    <col min="10759" max="10759" width="24.140625" style="102" customWidth="1"/>
    <col min="10760" max="10760" width="17.42578125" style="102" customWidth="1"/>
    <col min="10761" max="10761" width="9.140625" style="102"/>
    <col min="10762" max="10762" width="20.85546875" style="102" customWidth="1"/>
    <col min="10763" max="10763" width="20.28515625" style="102" customWidth="1"/>
    <col min="10764" max="10764" width="19.5703125" style="102" customWidth="1"/>
    <col min="10765" max="10765" width="17" style="102" customWidth="1"/>
    <col min="10766" max="10766" width="16.42578125" style="102" customWidth="1"/>
    <col min="10767" max="10767" width="12.42578125" style="102" customWidth="1"/>
    <col min="10768" max="10768" width="12.28515625" style="102" customWidth="1"/>
    <col min="10769" max="10769" width="10.28515625" style="102" customWidth="1"/>
    <col min="10770" max="11008" width="9.140625" style="102"/>
    <col min="11009" max="11009" width="14.140625" style="102" customWidth="1"/>
    <col min="11010" max="11010" width="20.140625" style="102" customWidth="1"/>
    <col min="11011" max="11011" width="18.140625" style="102" customWidth="1"/>
    <col min="11012" max="11012" width="18.85546875" style="102" customWidth="1"/>
    <col min="11013" max="11013" width="9.140625" style="102"/>
    <col min="11014" max="11014" width="22.28515625" style="102" customWidth="1"/>
    <col min="11015" max="11015" width="24.140625" style="102" customWidth="1"/>
    <col min="11016" max="11016" width="17.42578125" style="102" customWidth="1"/>
    <col min="11017" max="11017" width="9.140625" style="102"/>
    <col min="11018" max="11018" width="20.85546875" style="102" customWidth="1"/>
    <col min="11019" max="11019" width="20.28515625" style="102" customWidth="1"/>
    <col min="11020" max="11020" width="19.5703125" style="102" customWidth="1"/>
    <col min="11021" max="11021" width="17" style="102" customWidth="1"/>
    <col min="11022" max="11022" width="16.42578125" style="102" customWidth="1"/>
    <col min="11023" max="11023" width="12.42578125" style="102" customWidth="1"/>
    <col min="11024" max="11024" width="12.28515625" style="102" customWidth="1"/>
    <col min="11025" max="11025" width="10.28515625" style="102" customWidth="1"/>
    <col min="11026" max="11264" width="9.140625" style="102"/>
    <col min="11265" max="11265" width="14.140625" style="102" customWidth="1"/>
    <col min="11266" max="11266" width="20.140625" style="102" customWidth="1"/>
    <col min="11267" max="11267" width="18.140625" style="102" customWidth="1"/>
    <col min="11268" max="11268" width="18.85546875" style="102" customWidth="1"/>
    <col min="11269" max="11269" width="9.140625" style="102"/>
    <col min="11270" max="11270" width="22.28515625" style="102" customWidth="1"/>
    <col min="11271" max="11271" width="24.140625" style="102" customWidth="1"/>
    <col min="11272" max="11272" width="17.42578125" style="102" customWidth="1"/>
    <col min="11273" max="11273" width="9.140625" style="102"/>
    <col min="11274" max="11274" width="20.85546875" style="102" customWidth="1"/>
    <col min="11275" max="11275" width="20.28515625" style="102" customWidth="1"/>
    <col min="11276" max="11276" width="19.5703125" style="102" customWidth="1"/>
    <col min="11277" max="11277" width="17" style="102" customWidth="1"/>
    <col min="11278" max="11278" width="16.42578125" style="102" customWidth="1"/>
    <col min="11279" max="11279" width="12.42578125" style="102" customWidth="1"/>
    <col min="11280" max="11280" width="12.28515625" style="102" customWidth="1"/>
    <col min="11281" max="11281" width="10.28515625" style="102" customWidth="1"/>
    <col min="11282" max="11520" width="9.140625" style="102"/>
    <col min="11521" max="11521" width="14.140625" style="102" customWidth="1"/>
    <col min="11522" max="11522" width="20.140625" style="102" customWidth="1"/>
    <col min="11523" max="11523" width="18.140625" style="102" customWidth="1"/>
    <col min="11524" max="11524" width="18.85546875" style="102" customWidth="1"/>
    <col min="11525" max="11525" width="9.140625" style="102"/>
    <col min="11526" max="11526" width="22.28515625" style="102" customWidth="1"/>
    <col min="11527" max="11527" width="24.140625" style="102" customWidth="1"/>
    <col min="11528" max="11528" width="17.42578125" style="102" customWidth="1"/>
    <col min="11529" max="11529" width="9.140625" style="102"/>
    <col min="11530" max="11530" width="20.85546875" style="102" customWidth="1"/>
    <col min="11531" max="11531" width="20.28515625" style="102" customWidth="1"/>
    <col min="11532" max="11532" width="19.5703125" style="102" customWidth="1"/>
    <col min="11533" max="11533" width="17" style="102" customWidth="1"/>
    <col min="11534" max="11534" width="16.42578125" style="102" customWidth="1"/>
    <col min="11535" max="11535" width="12.42578125" style="102" customWidth="1"/>
    <col min="11536" max="11536" width="12.28515625" style="102" customWidth="1"/>
    <col min="11537" max="11537" width="10.28515625" style="102" customWidth="1"/>
    <col min="11538" max="11776" width="9.140625" style="102"/>
    <col min="11777" max="11777" width="14.140625" style="102" customWidth="1"/>
    <col min="11778" max="11778" width="20.140625" style="102" customWidth="1"/>
    <col min="11779" max="11779" width="18.140625" style="102" customWidth="1"/>
    <col min="11780" max="11780" width="18.85546875" style="102" customWidth="1"/>
    <col min="11781" max="11781" width="9.140625" style="102"/>
    <col min="11782" max="11782" width="22.28515625" style="102" customWidth="1"/>
    <col min="11783" max="11783" width="24.140625" style="102" customWidth="1"/>
    <col min="11784" max="11784" width="17.42578125" style="102" customWidth="1"/>
    <col min="11785" max="11785" width="9.140625" style="102"/>
    <col min="11786" max="11786" width="20.85546875" style="102" customWidth="1"/>
    <col min="11787" max="11787" width="20.28515625" style="102" customWidth="1"/>
    <col min="11788" max="11788" width="19.5703125" style="102" customWidth="1"/>
    <col min="11789" max="11789" width="17" style="102" customWidth="1"/>
    <col min="11790" max="11790" width="16.42578125" style="102" customWidth="1"/>
    <col min="11791" max="11791" width="12.42578125" style="102" customWidth="1"/>
    <col min="11792" max="11792" width="12.28515625" style="102" customWidth="1"/>
    <col min="11793" max="11793" width="10.28515625" style="102" customWidth="1"/>
    <col min="11794" max="12032" width="9.140625" style="102"/>
    <col min="12033" max="12033" width="14.140625" style="102" customWidth="1"/>
    <col min="12034" max="12034" width="20.140625" style="102" customWidth="1"/>
    <col min="12035" max="12035" width="18.140625" style="102" customWidth="1"/>
    <col min="12036" max="12036" width="18.85546875" style="102" customWidth="1"/>
    <col min="12037" max="12037" width="9.140625" style="102"/>
    <col min="12038" max="12038" width="22.28515625" style="102" customWidth="1"/>
    <col min="12039" max="12039" width="24.140625" style="102" customWidth="1"/>
    <col min="12040" max="12040" width="17.42578125" style="102" customWidth="1"/>
    <col min="12041" max="12041" width="9.140625" style="102"/>
    <col min="12042" max="12042" width="20.85546875" style="102" customWidth="1"/>
    <col min="12043" max="12043" width="20.28515625" style="102" customWidth="1"/>
    <col min="12044" max="12044" width="19.5703125" style="102" customWidth="1"/>
    <col min="12045" max="12045" width="17" style="102" customWidth="1"/>
    <col min="12046" max="12046" width="16.42578125" style="102" customWidth="1"/>
    <col min="12047" max="12047" width="12.42578125" style="102" customWidth="1"/>
    <col min="12048" max="12048" width="12.28515625" style="102" customWidth="1"/>
    <col min="12049" max="12049" width="10.28515625" style="102" customWidth="1"/>
    <col min="12050" max="12288" width="9.140625" style="102"/>
    <col min="12289" max="12289" width="14.140625" style="102" customWidth="1"/>
    <col min="12290" max="12290" width="20.140625" style="102" customWidth="1"/>
    <col min="12291" max="12291" width="18.140625" style="102" customWidth="1"/>
    <col min="12292" max="12292" width="18.85546875" style="102" customWidth="1"/>
    <col min="12293" max="12293" width="9.140625" style="102"/>
    <col min="12294" max="12294" width="22.28515625" style="102" customWidth="1"/>
    <col min="12295" max="12295" width="24.140625" style="102" customWidth="1"/>
    <col min="12296" max="12296" width="17.42578125" style="102" customWidth="1"/>
    <col min="12297" max="12297" width="9.140625" style="102"/>
    <col min="12298" max="12298" width="20.85546875" style="102" customWidth="1"/>
    <col min="12299" max="12299" width="20.28515625" style="102" customWidth="1"/>
    <col min="12300" max="12300" width="19.5703125" style="102" customWidth="1"/>
    <col min="12301" max="12301" width="17" style="102" customWidth="1"/>
    <col min="12302" max="12302" width="16.42578125" style="102" customWidth="1"/>
    <col min="12303" max="12303" width="12.42578125" style="102" customWidth="1"/>
    <col min="12304" max="12304" width="12.28515625" style="102" customWidth="1"/>
    <col min="12305" max="12305" width="10.28515625" style="102" customWidth="1"/>
    <col min="12306" max="12544" width="9.140625" style="102"/>
    <col min="12545" max="12545" width="14.140625" style="102" customWidth="1"/>
    <col min="12546" max="12546" width="20.140625" style="102" customWidth="1"/>
    <col min="12547" max="12547" width="18.140625" style="102" customWidth="1"/>
    <col min="12548" max="12548" width="18.85546875" style="102" customWidth="1"/>
    <col min="12549" max="12549" width="9.140625" style="102"/>
    <col min="12550" max="12550" width="22.28515625" style="102" customWidth="1"/>
    <col min="12551" max="12551" width="24.140625" style="102" customWidth="1"/>
    <col min="12552" max="12552" width="17.42578125" style="102" customWidth="1"/>
    <col min="12553" max="12553" width="9.140625" style="102"/>
    <col min="12554" max="12554" width="20.85546875" style="102" customWidth="1"/>
    <col min="12555" max="12555" width="20.28515625" style="102" customWidth="1"/>
    <col min="12556" max="12556" width="19.5703125" style="102" customWidth="1"/>
    <col min="12557" max="12557" width="17" style="102" customWidth="1"/>
    <col min="12558" max="12558" width="16.42578125" style="102" customWidth="1"/>
    <col min="12559" max="12559" width="12.42578125" style="102" customWidth="1"/>
    <col min="12560" max="12560" width="12.28515625" style="102" customWidth="1"/>
    <col min="12561" max="12561" width="10.28515625" style="102" customWidth="1"/>
    <col min="12562" max="12800" width="9.140625" style="102"/>
    <col min="12801" max="12801" width="14.140625" style="102" customWidth="1"/>
    <col min="12802" max="12802" width="20.140625" style="102" customWidth="1"/>
    <col min="12803" max="12803" width="18.140625" style="102" customWidth="1"/>
    <col min="12804" max="12804" width="18.85546875" style="102" customWidth="1"/>
    <col min="12805" max="12805" width="9.140625" style="102"/>
    <col min="12806" max="12806" width="22.28515625" style="102" customWidth="1"/>
    <col min="12807" max="12807" width="24.140625" style="102" customWidth="1"/>
    <col min="12808" max="12808" width="17.42578125" style="102" customWidth="1"/>
    <col min="12809" max="12809" width="9.140625" style="102"/>
    <col min="12810" max="12810" width="20.85546875" style="102" customWidth="1"/>
    <col min="12811" max="12811" width="20.28515625" style="102" customWidth="1"/>
    <col min="12812" max="12812" width="19.5703125" style="102" customWidth="1"/>
    <col min="12813" max="12813" width="17" style="102" customWidth="1"/>
    <col min="12814" max="12814" width="16.42578125" style="102" customWidth="1"/>
    <col min="12815" max="12815" width="12.42578125" style="102" customWidth="1"/>
    <col min="12816" max="12816" width="12.28515625" style="102" customWidth="1"/>
    <col min="12817" max="12817" width="10.28515625" style="102" customWidth="1"/>
    <col min="12818" max="13056" width="9.140625" style="102"/>
    <col min="13057" max="13057" width="14.140625" style="102" customWidth="1"/>
    <col min="13058" max="13058" width="20.140625" style="102" customWidth="1"/>
    <col min="13059" max="13059" width="18.140625" style="102" customWidth="1"/>
    <col min="13060" max="13060" width="18.85546875" style="102" customWidth="1"/>
    <col min="13061" max="13061" width="9.140625" style="102"/>
    <col min="13062" max="13062" width="22.28515625" style="102" customWidth="1"/>
    <col min="13063" max="13063" width="24.140625" style="102" customWidth="1"/>
    <col min="13064" max="13064" width="17.42578125" style="102" customWidth="1"/>
    <col min="13065" max="13065" width="9.140625" style="102"/>
    <col min="13066" max="13066" width="20.85546875" style="102" customWidth="1"/>
    <col min="13067" max="13067" width="20.28515625" style="102" customWidth="1"/>
    <col min="13068" max="13068" width="19.5703125" style="102" customWidth="1"/>
    <col min="13069" max="13069" width="17" style="102" customWidth="1"/>
    <col min="13070" max="13070" width="16.42578125" style="102" customWidth="1"/>
    <col min="13071" max="13071" width="12.42578125" style="102" customWidth="1"/>
    <col min="13072" max="13072" width="12.28515625" style="102" customWidth="1"/>
    <col min="13073" max="13073" width="10.28515625" style="102" customWidth="1"/>
    <col min="13074" max="13312" width="9.140625" style="102"/>
    <col min="13313" max="13313" width="14.140625" style="102" customWidth="1"/>
    <col min="13314" max="13314" width="20.140625" style="102" customWidth="1"/>
    <col min="13315" max="13315" width="18.140625" style="102" customWidth="1"/>
    <col min="13316" max="13316" width="18.85546875" style="102" customWidth="1"/>
    <col min="13317" max="13317" width="9.140625" style="102"/>
    <col min="13318" max="13318" width="22.28515625" style="102" customWidth="1"/>
    <col min="13319" max="13319" width="24.140625" style="102" customWidth="1"/>
    <col min="13320" max="13320" width="17.42578125" style="102" customWidth="1"/>
    <col min="13321" max="13321" width="9.140625" style="102"/>
    <col min="13322" max="13322" width="20.85546875" style="102" customWidth="1"/>
    <col min="13323" max="13323" width="20.28515625" style="102" customWidth="1"/>
    <col min="13324" max="13324" width="19.5703125" style="102" customWidth="1"/>
    <col min="13325" max="13325" width="17" style="102" customWidth="1"/>
    <col min="13326" max="13326" width="16.42578125" style="102" customWidth="1"/>
    <col min="13327" max="13327" width="12.42578125" style="102" customWidth="1"/>
    <col min="13328" max="13328" width="12.28515625" style="102" customWidth="1"/>
    <col min="13329" max="13329" width="10.28515625" style="102" customWidth="1"/>
    <col min="13330" max="13568" width="9.140625" style="102"/>
    <col min="13569" max="13569" width="14.140625" style="102" customWidth="1"/>
    <col min="13570" max="13570" width="20.140625" style="102" customWidth="1"/>
    <col min="13571" max="13571" width="18.140625" style="102" customWidth="1"/>
    <col min="13572" max="13572" width="18.85546875" style="102" customWidth="1"/>
    <col min="13573" max="13573" width="9.140625" style="102"/>
    <col min="13574" max="13574" width="22.28515625" style="102" customWidth="1"/>
    <col min="13575" max="13575" width="24.140625" style="102" customWidth="1"/>
    <col min="13576" max="13576" width="17.42578125" style="102" customWidth="1"/>
    <col min="13577" max="13577" width="9.140625" style="102"/>
    <col min="13578" max="13578" width="20.85546875" style="102" customWidth="1"/>
    <col min="13579" max="13579" width="20.28515625" style="102" customWidth="1"/>
    <col min="13580" max="13580" width="19.5703125" style="102" customWidth="1"/>
    <col min="13581" max="13581" width="17" style="102" customWidth="1"/>
    <col min="13582" max="13582" width="16.42578125" style="102" customWidth="1"/>
    <col min="13583" max="13583" width="12.42578125" style="102" customWidth="1"/>
    <col min="13584" max="13584" width="12.28515625" style="102" customWidth="1"/>
    <col min="13585" max="13585" width="10.28515625" style="102" customWidth="1"/>
    <col min="13586" max="13824" width="9.140625" style="102"/>
    <col min="13825" max="13825" width="14.140625" style="102" customWidth="1"/>
    <col min="13826" max="13826" width="20.140625" style="102" customWidth="1"/>
    <col min="13827" max="13827" width="18.140625" style="102" customWidth="1"/>
    <col min="13828" max="13828" width="18.85546875" style="102" customWidth="1"/>
    <col min="13829" max="13829" width="9.140625" style="102"/>
    <col min="13830" max="13830" width="22.28515625" style="102" customWidth="1"/>
    <col min="13831" max="13831" width="24.140625" style="102" customWidth="1"/>
    <col min="13832" max="13832" width="17.42578125" style="102" customWidth="1"/>
    <col min="13833" max="13833" width="9.140625" style="102"/>
    <col min="13834" max="13834" width="20.85546875" style="102" customWidth="1"/>
    <col min="13835" max="13835" width="20.28515625" style="102" customWidth="1"/>
    <col min="13836" max="13836" width="19.5703125" style="102" customWidth="1"/>
    <col min="13837" max="13837" width="17" style="102" customWidth="1"/>
    <col min="13838" max="13838" width="16.42578125" style="102" customWidth="1"/>
    <col min="13839" max="13839" width="12.42578125" style="102" customWidth="1"/>
    <col min="13840" max="13840" width="12.28515625" style="102" customWidth="1"/>
    <col min="13841" max="13841" width="10.28515625" style="102" customWidth="1"/>
    <col min="13842" max="14080" width="9.140625" style="102"/>
    <col min="14081" max="14081" width="14.140625" style="102" customWidth="1"/>
    <col min="14082" max="14082" width="20.140625" style="102" customWidth="1"/>
    <col min="14083" max="14083" width="18.140625" style="102" customWidth="1"/>
    <col min="14084" max="14084" width="18.85546875" style="102" customWidth="1"/>
    <col min="14085" max="14085" width="9.140625" style="102"/>
    <col min="14086" max="14086" width="22.28515625" style="102" customWidth="1"/>
    <col min="14087" max="14087" width="24.140625" style="102" customWidth="1"/>
    <col min="14088" max="14088" width="17.42578125" style="102" customWidth="1"/>
    <col min="14089" max="14089" width="9.140625" style="102"/>
    <col min="14090" max="14090" width="20.85546875" style="102" customWidth="1"/>
    <col min="14091" max="14091" width="20.28515625" style="102" customWidth="1"/>
    <col min="14092" max="14092" width="19.5703125" style="102" customWidth="1"/>
    <col min="14093" max="14093" width="17" style="102" customWidth="1"/>
    <col min="14094" max="14094" width="16.42578125" style="102" customWidth="1"/>
    <col min="14095" max="14095" width="12.42578125" style="102" customWidth="1"/>
    <col min="14096" max="14096" width="12.28515625" style="102" customWidth="1"/>
    <col min="14097" max="14097" width="10.28515625" style="102" customWidth="1"/>
    <col min="14098" max="14336" width="9.140625" style="102"/>
    <col min="14337" max="14337" width="14.140625" style="102" customWidth="1"/>
    <col min="14338" max="14338" width="20.140625" style="102" customWidth="1"/>
    <col min="14339" max="14339" width="18.140625" style="102" customWidth="1"/>
    <col min="14340" max="14340" width="18.85546875" style="102" customWidth="1"/>
    <col min="14341" max="14341" width="9.140625" style="102"/>
    <col min="14342" max="14342" width="22.28515625" style="102" customWidth="1"/>
    <col min="14343" max="14343" width="24.140625" style="102" customWidth="1"/>
    <col min="14344" max="14344" width="17.42578125" style="102" customWidth="1"/>
    <col min="14345" max="14345" width="9.140625" style="102"/>
    <col min="14346" max="14346" width="20.85546875" style="102" customWidth="1"/>
    <col min="14347" max="14347" width="20.28515625" style="102" customWidth="1"/>
    <col min="14348" max="14348" width="19.5703125" style="102" customWidth="1"/>
    <col min="14349" max="14349" width="17" style="102" customWidth="1"/>
    <col min="14350" max="14350" width="16.42578125" style="102" customWidth="1"/>
    <col min="14351" max="14351" width="12.42578125" style="102" customWidth="1"/>
    <col min="14352" max="14352" width="12.28515625" style="102" customWidth="1"/>
    <col min="14353" max="14353" width="10.28515625" style="102" customWidth="1"/>
    <col min="14354" max="14592" width="9.140625" style="102"/>
    <col min="14593" max="14593" width="14.140625" style="102" customWidth="1"/>
    <col min="14594" max="14594" width="20.140625" style="102" customWidth="1"/>
    <col min="14595" max="14595" width="18.140625" style="102" customWidth="1"/>
    <col min="14596" max="14596" width="18.85546875" style="102" customWidth="1"/>
    <col min="14597" max="14597" width="9.140625" style="102"/>
    <col min="14598" max="14598" width="22.28515625" style="102" customWidth="1"/>
    <col min="14599" max="14599" width="24.140625" style="102" customWidth="1"/>
    <col min="14600" max="14600" width="17.42578125" style="102" customWidth="1"/>
    <col min="14601" max="14601" width="9.140625" style="102"/>
    <col min="14602" max="14602" width="20.85546875" style="102" customWidth="1"/>
    <col min="14603" max="14603" width="20.28515625" style="102" customWidth="1"/>
    <col min="14604" max="14604" width="19.5703125" style="102" customWidth="1"/>
    <col min="14605" max="14605" width="17" style="102" customWidth="1"/>
    <col min="14606" max="14606" width="16.42578125" style="102" customWidth="1"/>
    <col min="14607" max="14607" width="12.42578125" style="102" customWidth="1"/>
    <col min="14608" max="14608" width="12.28515625" style="102" customWidth="1"/>
    <col min="14609" max="14609" width="10.28515625" style="102" customWidth="1"/>
    <col min="14610" max="14848" width="9.140625" style="102"/>
    <col min="14849" max="14849" width="14.140625" style="102" customWidth="1"/>
    <col min="14850" max="14850" width="20.140625" style="102" customWidth="1"/>
    <col min="14851" max="14851" width="18.140625" style="102" customWidth="1"/>
    <col min="14852" max="14852" width="18.85546875" style="102" customWidth="1"/>
    <col min="14853" max="14853" width="9.140625" style="102"/>
    <col min="14854" max="14854" width="22.28515625" style="102" customWidth="1"/>
    <col min="14855" max="14855" width="24.140625" style="102" customWidth="1"/>
    <col min="14856" max="14856" width="17.42578125" style="102" customWidth="1"/>
    <col min="14857" max="14857" width="9.140625" style="102"/>
    <col min="14858" max="14858" width="20.85546875" style="102" customWidth="1"/>
    <col min="14859" max="14859" width="20.28515625" style="102" customWidth="1"/>
    <col min="14860" max="14860" width="19.5703125" style="102" customWidth="1"/>
    <col min="14861" max="14861" width="17" style="102" customWidth="1"/>
    <col min="14862" max="14862" width="16.42578125" style="102" customWidth="1"/>
    <col min="14863" max="14863" width="12.42578125" style="102" customWidth="1"/>
    <col min="14864" max="14864" width="12.28515625" style="102" customWidth="1"/>
    <col min="14865" max="14865" width="10.28515625" style="102" customWidth="1"/>
    <col min="14866" max="15104" width="9.140625" style="102"/>
    <col min="15105" max="15105" width="14.140625" style="102" customWidth="1"/>
    <col min="15106" max="15106" width="20.140625" style="102" customWidth="1"/>
    <col min="15107" max="15107" width="18.140625" style="102" customWidth="1"/>
    <col min="15108" max="15108" width="18.85546875" style="102" customWidth="1"/>
    <col min="15109" max="15109" width="9.140625" style="102"/>
    <col min="15110" max="15110" width="22.28515625" style="102" customWidth="1"/>
    <col min="15111" max="15111" width="24.140625" style="102" customWidth="1"/>
    <col min="15112" max="15112" width="17.42578125" style="102" customWidth="1"/>
    <col min="15113" max="15113" width="9.140625" style="102"/>
    <col min="15114" max="15114" width="20.85546875" style="102" customWidth="1"/>
    <col min="15115" max="15115" width="20.28515625" style="102" customWidth="1"/>
    <col min="15116" max="15116" width="19.5703125" style="102" customWidth="1"/>
    <col min="15117" max="15117" width="17" style="102" customWidth="1"/>
    <col min="15118" max="15118" width="16.42578125" style="102" customWidth="1"/>
    <col min="15119" max="15119" width="12.42578125" style="102" customWidth="1"/>
    <col min="15120" max="15120" width="12.28515625" style="102" customWidth="1"/>
    <col min="15121" max="15121" width="10.28515625" style="102" customWidth="1"/>
    <col min="15122" max="15360" width="9.140625" style="102"/>
    <col min="15361" max="15361" width="14.140625" style="102" customWidth="1"/>
    <col min="15362" max="15362" width="20.140625" style="102" customWidth="1"/>
    <col min="15363" max="15363" width="18.140625" style="102" customWidth="1"/>
    <col min="15364" max="15364" width="18.85546875" style="102" customWidth="1"/>
    <col min="15365" max="15365" width="9.140625" style="102"/>
    <col min="15366" max="15366" width="22.28515625" style="102" customWidth="1"/>
    <col min="15367" max="15367" width="24.140625" style="102" customWidth="1"/>
    <col min="15368" max="15368" width="17.42578125" style="102" customWidth="1"/>
    <col min="15369" max="15369" width="9.140625" style="102"/>
    <col min="15370" max="15370" width="20.85546875" style="102" customWidth="1"/>
    <col min="15371" max="15371" width="20.28515625" style="102" customWidth="1"/>
    <col min="15372" max="15372" width="19.5703125" style="102" customWidth="1"/>
    <col min="15373" max="15373" width="17" style="102" customWidth="1"/>
    <col min="15374" max="15374" width="16.42578125" style="102" customWidth="1"/>
    <col min="15375" max="15375" width="12.42578125" style="102" customWidth="1"/>
    <col min="15376" max="15376" width="12.28515625" style="102" customWidth="1"/>
    <col min="15377" max="15377" width="10.28515625" style="102" customWidth="1"/>
    <col min="15378" max="15616" width="9.140625" style="102"/>
    <col min="15617" max="15617" width="14.140625" style="102" customWidth="1"/>
    <col min="15618" max="15618" width="20.140625" style="102" customWidth="1"/>
    <col min="15619" max="15619" width="18.140625" style="102" customWidth="1"/>
    <col min="15620" max="15620" width="18.85546875" style="102" customWidth="1"/>
    <col min="15621" max="15621" width="9.140625" style="102"/>
    <col min="15622" max="15622" width="22.28515625" style="102" customWidth="1"/>
    <col min="15623" max="15623" width="24.140625" style="102" customWidth="1"/>
    <col min="15624" max="15624" width="17.42578125" style="102" customWidth="1"/>
    <col min="15625" max="15625" width="9.140625" style="102"/>
    <col min="15626" max="15626" width="20.85546875" style="102" customWidth="1"/>
    <col min="15627" max="15627" width="20.28515625" style="102" customWidth="1"/>
    <col min="15628" max="15628" width="19.5703125" style="102" customWidth="1"/>
    <col min="15629" max="15629" width="17" style="102" customWidth="1"/>
    <col min="15630" max="15630" width="16.42578125" style="102" customWidth="1"/>
    <col min="15631" max="15631" width="12.42578125" style="102" customWidth="1"/>
    <col min="15632" max="15632" width="12.28515625" style="102" customWidth="1"/>
    <col min="15633" max="15633" width="10.28515625" style="102" customWidth="1"/>
    <col min="15634" max="15872" width="9.140625" style="102"/>
    <col min="15873" max="15873" width="14.140625" style="102" customWidth="1"/>
    <col min="15874" max="15874" width="20.140625" style="102" customWidth="1"/>
    <col min="15875" max="15875" width="18.140625" style="102" customWidth="1"/>
    <col min="15876" max="15876" width="18.85546875" style="102" customWidth="1"/>
    <col min="15877" max="15877" width="9.140625" style="102"/>
    <col min="15878" max="15878" width="22.28515625" style="102" customWidth="1"/>
    <col min="15879" max="15879" width="24.140625" style="102" customWidth="1"/>
    <col min="15880" max="15880" width="17.42578125" style="102" customWidth="1"/>
    <col min="15881" max="15881" width="9.140625" style="102"/>
    <col min="15882" max="15882" width="20.85546875" style="102" customWidth="1"/>
    <col min="15883" max="15883" width="20.28515625" style="102" customWidth="1"/>
    <col min="15884" max="15884" width="19.5703125" style="102" customWidth="1"/>
    <col min="15885" max="15885" width="17" style="102" customWidth="1"/>
    <col min="15886" max="15886" width="16.42578125" style="102" customWidth="1"/>
    <col min="15887" max="15887" width="12.42578125" style="102" customWidth="1"/>
    <col min="15888" max="15888" width="12.28515625" style="102" customWidth="1"/>
    <col min="15889" max="15889" width="10.28515625" style="102" customWidth="1"/>
    <col min="15890" max="16128" width="9.140625" style="102"/>
    <col min="16129" max="16129" width="14.140625" style="102" customWidth="1"/>
    <col min="16130" max="16130" width="20.140625" style="102" customWidth="1"/>
    <col min="16131" max="16131" width="18.140625" style="102" customWidth="1"/>
    <col min="16132" max="16132" width="18.85546875" style="102" customWidth="1"/>
    <col min="16133" max="16133" width="9.140625" style="102"/>
    <col min="16134" max="16134" width="22.28515625" style="102" customWidth="1"/>
    <col min="16135" max="16135" width="24.140625" style="102" customWidth="1"/>
    <col min="16136" max="16136" width="17.42578125" style="102" customWidth="1"/>
    <col min="16137" max="16137" width="9.140625" style="102"/>
    <col min="16138" max="16138" width="20.85546875" style="102" customWidth="1"/>
    <col min="16139" max="16139" width="20.28515625" style="102" customWidth="1"/>
    <col min="16140" max="16140" width="19.5703125" style="102" customWidth="1"/>
    <col min="16141" max="16141" width="17" style="102" customWidth="1"/>
    <col min="16142" max="16142" width="16.42578125" style="102" customWidth="1"/>
    <col min="16143" max="16143" width="12.42578125" style="102" customWidth="1"/>
    <col min="16144" max="16144" width="12.28515625" style="102" customWidth="1"/>
    <col min="16145" max="16145" width="10.28515625" style="102" customWidth="1"/>
    <col min="16146" max="16384" width="9.140625" style="102"/>
  </cols>
  <sheetData>
    <row r="1" spans="1:17">
      <c r="A1" s="102" t="s">
        <v>179</v>
      </c>
      <c r="B1" s="102" t="s">
        <v>180</v>
      </c>
      <c r="C1" s="102" t="s">
        <v>191</v>
      </c>
      <c r="D1" s="103" t="s">
        <v>192</v>
      </c>
      <c r="E1" s="103" t="s">
        <v>193</v>
      </c>
      <c r="F1" s="103" t="s">
        <v>194</v>
      </c>
      <c r="G1" s="102" t="s">
        <v>184</v>
      </c>
      <c r="H1" s="103" t="s">
        <v>195</v>
      </c>
      <c r="I1" s="102" t="s">
        <v>183</v>
      </c>
      <c r="J1" s="102" t="s">
        <v>196</v>
      </c>
      <c r="K1" s="102" t="s">
        <v>197</v>
      </c>
      <c r="L1" s="102" t="s">
        <v>198</v>
      </c>
      <c r="M1" s="102" t="s">
        <v>199</v>
      </c>
      <c r="N1" s="102" t="s">
        <v>200</v>
      </c>
      <c r="O1" s="102" t="s">
        <v>189</v>
      </c>
      <c r="P1" s="102" t="s">
        <v>201</v>
      </c>
      <c r="Q1" s="102" t="s">
        <v>202</v>
      </c>
    </row>
    <row r="2" spans="1:17">
      <c r="A2" s="102" t="str">
        <f>'Cash Account'!A2</f>
        <v/>
      </c>
      <c r="B2" s="124" t="str">
        <f>'Cash Account'!B2</f>
        <v/>
      </c>
      <c r="C2" s="124"/>
      <c r="D2" s="124"/>
      <c r="E2" s="102" t="s">
        <v>190</v>
      </c>
      <c r="F2" s="124" t="str">
        <f>'Cash Account'!D2</f>
        <v/>
      </c>
      <c r="G2" s="124" t="str">
        <f>IF('Cash Accounts for Strange Nets'!C4=0,"", 'Cash Accounts for Strange Nets'!C4)</f>
        <v/>
      </c>
      <c r="H2" s="102" t="s">
        <v>190</v>
      </c>
      <c r="I2" s="124" t="str">
        <f>'Cash Account'!E2</f>
        <v/>
      </c>
      <c r="J2" s="124"/>
      <c r="K2" s="102" t="s">
        <v>203</v>
      </c>
      <c r="L2" s="124"/>
      <c r="O2" s="102" t="s">
        <v>190</v>
      </c>
      <c r="P2" s="102" t="s">
        <v>190</v>
      </c>
      <c r="Q2" s="102" t="s">
        <v>190</v>
      </c>
    </row>
    <row r="3" spans="1:17">
      <c r="A3" s="102" t="str">
        <f>'Cash Account'!A3</f>
        <v/>
      </c>
      <c r="B3" s="124" t="str">
        <f>'Cash Account'!B3</f>
        <v/>
      </c>
      <c r="F3" s="124" t="str">
        <f>'Cash Account'!D3</f>
        <v/>
      </c>
      <c r="G3" s="124" t="str">
        <f>IF('Cash Accounts for Strange Nets'!C5=0,"", 'Cash Accounts for Strange Nets'!C5)</f>
        <v/>
      </c>
      <c r="I3" s="124" t="str">
        <f>'Cash Account'!E3</f>
        <v/>
      </c>
    </row>
    <row r="4" spans="1:17">
      <c r="A4" s="102" t="str">
        <f>'Cash Account'!A4</f>
        <v/>
      </c>
      <c r="B4" s="124" t="str">
        <f>'Cash Account'!B4</f>
        <v/>
      </c>
      <c r="F4" s="124" t="str">
        <f>'Cash Account'!D4</f>
        <v/>
      </c>
      <c r="G4" s="124" t="str">
        <f>IF('Cash Accounts for Strange Nets'!C6=0,"", 'Cash Accounts for Strange Nets'!C6)</f>
        <v/>
      </c>
      <c r="I4" s="124" t="str">
        <f>'Cash Account'!E4</f>
        <v/>
      </c>
    </row>
    <row r="5" spans="1:17">
      <c r="A5" s="102" t="str">
        <f>'Cash Account'!A5</f>
        <v/>
      </c>
      <c r="B5" s="124" t="str">
        <f>'Cash Account'!B5</f>
        <v/>
      </c>
      <c r="F5" s="124" t="str">
        <f>'Cash Account'!D5</f>
        <v/>
      </c>
      <c r="G5" s="124" t="str">
        <f>IF('Cash Accounts for Strange Nets'!C7=0,"", 'Cash Accounts for Strange Nets'!C7)</f>
        <v/>
      </c>
      <c r="I5" s="124" t="str">
        <f>'Cash Account'!E5</f>
        <v/>
      </c>
    </row>
    <row r="6" spans="1:17">
      <c r="A6" s="102" t="str">
        <f>'Cash Account'!A6</f>
        <v/>
      </c>
      <c r="B6" s="124" t="str">
        <f>'Cash Account'!B6</f>
        <v/>
      </c>
      <c r="F6" s="124" t="str">
        <f>'Cash Account'!D6</f>
        <v/>
      </c>
      <c r="G6" s="124" t="str">
        <f>IF('Cash Accounts for Strange Nets'!C8=0,"", 'Cash Accounts for Strange Nets'!C8)</f>
        <v/>
      </c>
      <c r="I6" s="124" t="str">
        <f>'Cash Account'!E6</f>
        <v/>
      </c>
    </row>
    <row r="7" spans="1:17">
      <c r="A7" s="102" t="str">
        <f>'Cash Account'!A7</f>
        <v/>
      </c>
      <c r="B7" s="124" t="str">
        <f>'Cash Account'!B7</f>
        <v/>
      </c>
      <c r="F7" s="124" t="str">
        <f>'Cash Account'!D7</f>
        <v/>
      </c>
      <c r="G7" s="124" t="str">
        <f>IF('Cash Accounts for Strange Nets'!C9=0,"", 'Cash Accounts for Strange Nets'!C9)</f>
        <v/>
      </c>
      <c r="I7" s="124" t="str">
        <f>'Cash Account'!E7</f>
        <v/>
      </c>
    </row>
    <row r="8" spans="1:17">
      <c r="A8" s="102" t="str">
        <f>'Cash Account'!A8</f>
        <v/>
      </c>
      <c r="B8" s="124" t="str">
        <f>'Cash Account'!B8</f>
        <v/>
      </c>
      <c r="F8" s="124" t="str">
        <f>'Cash Account'!D8</f>
        <v/>
      </c>
      <c r="G8" s="124" t="str">
        <f>IF('Cash Accounts for Strange Nets'!C10=0,"", 'Cash Accounts for Strange Nets'!C10)</f>
        <v/>
      </c>
      <c r="I8" s="124" t="str">
        <f>'Cash Account'!E8</f>
        <v/>
      </c>
    </row>
    <row r="9" spans="1:17">
      <c r="A9" s="102" t="str">
        <f>'Cash Account'!A9</f>
        <v/>
      </c>
      <c r="B9" s="124" t="str">
        <f>'Cash Account'!B9</f>
        <v/>
      </c>
      <c r="F9" s="124" t="str">
        <f>'Cash Account'!D9</f>
        <v/>
      </c>
      <c r="G9" s="124" t="str">
        <f>IF('Cash Accounts for Strange Nets'!C11=0,"", 'Cash Accounts for Strange Nets'!C11)</f>
        <v/>
      </c>
      <c r="I9" s="124" t="str">
        <f>'Cash Account'!E9</f>
        <v/>
      </c>
    </row>
    <row r="10" spans="1:17">
      <c r="A10" s="102" t="str">
        <f>'Cash Account'!A10</f>
        <v/>
      </c>
      <c r="B10" s="124" t="str">
        <f>'Cash Account'!B10</f>
        <v/>
      </c>
      <c r="F10" s="124" t="str">
        <f>'Cash Account'!D10</f>
        <v/>
      </c>
      <c r="G10" s="124" t="str">
        <f>IF('Cash Accounts for Strange Nets'!C12=0,"", 'Cash Accounts for Strange Nets'!C12)</f>
        <v/>
      </c>
      <c r="I10" s="124" t="str">
        <f>'Cash Account'!E10</f>
        <v/>
      </c>
    </row>
    <row r="11" spans="1:17">
      <c r="A11" s="102" t="str">
        <f>'Cash Account'!A11</f>
        <v/>
      </c>
      <c r="B11" s="124" t="str">
        <f>'Cash Account'!B11</f>
        <v/>
      </c>
      <c r="F11" s="124" t="str">
        <f>'Cash Account'!D11</f>
        <v/>
      </c>
      <c r="G11" s="124" t="str">
        <f>IF('Cash Accounts for Strange Nets'!C13=0,"", 'Cash Accounts for Strange Nets'!C13)</f>
        <v/>
      </c>
      <c r="I11" s="124" t="str">
        <f>'Cash Account'!E11</f>
        <v/>
      </c>
    </row>
    <row r="12" spans="1:17">
      <c r="A12" s="102" t="str">
        <f>'Cash Account'!A12</f>
        <v/>
      </c>
      <c r="B12" s="124" t="str">
        <f>'Cash Account'!B12</f>
        <v/>
      </c>
      <c r="F12" s="124" t="str">
        <f>'Cash Account'!D12</f>
        <v/>
      </c>
      <c r="G12" s="124" t="str">
        <f>IF('Cash Accounts for Strange Nets'!C14=0,"", 'Cash Accounts for Strange Nets'!C14)</f>
        <v/>
      </c>
      <c r="I12" s="124" t="str">
        <f>'Cash Account'!E12</f>
        <v/>
      </c>
    </row>
    <row r="13" spans="1:17">
      <c r="A13" s="102" t="str">
        <f>'Cash Account'!A13</f>
        <v/>
      </c>
      <c r="B13" s="124" t="str">
        <f>'Cash Account'!B13</f>
        <v/>
      </c>
      <c r="F13" s="124" t="str">
        <f>'Cash Account'!D13</f>
        <v/>
      </c>
      <c r="G13" s="124" t="str">
        <f>IF('Cash Accounts for Strange Nets'!C15=0,"", 'Cash Accounts for Strange Nets'!C15)</f>
        <v/>
      </c>
      <c r="I13" s="124" t="str">
        <f>'Cash Account'!E13</f>
        <v/>
      </c>
    </row>
    <row r="14" spans="1:17">
      <c r="A14" s="102" t="str">
        <f>'Cash Account'!A14</f>
        <v/>
      </c>
      <c r="B14" s="124" t="str">
        <f>'Cash Account'!B14</f>
        <v/>
      </c>
      <c r="F14" s="124" t="str">
        <f>'Cash Account'!D14</f>
        <v/>
      </c>
      <c r="G14" s="124" t="str">
        <f>IF('Cash Accounts for Strange Nets'!C16=0,"", 'Cash Accounts for Strange Nets'!C16)</f>
        <v/>
      </c>
      <c r="I14" s="124" t="str">
        <f>'Cash Account'!E14</f>
        <v/>
      </c>
    </row>
    <row r="15" spans="1:17">
      <c r="A15" s="102" t="str">
        <f>'Cash Account'!A15</f>
        <v/>
      </c>
      <c r="B15" s="124" t="str">
        <f>'Cash Account'!B15</f>
        <v/>
      </c>
      <c r="F15" s="124" t="str">
        <f>'Cash Account'!D15</f>
        <v/>
      </c>
      <c r="G15" s="124" t="str">
        <f>IF('Cash Accounts for Strange Nets'!C17=0,"", 'Cash Accounts for Strange Nets'!C17)</f>
        <v/>
      </c>
      <c r="I15" s="124" t="str">
        <f>'Cash Account'!E15</f>
        <v/>
      </c>
    </row>
    <row r="16" spans="1:17">
      <c r="A16" s="102" t="str">
        <f>'Cash Account'!A16</f>
        <v/>
      </c>
      <c r="B16" s="124" t="str">
        <f>'Cash Account'!B16</f>
        <v/>
      </c>
      <c r="F16" s="124" t="str">
        <f>'Cash Account'!D16</f>
        <v/>
      </c>
      <c r="G16" s="124" t="str">
        <f>IF('Cash Accounts for Strange Nets'!C18=0,"", 'Cash Accounts for Strange Nets'!C18)</f>
        <v/>
      </c>
      <c r="I16" s="124" t="str">
        <f>'Cash Account'!E16</f>
        <v/>
      </c>
    </row>
    <row r="17" spans="1:9">
      <c r="A17" s="102" t="str">
        <f>'Cash Account'!A17</f>
        <v/>
      </c>
      <c r="B17" s="124" t="str">
        <f>'Cash Account'!B17</f>
        <v/>
      </c>
      <c r="F17" s="124" t="str">
        <f>'Cash Account'!D17</f>
        <v/>
      </c>
      <c r="G17" s="124" t="str">
        <f>IF('Cash Accounts for Strange Nets'!C19=0,"", 'Cash Accounts for Strange Nets'!C19)</f>
        <v/>
      </c>
      <c r="I17" s="124" t="str">
        <f>'Cash Account'!E17</f>
        <v/>
      </c>
    </row>
    <row r="18" spans="1:9">
      <c r="A18" s="102" t="str">
        <f>'Cash Account'!A18</f>
        <v/>
      </c>
      <c r="B18" s="124" t="str">
        <f>'Cash Account'!B18</f>
        <v/>
      </c>
      <c r="F18" s="124" t="str">
        <f>'Cash Account'!D18</f>
        <v/>
      </c>
      <c r="G18" s="124" t="str">
        <f>IF('Cash Accounts for Strange Nets'!C20=0,"", 'Cash Accounts for Strange Nets'!C20)</f>
        <v/>
      </c>
      <c r="I18" s="124" t="str">
        <f>'Cash Account'!E18</f>
        <v/>
      </c>
    </row>
    <row r="19" spans="1:9">
      <c r="A19" s="102" t="str">
        <f>'Cash Account'!A19</f>
        <v/>
      </c>
      <c r="B19" s="124" t="str">
        <f>'Cash Account'!B19</f>
        <v/>
      </c>
      <c r="F19" s="124" t="str">
        <f>'Cash Account'!D19</f>
        <v/>
      </c>
      <c r="G19" s="124" t="str">
        <f>IF('Cash Accounts for Strange Nets'!C21=0,"", 'Cash Accounts for Strange Nets'!C21)</f>
        <v/>
      </c>
      <c r="I19" s="124" t="str">
        <f>'Cash Account'!E19</f>
        <v/>
      </c>
    </row>
    <row r="20" spans="1:9">
      <c r="A20" s="102" t="str">
        <f>'Cash Account'!A20</f>
        <v/>
      </c>
      <c r="B20" s="124" t="str">
        <f>'Cash Account'!B20</f>
        <v/>
      </c>
      <c r="F20" s="124" t="str">
        <f>'Cash Account'!D20</f>
        <v/>
      </c>
      <c r="G20" s="124" t="str">
        <f>IF('Cash Accounts for Strange Nets'!C22=0,"", 'Cash Accounts for Strange Nets'!C22)</f>
        <v/>
      </c>
      <c r="I20" s="124" t="str">
        <f>'Cash Account'!E20</f>
        <v/>
      </c>
    </row>
    <row r="21" spans="1:9">
      <c r="A21" s="102" t="str">
        <f>'Cash Account'!A21</f>
        <v/>
      </c>
      <c r="B21" s="124" t="str">
        <f>'Cash Account'!B21</f>
        <v/>
      </c>
      <c r="F21" s="124" t="str">
        <f>'Cash Account'!D21</f>
        <v/>
      </c>
      <c r="G21" s="124" t="str">
        <f>IF('Cash Accounts for Strange Nets'!C23=0,"", 'Cash Accounts for Strange Nets'!C23)</f>
        <v/>
      </c>
      <c r="I21" s="124" t="str">
        <f>'Cash Account'!E21</f>
        <v/>
      </c>
    </row>
    <row r="22" spans="1:9">
      <c r="A22" s="102" t="str">
        <f>'Cash Account'!A22</f>
        <v/>
      </c>
      <c r="B22" s="124" t="str">
        <f>'Cash Account'!B22</f>
        <v/>
      </c>
      <c r="F22" s="124" t="str">
        <f>'Cash Account'!D22</f>
        <v/>
      </c>
      <c r="G22" s="124" t="str">
        <f>IF('Cash Accounts for Strange Nets'!C24=0,"", 'Cash Accounts for Strange Nets'!C24)</f>
        <v/>
      </c>
      <c r="I22" s="124" t="str">
        <f>'Cash Account'!E22</f>
        <v/>
      </c>
    </row>
    <row r="23" spans="1:9">
      <c r="A23" s="102" t="str">
        <f>'Cash Account'!A23</f>
        <v/>
      </c>
      <c r="B23" s="124" t="str">
        <f>'Cash Account'!B23</f>
        <v/>
      </c>
      <c r="F23" s="124" t="str">
        <f>'Cash Account'!D23</f>
        <v/>
      </c>
      <c r="G23" s="124" t="str">
        <f>IF('Cash Accounts for Strange Nets'!C25=0,"", 'Cash Accounts for Strange Nets'!C25)</f>
        <v/>
      </c>
      <c r="I23" s="124" t="str">
        <f>'Cash Account'!E23</f>
        <v/>
      </c>
    </row>
    <row r="24" spans="1:9">
      <c r="A24" s="102" t="str">
        <f>'Cash Account'!A24</f>
        <v/>
      </c>
      <c r="B24" s="124" t="str">
        <f>'Cash Account'!B24</f>
        <v/>
      </c>
      <c r="F24" s="124" t="str">
        <f>'Cash Account'!D24</f>
        <v/>
      </c>
      <c r="G24" s="124" t="str">
        <f>IF('Cash Accounts for Strange Nets'!C26=0,"", 'Cash Accounts for Strange Nets'!C26)</f>
        <v/>
      </c>
      <c r="I24" s="124" t="str">
        <f>'Cash Account'!E24</f>
        <v/>
      </c>
    </row>
    <row r="25" spans="1:9">
      <c r="A25" s="102" t="str">
        <f>'Cash Account'!A25</f>
        <v/>
      </c>
      <c r="B25" s="124" t="str">
        <f>'Cash Account'!B25</f>
        <v/>
      </c>
      <c r="F25" s="124" t="str">
        <f>'Cash Account'!D25</f>
        <v/>
      </c>
      <c r="G25" s="124" t="str">
        <f>IF('Cash Accounts for Strange Nets'!C27=0,"", 'Cash Accounts for Strange Nets'!C27)</f>
        <v/>
      </c>
      <c r="I25" s="124" t="str">
        <f>'Cash Account'!E25</f>
        <v/>
      </c>
    </row>
    <row r="26" spans="1:9">
      <c r="A26" s="102" t="str">
        <f>'Cash Account'!A26</f>
        <v/>
      </c>
      <c r="B26" s="124" t="str">
        <f>'Cash Account'!B26</f>
        <v/>
      </c>
      <c r="F26" s="124" t="str">
        <f>'Cash Account'!D26</f>
        <v/>
      </c>
      <c r="G26" s="124" t="str">
        <f>IF('Cash Accounts for Strange Nets'!C28=0,"", 'Cash Accounts for Strange Nets'!C28)</f>
        <v/>
      </c>
      <c r="I26" s="124" t="str">
        <f>'Cash Account'!E26</f>
        <v/>
      </c>
    </row>
    <row r="27" spans="1:9">
      <c r="A27" s="102" t="str">
        <f>'Cash Account'!A27</f>
        <v/>
      </c>
      <c r="B27" s="124" t="str">
        <f>'Cash Account'!B27</f>
        <v/>
      </c>
      <c r="F27" s="124" t="str">
        <f>'Cash Account'!D27</f>
        <v/>
      </c>
      <c r="G27" s="124" t="str">
        <f>IF('Cash Accounts for Strange Nets'!C29=0,"", 'Cash Accounts for Strange Nets'!C29)</f>
        <v/>
      </c>
      <c r="I27" s="124" t="str">
        <f>'Cash Account'!E27</f>
        <v/>
      </c>
    </row>
    <row r="28" spans="1:9">
      <c r="A28" s="102" t="str">
        <f>'Cash Account'!A28</f>
        <v/>
      </c>
      <c r="B28" s="124" t="str">
        <f>'Cash Account'!B28</f>
        <v/>
      </c>
      <c r="F28" s="124" t="str">
        <f>'Cash Account'!D28</f>
        <v/>
      </c>
      <c r="G28" s="124" t="str">
        <f>IF('Cash Accounts for Strange Nets'!C30=0,"", 'Cash Accounts for Strange Nets'!C30)</f>
        <v/>
      </c>
      <c r="I28" s="124" t="str">
        <f>'Cash Account'!E28</f>
        <v/>
      </c>
    </row>
    <row r="29" spans="1:9">
      <c r="A29" s="102" t="str">
        <f>'Cash Account'!A29</f>
        <v/>
      </c>
      <c r="B29" s="124" t="str">
        <f>'Cash Account'!B29</f>
        <v/>
      </c>
      <c r="F29" s="124" t="str">
        <f>'Cash Account'!D29</f>
        <v/>
      </c>
      <c r="G29" s="124" t="str">
        <f>IF('Cash Accounts for Strange Nets'!C31=0,"", 'Cash Accounts for Strange Nets'!C31)</f>
        <v/>
      </c>
      <c r="I29" s="124" t="str">
        <f>'Cash Account'!E29</f>
        <v/>
      </c>
    </row>
    <row r="30" spans="1:9">
      <c r="A30" s="102" t="str">
        <f>'Cash Account'!A30</f>
        <v/>
      </c>
      <c r="B30" s="124" t="str">
        <f>'Cash Account'!B30</f>
        <v/>
      </c>
      <c r="F30" s="124" t="str">
        <f>'Cash Account'!D30</f>
        <v/>
      </c>
      <c r="G30" s="124" t="str">
        <f>IF('Cash Accounts for Strange Nets'!C32=0,"", 'Cash Accounts for Strange Nets'!C32)</f>
        <v/>
      </c>
      <c r="I30" s="124" t="str">
        <f>'Cash Account'!E30</f>
        <v/>
      </c>
    </row>
    <row r="31" spans="1:9">
      <c r="A31" s="102" t="str">
        <f>'Cash Account'!A31</f>
        <v/>
      </c>
      <c r="B31" s="124" t="str">
        <f>'Cash Account'!B31</f>
        <v/>
      </c>
      <c r="F31" s="124" t="str">
        <f>'Cash Account'!D31</f>
        <v/>
      </c>
      <c r="G31" s="124" t="str">
        <f>IF('Cash Accounts for Strange Nets'!C33=0,"", 'Cash Accounts for Strange Nets'!C33)</f>
        <v/>
      </c>
      <c r="I31" s="124" t="str">
        <f>'Cash Account'!E31</f>
        <v/>
      </c>
    </row>
    <row r="32" spans="1:9">
      <c r="A32" s="102" t="str">
        <f>'Cash Account'!A32</f>
        <v/>
      </c>
      <c r="B32" s="124" t="str">
        <f>'Cash Account'!B32</f>
        <v/>
      </c>
      <c r="F32" s="124" t="str">
        <f>'Cash Account'!D32</f>
        <v/>
      </c>
      <c r="G32" s="124" t="str">
        <f>IF('Cash Accounts for Strange Nets'!C34=0,"", 'Cash Accounts for Strange Nets'!C34)</f>
        <v/>
      </c>
      <c r="I32" s="124" t="str">
        <f>'Cash Account'!E32</f>
        <v/>
      </c>
    </row>
    <row r="33" spans="1:9">
      <c r="A33" s="102" t="str">
        <f>'Cash Account'!A33</f>
        <v/>
      </c>
      <c r="B33" s="124" t="str">
        <f>'Cash Account'!B33</f>
        <v/>
      </c>
      <c r="F33" s="124" t="str">
        <f>'Cash Account'!D33</f>
        <v/>
      </c>
      <c r="G33" s="124" t="str">
        <f>IF('Cash Accounts for Strange Nets'!C35=0,"", 'Cash Accounts for Strange Nets'!C35)</f>
        <v/>
      </c>
      <c r="I33" s="124" t="str">
        <f>'Cash Account'!E33</f>
        <v/>
      </c>
    </row>
    <row r="34" spans="1:9">
      <c r="A34" s="102" t="str">
        <f>'Cash Account'!A34</f>
        <v/>
      </c>
      <c r="B34" s="124" t="str">
        <f>'Cash Account'!B34</f>
        <v/>
      </c>
      <c r="F34" s="124" t="str">
        <f>'Cash Account'!D34</f>
        <v/>
      </c>
      <c r="G34" s="124" t="str">
        <f>IF('Cash Accounts for Strange Nets'!C36=0,"", 'Cash Accounts for Strange Nets'!C36)</f>
        <v/>
      </c>
      <c r="I34" s="124" t="str">
        <f>'Cash Account'!E34</f>
        <v/>
      </c>
    </row>
    <row r="35" spans="1:9">
      <c r="A35" s="102" t="str">
        <f>'Cash Account'!A35</f>
        <v/>
      </c>
      <c r="B35" s="124" t="str">
        <f>'Cash Account'!B35</f>
        <v/>
      </c>
      <c r="F35" s="124" t="str">
        <f>'Cash Account'!D35</f>
        <v/>
      </c>
      <c r="G35" s="124" t="str">
        <f>IF('Cash Accounts for Strange Nets'!C37=0,"", 'Cash Accounts for Strange Nets'!C37)</f>
        <v/>
      </c>
      <c r="I35" s="124" t="str">
        <f>'Cash Account'!E35</f>
        <v/>
      </c>
    </row>
    <row r="36" spans="1:9">
      <c r="A36" s="102" t="str">
        <f>'Cash Account'!A36</f>
        <v/>
      </c>
      <c r="B36" s="124" t="str">
        <f>'Cash Account'!B36</f>
        <v/>
      </c>
      <c r="F36" s="124" t="str">
        <f>'Cash Account'!D36</f>
        <v/>
      </c>
      <c r="G36" s="124" t="str">
        <f>IF('Cash Accounts for Strange Nets'!C38=0,"", 'Cash Accounts for Strange Nets'!C38)</f>
        <v/>
      </c>
      <c r="I36" s="124" t="str">
        <f>'Cash Account'!E36</f>
        <v/>
      </c>
    </row>
    <row r="37" spans="1:9">
      <c r="A37" s="102" t="str">
        <f>'Cash Account'!A37</f>
        <v/>
      </c>
      <c r="B37" s="124" t="str">
        <f>'Cash Account'!B37</f>
        <v/>
      </c>
      <c r="F37" s="124" t="str">
        <f>'Cash Account'!D37</f>
        <v/>
      </c>
      <c r="G37" s="124" t="str">
        <f>IF('Cash Accounts for Strange Nets'!C39=0,"", 'Cash Accounts for Strange Nets'!C39)</f>
        <v/>
      </c>
      <c r="I37" s="124" t="str">
        <f>'Cash Account'!E37</f>
        <v/>
      </c>
    </row>
    <row r="38" spans="1:9">
      <c r="A38" s="102" t="str">
        <f>'Cash Account'!A38</f>
        <v/>
      </c>
      <c r="B38" s="124" t="str">
        <f>'Cash Account'!B38</f>
        <v/>
      </c>
      <c r="F38" s="124" t="str">
        <f>'Cash Account'!D38</f>
        <v/>
      </c>
      <c r="G38" s="124" t="str">
        <f>IF('Cash Accounts for Strange Nets'!C40=0,"", 'Cash Accounts for Strange Nets'!C40)</f>
        <v/>
      </c>
      <c r="I38" s="124" t="str">
        <f>'Cash Account'!E38</f>
        <v/>
      </c>
    </row>
    <row r="39" spans="1:9">
      <c r="A39" s="102" t="str">
        <f>'Cash Account'!A39</f>
        <v/>
      </c>
      <c r="B39" s="124" t="str">
        <f>'Cash Account'!B39</f>
        <v/>
      </c>
      <c r="F39" s="124" t="str">
        <f>'Cash Account'!D39</f>
        <v/>
      </c>
      <c r="G39" s="124" t="str">
        <f>IF('Cash Accounts for Strange Nets'!C41=0,"", 'Cash Accounts for Strange Nets'!C41)</f>
        <v/>
      </c>
      <c r="I39" s="124" t="str">
        <f>'Cash Account'!E39</f>
        <v/>
      </c>
    </row>
    <row r="40" spans="1:9">
      <c r="A40" s="102" t="str">
        <f>'Cash Account'!A40</f>
        <v/>
      </c>
      <c r="B40" s="124" t="str">
        <f>'Cash Account'!B40</f>
        <v/>
      </c>
      <c r="F40" s="124" t="str">
        <f>'Cash Account'!D40</f>
        <v/>
      </c>
      <c r="G40" s="124" t="str">
        <f>IF('Cash Accounts for Strange Nets'!C42=0,"", 'Cash Accounts for Strange Nets'!C42)</f>
        <v/>
      </c>
      <c r="I40" s="124" t="str">
        <f>'Cash Account'!E40</f>
        <v/>
      </c>
    </row>
    <row r="41" spans="1:9">
      <c r="A41" s="102" t="str">
        <f>'Cash Account'!A41</f>
        <v/>
      </c>
      <c r="B41" s="124" t="str">
        <f>'Cash Account'!B41</f>
        <v/>
      </c>
      <c r="F41" s="124" t="str">
        <f>'Cash Account'!D41</f>
        <v/>
      </c>
      <c r="G41" s="124" t="str">
        <f>IF('Cash Accounts for Strange Nets'!F4=0,"", 'Cash Accounts for Strange Nets'!F4)</f>
        <v/>
      </c>
      <c r="I41" s="124" t="str">
        <f>'Cash Account'!E41</f>
        <v/>
      </c>
    </row>
    <row r="42" spans="1:9">
      <c r="A42" s="102" t="str">
        <f>'Cash Account'!A42</f>
        <v/>
      </c>
      <c r="B42" s="124" t="str">
        <f>'Cash Account'!B42</f>
        <v/>
      </c>
      <c r="F42" s="124" t="str">
        <f>'Cash Account'!D42</f>
        <v/>
      </c>
      <c r="G42" s="124" t="str">
        <f>IF('Cash Accounts for Strange Nets'!F5=0,"", 'Cash Accounts for Strange Nets'!F5)</f>
        <v/>
      </c>
      <c r="I42" s="124" t="str">
        <f>'Cash Account'!E42</f>
        <v/>
      </c>
    </row>
    <row r="43" spans="1:9">
      <c r="A43" s="102" t="str">
        <f>'Cash Account'!A43</f>
        <v/>
      </c>
      <c r="B43" s="124" t="str">
        <f>'Cash Account'!B43</f>
        <v/>
      </c>
      <c r="F43" s="124" t="str">
        <f>'Cash Account'!D43</f>
        <v/>
      </c>
      <c r="G43" s="124" t="str">
        <f>IF('Cash Accounts for Strange Nets'!F6=0,"", 'Cash Accounts for Strange Nets'!F6)</f>
        <v/>
      </c>
      <c r="I43" s="124" t="str">
        <f>'Cash Account'!E43</f>
        <v/>
      </c>
    </row>
    <row r="44" spans="1:9">
      <c r="A44" s="102" t="str">
        <f>'Cash Account'!A44</f>
        <v/>
      </c>
      <c r="B44" s="124" t="str">
        <f>'Cash Account'!B44</f>
        <v/>
      </c>
      <c r="F44" s="124" t="str">
        <f>'Cash Account'!D44</f>
        <v/>
      </c>
      <c r="G44" s="124" t="str">
        <f>IF('Cash Accounts for Strange Nets'!F7=0,"", 'Cash Accounts for Strange Nets'!F7)</f>
        <v/>
      </c>
      <c r="I44" s="124" t="str">
        <f>'Cash Account'!E44</f>
        <v/>
      </c>
    </row>
    <row r="45" spans="1:9">
      <c r="A45" s="102" t="str">
        <f>'Cash Account'!A45</f>
        <v/>
      </c>
      <c r="B45" s="124" t="str">
        <f>'Cash Account'!B45</f>
        <v/>
      </c>
      <c r="F45" s="124" t="str">
        <f>'Cash Account'!D45</f>
        <v/>
      </c>
      <c r="G45" s="124" t="str">
        <f>IF('Cash Accounts for Strange Nets'!F8=0,"", 'Cash Accounts for Strange Nets'!F8)</f>
        <v/>
      </c>
      <c r="I45" s="124" t="str">
        <f>'Cash Account'!E45</f>
        <v/>
      </c>
    </row>
    <row r="46" spans="1:9">
      <c r="A46" s="102" t="str">
        <f>'Cash Account'!A46</f>
        <v/>
      </c>
      <c r="B46" s="124" t="str">
        <f>'Cash Account'!B46</f>
        <v/>
      </c>
      <c r="F46" s="124" t="str">
        <f>'Cash Account'!D46</f>
        <v/>
      </c>
      <c r="G46" s="124" t="str">
        <f>IF('Cash Accounts for Strange Nets'!F9=0,"", 'Cash Accounts for Strange Nets'!F9)</f>
        <v/>
      </c>
      <c r="I46" s="124" t="str">
        <f>'Cash Account'!E46</f>
        <v/>
      </c>
    </row>
    <row r="47" spans="1:9">
      <c r="A47" s="102" t="str">
        <f>'Cash Account'!A47</f>
        <v/>
      </c>
      <c r="B47" s="124" t="str">
        <f>'Cash Account'!B47</f>
        <v/>
      </c>
      <c r="F47" s="124" t="str">
        <f>'Cash Account'!D47</f>
        <v/>
      </c>
      <c r="G47" s="124" t="str">
        <f>IF('Cash Accounts for Strange Nets'!F10=0,"", 'Cash Accounts for Strange Nets'!F10)</f>
        <v/>
      </c>
      <c r="I47" s="124" t="str">
        <f>'Cash Account'!E47</f>
        <v/>
      </c>
    </row>
    <row r="48" spans="1:9">
      <c r="A48" s="102" t="str">
        <f>'Cash Account'!A48</f>
        <v/>
      </c>
      <c r="B48" s="124" t="str">
        <f>'Cash Account'!B48</f>
        <v/>
      </c>
      <c r="F48" s="124" t="str">
        <f>'Cash Account'!D48</f>
        <v/>
      </c>
      <c r="G48" s="124" t="str">
        <f>IF('Cash Accounts for Strange Nets'!F11=0,"", 'Cash Accounts for Strange Nets'!F11)</f>
        <v/>
      </c>
      <c r="I48" s="124" t="str">
        <f>'Cash Account'!E48</f>
        <v/>
      </c>
    </row>
    <row r="49" spans="1:9">
      <c r="A49" s="102" t="str">
        <f>'Cash Account'!A49</f>
        <v/>
      </c>
      <c r="B49" s="124" t="str">
        <f>'Cash Account'!B49</f>
        <v/>
      </c>
      <c r="F49" s="124" t="str">
        <f>'Cash Account'!D49</f>
        <v/>
      </c>
      <c r="G49" s="124" t="str">
        <f>IF('Cash Accounts for Strange Nets'!F12=0,"", 'Cash Accounts for Strange Nets'!F12)</f>
        <v/>
      </c>
      <c r="I49" s="124" t="str">
        <f>'Cash Account'!E49</f>
        <v/>
      </c>
    </row>
    <row r="50" spans="1:9">
      <c r="A50" s="102" t="str">
        <f>'Cash Account'!A50</f>
        <v/>
      </c>
      <c r="B50" s="124" t="str">
        <f>'Cash Account'!B50</f>
        <v/>
      </c>
      <c r="F50" s="124" t="str">
        <f>'Cash Account'!D50</f>
        <v/>
      </c>
      <c r="G50" s="124" t="str">
        <f>IF('Cash Accounts for Strange Nets'!F13=0,"", 'Cash Accounts for Strange Nets'!F13)</f>
        <v/>
      </c>
      <c r="I50" s="124" t="str">
        <f>'Cash Account'!E50</f>
        <v/>
      </c>
    </row>
    <row r="51" spans="1:9">
      <c r="A51" s="102" t="str">
        <f>'Cash Account'!A51</f>
        <v/>
      </c>
      <c r="B51" s="124" t="str">
        <f>'Cash Account'!B51</f>
        <v/>
      </c>
      <c r="F51" s="124" t="str">
        <f>'Cash Account'!D51</f>
        <v/>
      </c>
      <c r="G51" s="124" t="str">
        <f>IF('Cash Accounts for Strange Nets'!F14=0,"", 'Cash Accounts for Strange Nets'!F14)</f>
        <v/>
      </c>
      <c r="I51" s="124" t="str">
        <f>'Cash Account'!E51</f>
        <v/>
      </c>
    </row>
    <row r="52" spans="1:9">
      <c r="A52" s="102" t="str">
        <f>'Cash Account'!A52</f>
        <v/>
      </c>
      <c r="B52" s="124" t="str">
        <f>'Cash Account'!B52</f>
        <v/>
      </c>
      <c r="F52" s="124" t="str">
        <f>'Cash Account'!D52</f>
        <v/>
      </c>
      <c r="G52" s="124" t="str">
        <f>IF('Cash Accounts for Strange Nets'!F15=0,"", 'Cash Accounts for Strange Nets'!F15)</f>
        <v/>
      </c>
      <c r="I52" s="124" t="str">
        <f>'Cash Account'!E52</f>
        <v/>
      </c>
    </row>
    <row r="53" spans="1:9">
      <c r="A53" s="102" t="str">
        <f>'Cash Account'!A53</f>
        <v/>
      </c>
      <c r="B53" s="124" t="str">
        <f>'Cash Account'!B53</f>
        <v/>
      </c>
      <c r="F53" s="124" t="str">
        <f>'Cash Account'!D53</f>
        <v/>
      </c>
      <c r="G53" s="124" t="str">
        <f>IF('Cash Accounts for Strange Nets'!F16=0,"", 'Cash Accounts for Strange Nets'!F16)</f>
        <v/>
      </c>
      <c r="I53" s="124" t="str">
        <f>'Cash Account'!E53</f>
        <v/>
      </c>
    </row>
    <row r="54" spans="1:9">
      <c r="A54" s="102" t="str">
        <f>'Cash Account'!A54</f>
        <v/>
      </c>
      <c r="B54" s="124" t="str">
        <f>'Cash Account'!B54</f>
        <v/>
      </c>
      <c r="F54" s="124" t="str">
        <f>'Cash Account'!D54</f>
        <v/>
      </c>
      <c r="G54" s="124" t="str">
        <f>IF('Cash Accounts for Strange Nets'!F17=0,"", 'Cash Accounts for Strange Nets'!F17)</f>
        <v/>
      </c>
      <c r="I54" s="124" t="str">
        <f>'Cash Account'!E54</f>
        <v/>
      </c>
    </row>
    <row r="55" spans="1:9">
      <c r="A55" s="102" t="str">
        <f>'Cash Account'!A55</f>
        <v/>
      </c>
      <c r="B55" s="124" t="str">
        <f>'Cash Account'!B55</f>
        <v/>
      </c>
      <c r="F55" s="124" t="str">
        <f>'Cash Account'!D55</f>
        <v/>
      </c>
      <c r="G55" s="124" t="str">
        <f>IF('Cash Accounts for Strange Nets'!F18=0,"", 'Cash Accounts for Strange Nets'!F18)</f>
        <v/>
      </c>
      <c r="I55" s="124" t="str">
        <f>'Cash Account'!E55</f>
        <v/>
      </c>
    </row>
    <row r="56" spans="1:9">
      <c r="A56" s="102" t="str">
        <f>'Cash Account'!A56</f>
        <v/>
      </c>
      <c r="B56" s="124" t="str">
        <f>'Cash Account'!B56</f>
        <v/>
      </c>
      <c r="F56" s="124" t="str">
        <f>'Cash Account'!D56</f>
        <v/>
      </c>
      <c r="G56" s="124" t="str">
        <f>IF('Cash Accounts for Strange Nets'!F19=0,"", 'Cash Accounts for Strange Nets'!F19)</f>
        <v/>
      </c>
      <c r="I56" s="124" t="str">
        <f>'Cash Account'!E56</f>
        <v/>
      </c>
    </row>
    <row r="57" spans="1:9">
      <c r="A57" s="102" t="str">
        <f>'Cash Account'!A57</f>
        <v/>
      </c>
      <c r="B57" s="124" t="str">
        <f>'Cash Account'!B57</f>
        <v/>
      </c>
      <c r="F57" s="124" t="str">
        <f>'Cash Account'!D57</f>
        <v/>
      </c>
      <c r="G57" s="124" t="str">
        <f>IF('Cash Accounts for Strange Nets'!F20=0,"", 'Cash Accounts for Strange Nets'!F20)</f>
        <v/>
      </c>
      <c r="I57" s="124" t="str">
        <f>'Cash Account'!E57</f>
        <v/>
      </c>
    </row>
    <row r="58" spans="1:9">
      <c r="A58" s="102" t="str">
        <f>'Cash Account'!A58</f>
        <v/>
      </c>
      <c r="B58" s="124" t="str">
        <f>'Cash Account'!B58</f>
        <v/>
      </c>
      <c r="F58" s="124" t="str">
        <f>'Cash Account'!D58</f>
        <v/>
      </c>
      <c r="G58" s="124" t="str">
        <f>IF('Cash Accounts for Strange Nets'!F21=0,"", 'Cash Accounts for Strange Nets'!F21)</f>
        <v/>
      </c>
      <c r="I58" s="124" t="str">
        <f>'Cash Account'!E58</f>
        <v/>
      </c>
    </row>
    <row r="59" spans="1:9">
      <c r="A59" s="102" t="str">
        <f>'Cash Account'!A59</f>
        <v/>
      </c>
      <c r="B59" s="124" t="str">
        <f>'Cash Account'!B59</f>
        <v/>
      </c>
      <c r="F59" s="124" t="str">
        <f>'Cash Account'!D59</f>
        <v/>
      </c>
      <c r="G59" s="124" t="str">
        <f>IF('Cash Accounts for Strange Nets'!F22=0,"", 'Cash Accounts for Strange Nets'!F22)</f>
        <v/>
      </c>
      <c r="I59" s="124" t="str">
        <f>'Cash Account'!E59</f>
        <v/>
      </c>
    </row>
    <row r="60" spans="1:9">
      <c r="A60" s="102" t="str">
        <f>'Cash Account'!A60</f>
        <v/>
      </c>
      <c r="B60" s="124" t="str">
        <f>'Cash Account'!B60</f>
        <v/>
      </c>
      <c r="F60" s="124" t="str">
        <f>'Cash Account'!D60</f>
        <v/>
      </c>
      <c r="G60" s="124" t="str">
        <f>IF('Cash Accounts for Strange Nets'!F23=0,"", 'Cash Accounts for Strange Nets'!F23)</f>
        <v/>
      </c>
      <c r="I60" s="124" t="str">
        <f>'Cash Account'!E60</f>
        <v/>
      </c>
    </row>
    <row r="61" spans="1:9">
      <c r="A61" s="102" t="str">
        <f>'Cash Account'!A61</f>
        <v/>
      </c>
      <c r="B61" s="124" t="str">
        <f>'Cash Account'!B61</f>
        <v/>
      </c>
      <c r="F61" s="124" t="str">
        <f>'Cash Account'!D61</f>
        <v/>
      </c>
      <c r="G61" s="124" t="str">
        <f>IF('Cash Accounts for Strange Nets'!F24=0,"", 'Cash Accounts for Strange Nets'!F24)</f>
        <v/>
      </c>
      <c r="I61" s="124" t="str">
        <f>'Cash Account'!E61</f>
        <v/>
      </c>
    </row>
    <row r="62" spans="1:9">
      <c r="A62" s="102" t="str">
        <f>'Cash Account'!A62</f>
        <v/>
      </c>
      <c r="B62" s="124" t="str">
        <f>'Cash Account'!B62</f>
        <v/>
      </c>
      <c r="F62" s="124" t="str">
        <f>'Cash Account'!D62</f>
        <v/>
      </c>
      <c r="G62" s="124" t="str">
        <f>IF('Cash Accounts for Strange Nets'!F25=0,"", 'Cash Accounts for Strange Nets'!F25)</f>
        <v/>
      </c>
      <c r="I62" s="124" t="str">
        <f>'Cash Account'!E62</f>
        <v/>
      </c>
    </row>
    <row r="63" spans="1:9">
      <c r="A63" s="102" t="str">
        <f>'Cash Account'!A63</f>
        <v/>
      </c>
      <c r="B63" s="124" t="str">
        <f>'Cash Account'!B63</f>
        <v/>
      </c>
      <c r="F63" s="124" t="str">
        <f>'Cash Account'!D63</f>
        <v/>
      </c>
      <c r="G63" s="124" t="str">
        <f>IF('Cash Accounts for Strange Nets'!F26=0,"", 'Cash Accounts for Strange Nets'!F26)</f>
        <v/>
      </c>
      <c r="I63" s="124" t="str">
        <f>'Cash Account'!E63</f>
        <v/>
      </c>
    </row>
    <row r="64" spans="1:9">
      <c r="A64" s="102" t="str">
        <f>'Cash Account'!A64</f>
        <v/>
      </c>
      <c r="B64" s="124" t="str">
        <f>'Cash Account'!B64</f>
        <v/>
      </c>
      <c r="F64" s="124" t="str">
        <f>'Cash Account'!D64</f>
        <v/>
      </c>
      <c r="G64" s="124" t="str">
        <f>IF('Cash Accounts for Strange Nets'!F27=0,"", 'Cash Accounts for Strange Nets'!F27)</f>
        <v/>
      </c>
      <c r="I64" s="124" t="str">
        <f>'Cash Account'!E64</f>
        <v/>
      </c>
    </row>
    <row r="65" spans="1:9">
      <c r="A65" s="102" t="str">
        <f>'Cash Account'!A65</f>
        <v/>
      </c>
      <c r="B65" s="124" t="str">
        <f>'Cash Account'!B65</f>
        <v/>
      </c>
      <c r="F65" s="124" t="str">
        <f>'Cash Account'!D65</f>
        <v/>
      </c>
      <c r="G65" s="124" t="str">
        <f>IF('Cash Accounts for Strange Nets'!F28=0,"", 'Cash Accounts for Strange Nets'!F28)</f>
        <v/>
      </c>
      <c r="I65" s="124" t="str">
        <f>'Cash Account'!E65</f>
        <v/>
      </c>
    </row>
    <row r="66" spans="1:9">
      <c r="A66" s="102" t="str">
        <f>'Cash Account'!A66</f>
        <v/>
      </c>
      <c r="B66" s="124" t="str">
        <f>'Cash Account'!B66</f>
        <v/>
      </c>
      <c r="F66" s="124" t="str">
        <f>'Cash Account'!D66</f>
        <v/>
      </c>
      <c r="G66" s="124" t="str">
        <f>IF('Cash Accounts for Strange Nets'!F29=0,"", 'Cash Accounts for Strange Nets'!F29)</f>
        <v/>
      </c>
      <c r="I66" s="124" t="str">
        <f>'Cash Account'!E66</f>
        <v/>
      </c>
    </row>
    <row r="67" spans="1:9">
      <c r="A67" s="102" t="str">
        <f>'Cash Account'!A67</f>
        <v/>
      </c>
      <c r="B67" s="124" t="str">
        <f>'Cash Account'!B67</f>
        <v/>
      </c>
      <c r="F67" s="124" t="str">
        <f>'Cash Account'!D67</f>
        <v/>
      </c>
      <c r="G67" s="124" t="str">
        <f>IF('Cash Accounts for Strange Nets'!F30=0,"", 'Cash Accounts for Strange Nets'!F30)</f>
        <v/>
      </c>
      <c r="I67" s="124" t="str">
        <f>'Cash Account'!E67</f>
        <v/>
      </c>
    </row>
    <row r="68" spans="1:9">
      <c r="A68" s="102" t="str">
        <f>'Cash Account'!A68</f>
        <v/>
      </c>
      <c r="B68" s="124" t="str">
        <f>'Cash Account'!B68</f>
        <v/>
      </c>
      <c r="F68" s="124" t="str">
        <f>'Cash Account'!D68</f>
        <v/>
      </c>
      <c r="G68" s="124" t="str">
        <f>IF('Cash Accounts for Strange Nets'!F31=0,"", 'Cash Accounts for Strange Nets'!F31)</f>
        <v/>
      </c>
      <c r="I68" s="124" t="str">
        <f>'Cash Account'!E68</f>
        <v/>
      </c>
    </row>
    <row r="69" spans="1:9">
      <c r="A69" s="102" t="str">
        <f>'Cash Account'!A69</f>
        <v/>
      </c>
      <c r="B69" s="124" t="str">
        <f>'Cash Account'!B69</f>
        <v/>
      </c>
      <c r="F69" s="124" t="str">
        <f>'Cash Account'!D69</f>
        <v/>
      </c>
      <c r="G69" s="124" t="str">
        <f>IF('Cash Accounts for Strange Nets'!F32=0,"", 'Cash Accounts for Strange Nets'!F32)</f>
        <v/>
      </c>
      <c r="I69" s="124" t="str">
        <f>'Cash Account'!E69</f>
        <v/>
      </c>
    </row>
    <row r="70" spans="1:9">
      <c r="A70" s="102" t="str">
        <f>'Cash Account'!A70</f>
        <v/>
      </c>
      <c r="B70" s="124" t="str">
        <f>'Cash Account'!B70</f>
        <v/>
      </c>
      <c r="F70" s="124" t="str">
        <f>'Cash Account'!D70</f>
        <v/>
      </c>
      <c r="G70" s="124" t="str">
        <f>IF('Cash Accounts for Strange Nets'!F33=0,"", 'Cash Accounts for Strange Nets'!F33)</f>
        <v/>
      </c>
      <c r="I70" s="124" t="str">
        <f>'Cash Account'!E70</f>
        <v/>
      </c>
    </row>
    <row r="71" spans="1:9">
      <c r="A71" s="102" t="str">
        <f>'Cash Account'!A71</f>
        <v/>
      </c>
      <c r="B71" s="124" t="str">
        <f>'Cash Account'!B71</f>
        <v/>
      </c>
      <c r="F71" s="124" t="str">
        <f>'Cash Account'!D71</f>
        <v/>
      </c>
      <c r="G71" s="124" t="str">
        <f>IF('Cash Accounts for Strange Nets'!F34=0,"", 'Cash Accounts for Strange Nets'!F34)</f>
        <v/>
      </c>
      <c r="I71" s="124" t="str">
        <f>'Cash Account'!E71</f>
        <v/>
      </c>
    </row>
    <row r="72" spans="1:9">
      <c r="A72" s="102" t="str">
        <f>'Cash Account'!A72</f>
        <v/>
      </c>
      <c r="B72" s="124" t="str">
        <f>'Cash Account'!B72</f>
        <v/>
      </c>
      <c r="F72" s="124" t="str">
        <f>'Cash Account'!D72</f>
        <v/>
      </c>
      <c r="G72" s="124" t="str">
        <f>IF('Cash Accounts for Strange Nets'!F35=0,"", 'Cash Accounts for Strange Nets'!F35)</f>
        <v/>
      </c>
      <c r="I72" s="124" t="str">
        <f>'Cash Account'!E72</f>
        <v/>
      </c>
    </row>
    <row r="73" spans="1:9">
      <c r="A73" s="102" t="str">
        <f>'Cash Account'!A73</f>
        <v/>
      </c>
      <c r="B73" s="124" t="str">
        <f>'Cash Account'!B73</f>
        <v/>
      </c>
      <c r="F73" s="124" t="str">
        <f>'Cash Account'!D73</f>
        <v/>
      </c>
      <c r="G73" s="124" t="str">
        <f>IF('Cash Accounts for Strange Nets'!F36=0,"", 'Cash Accounts for Strange Nets'!F36)</f>
        <v/>
      </c>
      <c r="I73" s="124" t="str">
        <f>'Cash Account'!E73</f>
        <v/>
      </c>
    </row>
    <row r="74" spans="1:9">
      <c r="A74" s="102" t="str">
        <f>'Cash Account'!A74</f>
        <v/>
      </c>
      <c r="B74" s="124" t="str">
        <f>'Cash Account'!B74</f>
        <v/>
      </c>
      <c r="F74" s="124" t="str">
        <f>'Cash Account'!D74</f>
        <v/>
      </c>
      <c r="G74" s="124" t="str">
        <f>IF('Cash Accounts for Strange Nets'!F37=0,"", 'Cash Accounts for Strange Nets'!F37)</f>
        <v/>
      </c>
      <c r="I74" s="124" t="str">
        <f>'Cash Account'!E74</f>
        <v/>
      </c>
    </row>
    <row r="75" spans="1:9">
      <c r="A75" s="102" t="str">
        <f>'Cash Account'!A75</f>
        <v/>
      </c>
      <c r="B75" s="124" t="str">
        <f>'Cash Account'!B75</f>
        <v/>
      </c>
      <c r="F75" s="124" t="str">
        <f>'Cash Account'!D75</f>
        <v/>
      </c>
      <c r="G75" s="124" t="str">
        <f>IF('Cash Accounts for Strange Nets'!F38=0,"", 'Cash Accounts for Strange Nets'!F38)</f>
        <v/>
      </c>
      <c r="I75" s="124" t="str">
        <f>'Cash Account'!E75</f>
        <v/>
      </c>
    </row>
    <row r="76" spans="1:9">
      <c r="A76" s="102" t="str">
        <f>'Cash Account'!A76</f>
        <v/>
      </c>
      <c r="B76" s="124" t="str">
        <f>'Cash Account'!B76</f>
        <v/>
      </c>
      <c r="F76" s="124" t="str">
        <f>'Cash Account'!D76</f>
        <v/>
      </c>
      <c r="G76" s="124" t="str">
        <f>IF('Cash Accounts for Strange Nets'!F39=0,"", 'Cash Accounts for Strange Nets'!F39)</f>
        <v/>
      </c>
      <c r="I76" s="124" t="str">
        <f>'Cash Account'!E76</f>
        <v/>
      </c>
    </row>
    <row r="77" spans="1:9">
      <c r="A77" s="102" t="str">
        <f>'Cash Account'!A77</f>
        <v/>
      </c>
      <c r="B77" s="124" t="str">
        <f>'Cash Account'!B77</f>
        <v/>
      </c>
      <c r="F77" s="124" t="str">
        <f>'Cash Account'!D77</f>
        <v/>
      </c>
      <c r="G77" s="124" t="str">
        <f>IF('Cash Accounts for Strange Nets'!F40=0,"", 'Cash Accounts for Strange Nets'!F40)</f>
        <v/>
      </c>
      <c r="I77" s="124" t="str">
        <f>'Cash Account'!E77</f>
        <v/>
      </c>
    </row>
    <row r="78" spans="1:9">
      <c r="A78" s="102" t="str">
        <f>'Cash Account'!A78</f>
        <v/>
      </c>
      <c r="B78" s="124" t="str">
        <f>'Cash Account'!B78</f>
        <v/>
      </c>
      <c r="F78" s="124" t="str">
        <f>'Cash Account'!D78</f>
        <v/>
      </c>
      <c r="G78" s="124" t="str">
        <f>IF('Cash Accounts for Strange Nets'!F41=0,"", 'Cash Accounts for Strange Nets'!F41)</f>
        <v/>
      </c>
      <c r="I78" s="124" t="str">
        <f>'Cash Account'!E78</f>
        <v/>
      </c>
    </row>
    <row r="79" spans="1:9">
      <c r="A79" s="102" t="str">
        <f>'Cash Account'!A79</f>
        <v/>
      </c>
      <c r="B79" s="124" t="str">
        <f>'Cash Account'!B79</f>
        <v/>
      </c>
      <c r="F79" s="124" t="str">
        <f>'Cash Account'!D79</f>
        <v/>
      </c>
      <c r="G79" s="124" t="str">
        <f>IF('Cash Accounts for Strange Nets'!F42=0,"", 'Cash Accounts for Strange Nets'!F42)</f>
        <v/>
      </c>
      <c r="I79" s="124" t="str">
        <f>'Cash Account'!E79</f>
        <v/>
      </c>
    </row>
    <row r="80" spans="1:9">
      <c r="A80" s="102" t="str">
        <f>'Cash Account'!A80</f>
        <v/>
      </c>
      <c r="B80" s="124" t="str">
        <f>'Cash Account'!B80</f>
        <v/>
      </c>
      <c r="F80" s="124" t="str">
        <f>'Cash Account'!D80</f>
        <v/>
      </c>
      <c r="G80" s="124" t="str">
        <f>IF('Cash Accounts for Strange Nets'!I4=0,"", 'Cash Accounts for Strange Nets'!I4)</f>
        <v/>
      </c>
      <c r="I80" s="124" t="str">
        <f>'Cash Account'!E80</f>
        <v/>
      </c>
    </row>
    <row r="81" spans="1:9">
      <c r="A81" s="102" t="str">
        <f>'Cash Account'!A81</f>
        <v/>
      </c>
      <c r="B81" s="124" t="str">
        <f>'Cash Account'!B81</f>
        <v/>
      </c>
      <c r="F81" s="124" t="str">
        <f>'Cash Account'!D81</f>
        <v/>
      </c>
      <c r="G81" s="124" t="str">
        <f>IF('Cash Accounts for Strange Nets'!I5=0,"", 'Cash Accounts for Strange Nets'!I5)</f>
        <v/>
      </c>
      <c r="I81" s="124" t="str">
        <f>'Cash Account'!E81</f>
        <v/>
      </c>
    </row>
    <row r="82" spans="1:9">
      <c r="A82" s="102" t="str">
        <f>'Cash Account'!A82</f>
        <v/>
      </c>
      <c r="B82" s="124" t="str">
        <f>'Cash Account'!B82</f>
        <v/>
      </c>
      <c r="F82" s="124" t="str">
        <f>'Cash Account'!D82</f>
        <v/>
      </c>
      <c r="G82" s="124" t="str">
        <f>IF('Cash Accounts for Strange Nets'!I6=0,"", 'Cash Accounts for Strange Nets'!I6)</f>
        <v/>
      </c>
      <c r="I82" s="124" t="str">
        <f>'Cash Account'!E82</f>
        <v/>
      </c>
    </row>
    <row r="83" spans="1:9">
      <c r="A83" s="102" t="str">
        <f>'Cash Account'!A83</f>
        <v/>
      </c>
      <c r="B83" s="124" t="str">
        <f>'Cash Account'!B83</f>
        <v/>
      </c>
      <c r="F83" s="124" t="str">
        <f>'Cash Account'!D83</f>
        <v/>
      </c>
      <c r="G83" s="124" t="str">
        <f>IF('Cash Accounts for Strange Nets'!I7=0,"", 'Cash Accounts for Strange Nets'!I7)</f>
        <v/>
      </c>
      <c r="I83" s="124" t="str">
        <f>'Cash Account'!E83</f>
        <v/>
      </c>
    </row>
    <row r="84" spans="1:9">
      <c r="A84" s="102" t="str">
        <f>'Cash Account'!A84</f>
        <v/>
      </c>
      <c r="B84" s="124" t="str">
        <f>'Cash Account'!B84</f>
        <v/>
      </c>
      <c r="F84" s="124" t="str">
        <f>'Cash Account'!D84</f>
        <v/>
      </c>
      <c r="G84" s="124" t="str">
        <f>IF('Cash Accounts for Strange Nets'!I8=0,"", 'Cash Accounts for Strange Nets'!I8)</f>
        <v/>
      </c>
      <c r="I84" s="124" t="str">
        <f>'Cash Account'!E84</f>
        <v/>
      </c>
    </row>
    <row r="85" spans="1:9">
      <c r="A85" s="102" t="str">
        <f>'Cash Account'!A85</f>
        <v/>
      </c>
      <c r="B85" s="124" t="str">
        <f>'Cash Account'!B85</f>
        <v/>
      </c>
      <c r="F85" s="124" t="str">
        <f>'Cash Account'!D85</f>
        <v/>
      </c>
      <c r="G85" s="124" t="str">
        <f>IF('Cash Accounts for Strange Nets'!I9=0,"", 'Cash Accounts for Strange Nets'!I9)</f>
        <v/>
      </c>
      <c r="I85" s="124" t="str">
        <f>'Cash Account'!E85</f>
        <v/>
      </c>
    </row>
    <row r="86" spans="1:9">
      <c r="A86" s="102" t="str">
        <f>'Cash Account'!A86</f>
        <v/>
      </c>
      <c r="B86" s="124" t="str">
        <f>'Cash Account'!B86</f>
        <v/>
      </c>
      <c r="F86" s="124" t="str">
        <f>'Cash Account'!D86</f>
        <v/>
      </c>
      <c r="G86" s="124" t="str">
        <f>IF('Cash Accounts for Strange Nets'!I10=0,"", 'Cash Accounts for Strange Nets'!I10)</f>
        <v/>
      </c>
      <c r="I86" s="124" t="str">
        <f>'Cash Account'!E86</f>
        <v/>
      </c>
    </row>
    <row r="87" spans="1:9">
      <c r="A87" s="102" t="str">
        <f>'Cash Account'!A87</f>
        <v/>
      </c>
      <c r="B87" s="124" t="str">
        <f>'Cash Account'!B87</f>
        <v/>
      </c>
      <c r="F87" s="124" t="str">
        <f>'Cash Account'!D87</f>
        <v/>
      </c>
      <c r="G87" s="124" t="str">
        <f>IF('Cash Accounts for Strange Nets'!I11=0,"", 'Cash Accounts for Strange Nets'!I11)</f>
        <v/>
      </c>
      <c r="I87" s="124" t="str">
        <f>'Cash Account'!E87</f>
        <v/>
      </c>
    </row>
    <row r="88" spans="1:9">
      <c r="A88" s="102" t="str">
        <f>'Cash Account'!A88</f>
        <v/>
      </c>
      <c r="B88" s="124" t="str">
        <f>'Cash Account'!B88</f>
        <v/>
      </c>
      <c r="F88" s="124" t="str">
        <f>'Cash Account'!D88</f>
        <v/>
      </c>
      <c r="G88" s="124" t="str">
        <f>IF('Cash Accounts for Strange Nets'!I12=0,"", 'Cash Accounts for Strange Nets'!I12)</f>
        <v/>
      </c>
      <c r="I88" s="124" t="str">
        <f>'Cash Account'!E88</f>
        <v/>
      </c>
    </row>
    <row r="89" spans="1:9">
      <c r="A89" s="102" t="str">
        <f>'Cash Account'!A89</f>
        <v/>
      </c>
      <c r="B89" s="124" t="str">
        <f>'Cash Account'!B89</f>
        <v/>
      </c>
      <c r="F89" s="124" t="str">
        <f>'Cash Account'!D89</f>
        <v/>
      </c>
      <c r="G89" s="124" t="str">
        <f>IF('Cash Accounts for Strange Nets'!I13=0,"", 'Cash Accounts for Strange Nets'!I13)</f>
        <v/>
      </c>
      <c r="I89" s="124" t="str">
        <f>'Cash Account'!E89</f>
        <v/>
      </c>
    </row>
    <row r="90" spans="1:9">
      <c r="A90" s="102" t="str">
        <f>'Cash Account'!A90</f>
        <v/>
      </c>
      <c r="B90" s="124" t="str">
        <f>'Cash Account'!B90</f>
        <v/>
      </c>
      <c r="F90" s="124" t="str">
        <f>'Cash Account'!D90</f>
        <v/>
      </c>
      <c r="G90" s="124" t="str">
        <f>IF('Cash Accounts for Strange Nets'!I14=0,"", 'Cash Accounts for Strange Nets'!I14)</f>
        <v/>
      </c>
      <c r="I90" s="124" t="str">
        <f>'Cash Account'!E90</f>
        <v/>
      </c>
    </row>
    <row r="91" spans="1:9">
      <c r="A91" s="102" t="str">
        <f>'Cash Account'!A91</f>
        <v/>
      </c>
      <c r="B91" s="124" t="str">
        <f>'Cash Account'!B91</f>
        <v/>
      </c>
      <c r="F91" s="124" t="str">
        <f>'Cash Account'!D91</f>
        <v/>
      </c>
      <c r="G91" s="124" t="str">
        <f>IF('Cash Accounts for Strange Nets'!I15=0,"", 'Cash Accounts for Strange Nets'!I15)</f>
        <v/>
      </c>
      <c r="I91" s="124" t="str">
        <f>'Cash Account'!E91</f>
        <v/>
      </c>
    </row>
    <row r="92" spans="1:9">
      <c r="A92" s="102" t="str">
        <f>'Cash Account'!A92</f>
        <v/>
      </c>
      <c r="B92" s="124" t="str">
        <f>'Cash Account'!B92</f>
        <v/>
      </c>
      <c r="F92" s="124" t="str">
        <f>'Cash Account'!D92</f>
        <v/>
      </c>
      <c r="G92" s="124" t="str">
        <f>IF('Cash Accounts for Strange Nets'!I16=0,"", 'Cash Accounts for Strange Nets'!I16)</f>
        <v/>
      </c>
      <c r="I92" s="124" t="str">
        <f>'Cash Account'!E92</f>
        <v/>
      </c>
    </row>
    <row r="93" spans="1:9">
      <c r="A93" s="102" t="str">
        <f>'Cash Account'!A93</f>
        <v/>
      </c>
      <c r="B93" s="124" t="str">
        <f>'Cash Account'!B93</f>
        <v/>
      </c>
      <c r="F93" s="124" t="str">
        <f>'Cash Account'!D93</f>
        <v/>
      </c>
      <c r="G93" s="124" t="str">
        <f>IF('Cash Accounts for Strange Nets'!I17=0,"", 'Cash Accounts for Strange Nets'!I17)</f>
        <v/>
      </c>
      <c r="I93" s="124" t="str">
        <f>'Cash Account'!E93</f>
        <v/>
      </c>
    </row>
    <row r="94" spans="1:9">
      <c r="A94" s="102" t="str">
        <f>'Cash Account'!A94</f>
        <v/>
      </c>
      <c r="B94" s="124" t="str">
        <f>'Cash Account'!B94</f>
        <v/>
      </c>
      <c r="F94" s="124" t="str">
        <f>'Cash Account'!D94</f>
        <v/>
      </c>
      <c r="G94" s="124" t="str">
        <f>IF('Cash Accounts for Strange Nets'!I18=0,"", 'Cash Accounts for Strange Nets'!I18)</f>
        <v/>
      </c>
      <c r="I94" s="124" t="str">
        <f>'Cash Account'!E94</f>
        <v/>
      </c>
    </row>
    <row r="95" spans="1:9">
      <c r="A95" s="102" t="str">
        <f>'Cash Account'!A95</f>
        <v/>
      </c>
      <c r="B95" s="124" t="str">
        <f>'Cash Account'!B95</f>
        <v/>
      </c>
      <c r="F95" s="124" t="str">
        <f>'Cash Account'!D95</f>
        <v/>
      </c>
      <c r="G95" s="124" t="str">
        <f>IF('Cash Accounts for Strange Nets'!I19=0,"", 'Cash Accounts for Strange Nets'!I19)</f>
        <v/>
      </c>
      <c r="I95" s="124" t="str">
        <f>'Cash Account'!E95</f>
        <v/>
      </c>
    </row>
    <row r="96" spans="1:9">
      <c r="A96" s="102" t="str">
        <f>'Cash Account'!A96</f>
        <v/>
      </c>
      <c r="B96" s="124" t="str">
        <f>'Cash Account'!B96</f>
        <v/>
      </c>
      <c r="F96" s="124" t="str">
        <f>'Cash Account'!D96</f>
        <v/>
      </c>
      <c r="G96" s="124" t="str">
        <f>IF('Cash Accounts for Strange Nets'!I20=0,"", 'Cash Accounts for Strange Nets'!I20)</f>
        <v/>
      </c>
      <c r="I96" s="124" t="str">
        <f>'Cash Account'!E96</f>
        <v/>
      </c>
    </row>
    <row r="97" spans="1:9">
      <c r="A97" s="102" t="str">
        <f>'Cash Account'!A97</f>
        <v/>
      </c>
      <c r="B97" s="124" t="str">
        <f>'Cash Account'!B97</f>
        <v/>
      </c>
      <c r="F97" s="124" t="str">
        <f>'Cash Account'!D97</f>
        <v/>
      </c>
      <c r="G97" s="124" t="str">
        <f>IF('Cash Accounts for Strange Nets'!I21=0,"", 'Cash Accounts for Strange Nets'!I21)</f>
        <v/>
      </c>
      <c r="I97" s="124" t="str">
        <f>'Cash Account'!E97</f>
        <v/>
      </c>
    </row>
    <row r="98" spans="1:9">
      <c r="A98" s="102" t="str">
        <f>'Cash Account'!A98</f>
        <v/>
      </c>
      <c r="B98" s="124" t="str">
        <f>'Cash Account'!B98</f>
        <v/>
      </c>
      <c r="F98" s="124" t="str">
        <f>'Cash Account'!D98</f>
        <v/>
      </c>
      <c r="G98" s="124" t="str">
        <f>IF('Cash Accounts for Strange Nets'!I22=0,"", 'Cash Accounts for Strange Nets'!I22)</f>
        <v/>
      </c>
      <c r="I98" s="124" t="str">
        <f>'Cash Account'!E98</f>
        <v/>
      </c>
    </row>
    <row r="99" spans="1:9">
      <c r="A99" s="102" t="str">
        <f>'Cash Account'!A99</f>
        <v/>
      </c>
      <c r="B99" s="124" t="str">
        <f>'Cash Account'!B99</f>
        <v/>
      </c>
      <c r="F99" s="124" t="str">
        <f>'Cash Account'!D99</f>
        <v/>
      </c>
      <c r="G99" s="124" t="str">
        <f>IF('Cash Accounts for Strange Nets'!I23=0,"", 'Cash Accounts for Strange Nets'!I23)</f>
        <v/>
      </c>
      <c r="I99" s="124" t="str">
        <f>'Cash Account'!E99</f>
        <v/>
      </c>
    </row>
    <row r="100" spans="1:9">
      <c r="A100" s="102" t="str">
        <f>'Cash Account'!A100</f>
        <v/>
      </c>
      <c r="B100" s="124" t="str">
        <f>'Cash Account'!B100</f>
        <v/>
      </c>
      <c r="F100" s="124" t="str">
        <f>'Cash Account'!D100</f>
        <v/>
      </c>
      <c r="G100" s="124" t="str">
        <f>IF('Cash Accounts for Strange Nets'!I24=0,"", 'Cash Accounts for Strange Nets'!I24)</f>
        <v/>
      </c>
      <c r="I100" s="124" t="str">
        <f>'Cash Account'!E100</f>
        <v/>
      </c>
    </row>
    <row r="101" spans="1:9">
      <c r="A101" s="102" t="str">
        <f>'Cash Account'!A101</f>
        <v/>
      </c>
      <c r="B101" s="124" t="str">
        <f>'Cash Account'!B101</f>
        <v/>
      </c>
      <c r="F101" s="124" t="str">
        <f>'Cash Account'!D101</f>
        <v/>
      </c>
      <c r="G101" s="124" t="str">
        <f>IF('Cash Accounts for Strange Nets'!I25=0,"", 'Cash Accounts for Strange Nets'!I25)</f>
        <v/>
      </c>
      <c r="I101" s="124" t="str">
        <f>'Cash Account'!E101</f>
        <v/>
      </c>
    </row>
    <row r="102" spans="1:9">
      <c r="A102" s="102" t="str">
        <f>'Cash Account'!A102</f>
        <v/>
      </c>
      <c r="B102" s="124" t="str">
        <f>'Cash Account'!B102</f>
        <v/>
      </c>
      <c r="F102" s="124" t="str">
        <f>'Cash Account'!D102</f>
        <v/>
      </c>
      <c r="G102" s="124" t="str">
        <f>IF('Cash Accounts for Strange Nets'!I26=0,"", 'Cash Accounts for Strange Nets'!I26)</f>
        <v/>
      </c>
      <c r="I102" s="124" t="str">
        <f>'Cash Account'!E102</f>
        <v/>
      </c>
    </row>
    <row r="103" spans="1:9">
      <c r="A103" s="102" t="str">
        <f>'Cash Account'!A103</f>
        <v/>
      </c>
      <c r="B103" s="124" t="str">
        <f>'Cash Account'!B103</f>
        <v/>
      </c>
      <c r="F103" s="124" t="str">
        <f>'Cash Account'!D103</f>
        <v/>
      </c>
      <c r="G103" s="124" t="str">
        <f>IF('Cash Accounts for Strange Nets'!I27=0,"", 'Cash Accounts for Strange Nets'!I27)</f>
        <v/>
      </c>
      <c r="I103" s="124" t="str">
        <f>'Cash Account'!E103</f>
        <v/>
      </c>
    </row>
    <row r="104" spans="1:9">
      <c r="A104" s="102" t="str">
        <f>'Cash Account'!A104</f>
        <v/>
      </c>
      <c r="B104" s="124" t="str">
        <f>'Cash Account'!B104</f>
        <v/>
      </c>
      <c r="F104" s="124" t="str">
        <f>'Cash Account'!D104</f>
        <v/>
      </c>
      <c r="G104" s="124" t="str">
        <f>IF('Cash Accounts for Strange Nets'!I28=0,"", 'Cash Accounts for Strange Nets'!I28)</f>
        <v/>
      </c>
      <c r="I104" s="124" t="str">
        <f>'Cash Account'!E104</f>
        <v/>
      </c>
    </row>
    <row r="105" spans="1:9">
      <c r="A105" s="102" t="str">
        <f>'Cash Account'!A105</f>
        <v/>
      </c>
      <c r="B105" s="124" t="str">
        <f>'Cash Account'!B105</f>
        <v/>
      </c>
      <c r="F105" s="124" t="str">
        <f>'Cash Account'!D105</f>
        <v/>
      </c>
      <c r="G105" s="124" t="str">
        <f>IF('Cash Accounts for Strange Nets'!I29=0,"", 'Cash Accounts for Strange Nets'!I29)</f>
        <v/>
      </c>
      <c r="I105" s="124" t="str">
        <f>'Cash Account'!E105</f>
        <v/>
      </c>
    </row>
    <row r="106" spans="1:9">
      <c r="A106" s="102" t="str">
        <f>'Cash Account'!A106</f>
        <v/>
      </c>
      <c r="B106" s="124" t="str">
        <f>'Cash Account'!B106</f>
        <v/>
      </c>
      <c r="F106" s="124" t="str">
        <f>'Cash Account'!D106</f>
        <v/>
      </c>
      <c r="G106" s="124" t="str">
        <f>IF('Cash Accounts for Strange Nets'!I30=0,"", 'Cash Accounts for Strange Nets'!I30)</f>
        <v/>
      </c>
      <c r="I106" s="124" t="str">
        <f>'Cash Account'!E106</f>
        <v/>
      </c>
    </row>
    <row r="107" spans="1:9">
      <c r="A107" s="102" t="str">
        <f>'Cash Account'!A107</f>
        <v/>
      </c>
      <c r="B107" s="124" t="str">
        <f>'Cash Account'!B107</f>
        <v/>
      </c>
      <c r="F107" s="124" t="str">
        <f>'Cash Account'!D107</f>
        <v/>
      </c>
      <c r="G107" s="124" t="str">
        <f>IF('Cash Accounts for Strange Nets'!I31=0,"", 'Cash Accounts for Strange Nets'!I31)</f>
        <v/>
      </c>
      <c r="I107" s="124" t="str">
        <f>'Cash Account'!E107</f>
        <v/>
      </c>
    </row>
    <row r="108" spans="1:9">
      <c r="A108" s="102" t="str">
        <f>'Cash Account'!A108</f>
        <v/>
      </c>
      <c r="B108" s="124" t="str">
        <f>'Cash Account'!B108</f>
        <v/>
      </c>
      <c r="F108" s="124" t="str">
        <f>'Cash Account'!D108</f>
        <v/>
      </c>
      <c r="G108" s="124" t="str">
        <f>IF('Cash Accounts for Strange Nets'!I32=0,"", 'Cash Accounts for Strange Nets'!I32)</f>
        <v/>
      </c>
      <c r="I108" s="124" t="str">
        <f>'Cash Account'!E108</f>
        <v/>
      </c>
    </row>
    <row r="109" spans="1:9">
      <c r="A109" s="102" t="str">
        <f>'Cash Account'!A109</f>
        <v/>
      </c>
      <c r="B109" s="124" t="str">
        <f>'Cash Account'!B109</f>
        <v/>
      </c>
      <c r="F109" s="124" t="str">
        <f>'Cash Account'!D109</f>
        <v/>
      </c>
      <c r="G109" s="124" t="str">
        <f>IF('Cash Accounts for Strange Nets'!I33=0,"", 'Cash Accounts for Strange Nets'!I33)</f>
        <v/>
      </c>
      <c r="I109" s="124" t="str">
        <f>'Cash Account'!E109</f>
        <v/>
      </c>
    </row>
    <row r="110" spans="1:9">
      <c r="A110" s="102" t="str">
        <f>'Cash Account'!A110</f>
        <v/>
      </c>
      <c r="B110" s="124" t="str">
        <f>'Cash Account'!B110</f>
        <v/>
      </c>
      <c r="F110" s="124" t="str">
        <f>'Cash Account'!D110</f>
        <v/>
      </c>
      <c r="G110" s="124" t="str">
        <f>IF('Cash Accounts for Strange Nets'!I34=0,"", 'Cash Accounts for Strange Nets'!I34)</f>
        <v/>
      </c>
      <c r="I110" s="124" t="str">
        <f>'Cash Account'!E110</f>
        <v/>
      </c>
    </row>
    <row r="111" spans="1:9">
      <c r="A111" s="102" t="str">
        <f>'Cash Account'!A111</f>
        <v/>
      </c>
      <c r="B111" s="124" t="str">
        <f>'Cash Account'!B111</f>
        <v/>
      </c>
      <c r="F111" s="124" t="str">
        <f>'Cash Account'!D111</f>
        <v/>
      </c>
      <c r="G111" s="124" t="str">
        <f>IF('Cash Accounts for Strange Nets'!I35=0,"", 'Cash Accounts for Strange Nets'!I35)</f>
        <v/>
      </c>
      <c r="I111" s="124" t="str">
        <f>'Cash Account'!E111</f>
        <v/>
      </c>
    </row>
    <row r="112" spans="1:9">
      <c r="A112" s="102" t="str">
        <f>'Cash Account'!A112</f>
        <v/>
      </c>
      <c r="B112" s="124" t="str">
        <f>'Cash Account'!B112</f>
        <v/>
      </c>
      <c r="F112" s="124" t="str">
        <f>'Cash Account'!D112</f>
        <v/>
      </c>
      <c r="G112" s="124" t="str">
        <f>IF('Cash Accounts for Strange Nets'!I36=0,"", 'Cash Accounts for Strange Nets'!I36)</f>
        <v/>
      </c>
      <c r="I112" s="124" t="str">
        <f>'Cash Account'!E112</f>
        <v/>
      </c>
    </row>
    <row r="113" spans="1:9">
      <c r="A113" s="102" t="str">
        <f>'Cash Account'!A113</f>
        <v/>
      </c>
      <c r="B113" s="124" t="str">
        <f>'Cash Account'!B113</f>
        <v/>
      </c>
      <c r="F113" s="124" t="str">
        <f>'Cash Account'!D113</f>
        <v/>
      </c>
      <c r="G113" s="124" t="str">
        <f>IF('Cash Accounts for Strange Nets'!I37=0,"", 'Cash Accounts for Strange Nets'!I37)</f>
        <v/>
      </c>
      <c r="I113" s="124" t="str">
        <f>'Cash Account'!E113</f>
        <v/>
      </c>
    </row>
    <row r="114" spans="1:9">
      <c r="A114" s="102" t="str">
        <f>'Cash Account'!A114</f>
        <v/>
      </c>
      <c r="B114" s="124" t="str">
        <f>'Cash Account'!B114</f>
        <v/>
      </c>
      <c r="F114" s="124" t="str">
        <f>'Cash Account'!D114</f>
        <v/>
      </c>
      <c r="G114" s="124" t="str">
        <f>IF('Cash Accounts for Strange Nets'!I38=0,"", 'Cash Accounts for Strange Nets'!I38)</f>
        <v/>
      </c>
      <c r="I114" s="124" t="str">
        <f>'Cash Account'!E114</f>
        <v/>
      </c>
    </row>
    <row r="115" spans="1:9">
      <c r="A115" s="102" t="str">
        <f>'Cash Account'!A115</f>
        <v/>
      </c>
      <c r="B115" s="124" t="str">
        <f>'Cash Account'!B115</f>
        <v/>
      </c>
      <c r="F115" s="124" t="str">
        <f>'Cash Account'!D115</f>
        <v/>
      </c>
      <c r="G115" s="124" t="str">
        <f>IF('Cash Accounts for Strange Nets'!I39=0,"", 'Cash Accounts for Strange Nets'!I39)</f>
        <v/>
      </c>
      <c r="I115" s="124" t="str">
        <f>'Cash Account'!E115</f>
        <v/>
      </c>
    </row>
    <row r="116" spans="1:9">
      <c r="A116" s="102" t="str">
        <f>'Cash Account'!A116</f>
        <v/>
      </c>
      <c r="B116" s="124" t="str">
        <f>'Cash Account'!B116</f>
        <v/>
      </c>
      <c r="F116" s="124" t="str">
        <f>'Cash Account'!D116</f>
        <v/>
      </c>
      <c r="G116" s="124" t="str">
        <f>IF('Cash Accounts for Strange Nets'!I40=0,"", 'Cash Accounts for Strange Nets'!I40)</f>
        <v/>
      </c>
      <c r="I116" s="124" t="str">
        <f>'Cash Account'!E116</f>
        <v/>
      </c>
    </row>
    <row r="117" spans="1:9">
      <c r="A117" s="102" t="str">
        <f>'Cash Account'!A117</f>
        <v/>
      </c>
      <c r="B117" s="124" t="str">
        <f>'Cash Account'!B117</f>
        <v/>
      </c>
      <c r="F117" s="124" t="str">
        <f>'Cash Account'!D117</f>
        <v/>
      </c>
      <c r="G117" s="124" t="str">
        <f>IF('Cash Accounts for Strange Nets'!I41=0,"", 'Cash Accounts for Strange Nets'!I41)</f>
        <v/>
      </c>
      <c r="I117" s="124" t="str">
        <f>'Cash Account'!E117</f>
        <v/>
      </c>
    </row>
    <row r="118" spans="1:9">
      <c r="A118" s="102" t="str">
        <f>'Cash Account'!A118</f>
        <v/>
      </c>
      <c r="B118" s="124" t="str">
        <f>'Cash Account'!B118</f>
        <v/>
      </c>
      <c r="F118" s="124" t="str">
        <f>'Cash Account'!D118</f>
        <v/>
      </c>
      <c r="G118" s="124" t="str">
        <f>IF('Cash Accounts for Strange Nets'!I42=0,"", 'Cash Accounts for Strange Nets'!I42)</f>
        <v/>
      </c>
      <c r="I118" s="124" t="str">
        <f>'Cash Account'!E118</f>
        <v/>
      </c>
    </row>
    <row r="119" spans="1:9">
      <c r="A119" s="102" t="str">
        <f>'Cash Account'!A119</f>
        <v/>
      </c>
      <c r="B119" s="124" t="str">
        <f>'Cash Account'!B119</f>
        <v/>
      </c>
      <c r="F119" s="124" t="str">
        <f>'Cash Account'!D119</f>
        <v/>
      </c>
      <c r="G119" s="124" t="str">
        <f>IF('Cash Accounts for Strange Nets'!L4=0,"", 'Cash Accounts for Strange Nets'!L4)</f>
        <v/>
      </c>
      <c r="I119" s="124" t="str">
        <f>'Cash Account'!E119</f>
        <v/>
      </c>
    </row>
    <row r="120" spans="1:9">
      <c r="A120" s="102" t="str">
        <f>'Cash Account'!A120</f>
        <v/>
      </c>
      <c r="B120" s="124" t="str">
        <f>'Cash Account'!B120</f>
        <v/>
      </c>
      <c r="F120" s="124" t="str">
        <f>'Cash Account'!D120</f>
        <v/>
      </c>
      <c r="G120" s="124" t="str">
        <f>IF('Cash Accounts for Strange Nets'!L5=0,"", 'Cash Accounts for Strange Nets'!L5)</f>
        <v/>
      </c>
      <c r="I120" s="124" t="str">
        <f>'Cash Account'!E120</f>
        <v/>
      </c>
    </row>
    <row r="121" spans="1:9">
      <c r="A121" s="102" t="str">
        <f>'Cash Account'!A121</f>
        <v/>
      </c>
      <c r="B121" s="124" t="str">
        <f>'Cash Account'!B121</f>
        <v/>
      </c>
      <c r="F121" s="124" t="str">
        <f>'Cash Account'!D121</f>
        <v/>
      </c>
      <c r="G121" s="124" t="str">
        <f>IF('Cash Accounts for Strange Nets'!L6=0,"", 'Cash Accounts for Strange Nets'!L6)</f>
        <v/>
      </c>
      <c r="I121" s="124" t="str">
        <f>'Cash Account'!E121</f>
        <v/>
      </c>
    </row>
    <row r="122" spans="1:9">
      <c r="A122" s="102" t="str">
        <f>'Cash Account'!A122</f>
        <v/>
      </c>
      <c r="B122" s="124" t="str">
        <f>'Cash Account'!B122</f>
        <v/>
      </c>
      <c r="F122" s="124" t="str">
        <f>'Cash Account'!D122</f>
        <v/>
      </c>
      <c r="G122" s="124" t="str">
        <f>IF('Cash Accounts for Strange Nets'!L7=0,"", 'Cash Accounts for Strange Nets'!L7)</f>
        <v/>
      </c>
      <c r="I122" s="124" t="str">
        <f>'Cash Account'!E122</f>
        <v/>
      </c>
    </row>
    <row r="123" spans="1:9">
      <c r="A123" s="102" t="str">
        <f>'Cash Account'!A123</f>
        <v/>
      </c>
      <c r="B123" s="124" t="str">
        <f>'Cash Account'!B123</f>
        <v/>
      </c>
      <c r="F123" s="124" t="str">
        <f>'Cash Account'!D123</f>
        <v/>
      </c>
      <c r="G123" s="124" t="str">
        <f>IF('Cash Accounts for Strange Nets'!L8=0,"", 'Cash Accounts for Strange Nets'!L8)</f>
        <v/>
      </c>
      <c r="I123" s="124" t="str">
        <f>'Cash Account'!E123</f>
        <v/>
      </c>
    </row>
    <row r="124" spans="1:9">
      <c r="A124" s="102" t="str">
        <f>'Cash Account'!A124</f>
        <v/>
      </c>
      <c r="B124" s="124" t="str">
        <f>'Cash Account'!B124</f>
        <v/>
      </c>
      <c r="F124" s="124" t="str">
        <f>'Cash Account'!D124</f>
        <v/>
      </c>
      <c r="G124" s="124" t="str">
        <f>IF('Cash Accounts for Strange Nets'!L9=0,"", 'Cash Accounts for Strange Nets'!L9)</f>
        <v/>
      </c>
      <c r="I124" s="124" t="str">
        <f>'Cash Account'!E124</f>
        <v/>
      </c>
    </row>
    <row r="125" spans="1:9">
      <c r="A125" s="102" t="str">
        <f>'Cash Account'!A125</f>
        <v/>
      </c>
      <c r="B125" s="124" t="str">
        <f>'Cash Account'!B125</f>
        <v/>
      </c>
      <c r="F125" s="124" t="str">
        <f>'Cash Account'!D125</f>
        <v/>
      </c>
      <c r="G125" s="124" t="str">
        <f>IF('Cash Accounts for Strange Nets'!L10=0,"", 'Cash Accounts for Strange Nets'!L10)</f>
        <v/>
      </c>
      <c r="I125" s="124" t="str">
        <f>'Cash Account'!E125</f>
        <v/>
      </c>
    </row>
    <row r="126" spans="1:9">
      <c r="A126" s="102" t="str">
        <f>'Cash Account'!A126</f>
        <v/>
      </c>
      <c r="B126" s="124" t="str">
        <f>'Cash Account'!B126</f>
        <v/>
      </c>
      <c r="F126" s="124" t="str">
        <f>'Cash Account'!D126</f>
        <v/>
      </c>
      <c r="G126" s="124" t="str">
        <f>IF('Cash Accounts for Strange Nets'!L11=0,"", 'Cash Accounts for Strange Nets'!L11)</f>
        <v/>
      </c>
      <c r="I126" s="124" t="str">
        <f>'Cash Account'!E126</f>
        <v/>
      </c>
    </row>
    <row r="127" spans="1:9">
      <c r="A127" s="102" t="str">
        <f>'Cash Account'!A127</f>
        <v/>
      </c>
      <c r="B127" s="124" t="str">
        <f>'Cash Account'!B127</f>
        <v/>
      </c>
      <c r="F127" s="124" t="str">
        <f>'Cash Account'!D127</f>
        <v/>
      </c>
      <c r="G127" s="124" t="str">
        <f>IF('Cash Accounts for Strange Nets'!L12=0,"", 'Cash Accounts for Strange Nets'!L12)</f>
        <v/>
      </c>
      <c r="I127" s="124" t="str">
        <f>'Cash Account'!E127</f>
        <v/>
      </c>
    </row>
    <row r="128" spans="1:9">
      <c r="A128" s="102" t="str">
        <f>'Cash Account'!A128</f>
        <v/>
      </c>
      <c r="B128" s="124" t="str">
        <f>'Cash Account'!B128</f>
        <v/>
      </c>
      <c r="F128" s="124" t="str">
        <f>'Cash Account'!D128</f>
        <v/>
      </c>
      <c r="G128" s="124" t="str">
        <f>IF('Cash Accounts for Strange Nets'!L13=0,"", 'Cash Accounts for Strange Nets'!L13)</f>
        <v/>
      </c>
      <c r="I128" s="124" t="str">
        <f>'Cash Account'!E128</f>
        <v/>
      </c>
    </row>
    <row r="129" spans="1:9">
      <c r="A129" s="102" t="str">
        <f>'Cash Account'!A129</f>
        <v/>
      </c>
      <c r="B129" s="124" t="str">
        <f>'Cash Account'!B129</f>
        <v/>
      </c>
      <c r="F129" s="124" t="str">
        <f>'Cash Account'!D129</f>
        <v/>
      </c>
      <c r="G129" s="124" t="str">
        <f>IF('Cash Accounts for Strange Nets'!L14=0,"", 'Cash Accounts for Strange Nets'!L14)</f>
        <v/>
      </c>
      <c r="I129" s="124" t="str">
        <f>'Cash Account'!E129</f>
        <v/>
      </c>
    </row>
    <row r="130" spans="1:9">
      <c r="A130" s="102" t="str">
        <f>'Cash Account'!A130</f>
        <v/>
      </c>
      <c r="B130" s="124" t="str">
        <f>'Cash Account'!B130</f>
        <v/>
      </c>
      <c r="F130" s="124" t="str">
        <f>'Cash Account'!D130</f>
        <v/>
      </c>
      <c r="G130" s="124" t="str">
        <f>IF('Cash Accounts for Strange Nets'!L15=0,"", 'Cash Accounts for Strange Nets'!L15)</f>
        <v/>
      </c>
      <c r="I130" s="124" t="str">
        <f>'Cash Account'!E130</f>
        <v/>
      </c>
    </row>
    <row r="131" spans="1:9">
      <c r="A131" s="102" t="str">
        <f>'Cash Account'!A131</f>
        <v/>
      </c>
      <c r="B131" s="124" t="str">
        <f>'Cash Account'!B131</f>
        <v/>
      </c>
      <c r="F131" s="124" t="str">
        <f>'Cash Account'!D131</f>
        <v/>
      </c>
      <c r="G131" s="124" t="str">
        <f>IF('Cash Accounts for Strange Nets'!L16=0,"", 'Cash Accounts for Strange Nets'!L16)</f>
        <v/>
      </c>
      <c r="I131" s="124" t="str">
        <f>'Cash Account'!E131</f>
        <v/>
      </c>
    </row>
    <row r="132" spans="1:9">
      <c r="A132" s="102" t="str">
        <f>'Cash Account'!A132</f>
        <v/>
      </c>
      <c r="B132" s="124" t="str">
        <f>'Cash Account'!B132</f>
        <v/>
      </c>
      <c r="F132" s="124" t="str">
        <f>'Cash Account'!D132</f>
        <v/>
      </c>
      <c r="G132" s="124" t="str">
        <f>IF('Cash Accounts for Strange Nets'!L17=0,"", 'Cash Accounts for Strange Nets'!L17)</f>
        <v/>
      </c>
      <c r="I132" s="124" t="str">
        <f>'Cash Account'!E132</f>
        <v/>
      </c>
    </row>
    <row r="133" spans="1:9">
      <c r="A133" s="102" t="str">
        <f>'Cash Account'!A133</f>
        <v/>
      </c>
      <c r="B133" s="124" t="str">
        <f>'Cash Account'!B133</f>
        <v/>
      </c>
      <c r="F133" s="124" t="str">
        <f>'Cash Account'!D133</f>
        <v/>
      </c>
      <c r="G133" s="124" t="str">
        <f>IF('Cash Accounts for Strange Nets'!L18=0,"", 'Cash Accounts for Strange Nets'!L18)</f>
        <v/>
      </c>
      <c r="I133" s="124" t="str">
        <f>'Cash Account'!E133</f>
        <v/>
      </c>
    </row>
    <row r="134" spans="1:9">
      <c r="A134" s="102" t="str">
        <f>'Cash Account'!A134</f>
        <v/>
      </c>
      <c r="B134" s="124" t="str">
        <f>'Cash Account'!B134</f>
        <v/>
      </c>
      <c r="F134" s="124" t="str">
        <f>'Cash Account'!D134</f>
        <v/>
      </c>
      <c r="G134" s="124" t="str">
        <f>IF('Cash Accounts for Strange Nets'!L19=0,"", 'Cash Accounts for Strange Nets'!L19)</f>
        <v/>
      </c>
      <c r="I134" s="124" t="str">
        <f>'Cash Account'!E134</f>
        <v/>
      </c>
    </row>
    <row r="135" spans="1:9">
      <c r="A135" s="102" t="str">
        <f>'Cash Account'!A135</f>
        <v/>
      </c>
      <c r="B135" s="124" t="str">
        <f>'Cash Account'!B135</f>
        <v/>
      </c>
      <c r="F135" s="124" t="str">
        <f>'Cash Account'!D135</f>
        <v/>
      </c>
      <c r="G135" s="124" t="str">
        <f>IF('Cash Accounts for Strange Nets'!L20=0,"", 'Cash Accounts for Strange Nets'!L20)</f>
        <v/>
      </c>
      <c r="I135" s="124" t="str">
        <f>'Cash Account'!E135</f>
        <v/>
      </c>
    </row>
    <row r="136" spans="1:9">
      <c r="A136" s="102" t="str">
        <f>'Cash Account'!A136</f>
        <v/>
      </c>
      <c r="B136" s="124" t="str">
        <f>'Cash Account'!B136</f>
        <v/>
      </c>
      <c r="F136" s="124" t="str">
        <f>'Cash Account'!D136</f>
        <v/>
      </c>
      <c r="G136" s="124" t="str">
        <f>IF('Cash Accounts for Strange Nets'!L21=0,"", 'Cash Accounts for Strange Nets'!L21)</f>
        <v/>
      </c>
      <c r="I136" s="124" t="str">
        <f>'Cash Account'!E136</f>
        <v/>
      </c>
    </row>
    <row r="137" spans="1:9">
      <c r="A137" s="102" t="str">
        <f>'Cash Account'!A137</f>
        <v/>
      </c>
      <c r="B137" s="124" t="str">
        <f>'Cash Account'!B137</f>
        <v/>
      </c>
      <c r="F137" s="124" t="str">
        <f>'Cash Account'!D137</f>
        <v/>
      </c>
      <c r="G137" s="124" t="str">
        <f>IF('Cash Accounts for Strange Nets'!L22=0,"", 'Cash Accounts for Strange Nets'!L22)</f>
        <v/>
      </c>
      <c r="I137" s="124" t="str">
        <f>'Cash Account'!E137</f>
        <v/>
      </c>
    </row>
    <row r="138" spans="1:9">
      <c r="A138" s="102" t="str">
        <f>'Cash Account'!A138</f>
        <v/>
      </c>
      <c r="B138" s="124" t="str">
        <f>'Cash Account'!B138</f>
        <v/>
      </c>
      <c r="F138" s="124" t="str">
        <f>'Cash Account'!D138</f>
        <v/>
      </c>
      <c r="G138" s="124" t="str">
        <f>IF('Cash Accounts for Strange Nets'!L23=0,"", 'Cash Accounts for Strange Nets'!L23)</f>
        <v/>
      </c>
      <c r="I138" s="124" t="str">
        <f>'Cash Account'!E138</f>
        <v/>
      </c>
    </row>
    <row r="139" spans="1:9">
      <c r="A139" s="102" t="str">
        <f>'Cash Account'!A139</f>
        <v/>
      </c>
      <c r="B139" s="124" t="str">
        <f>'Cash Account'!B139</f>
        <v/>
      </c>
      <c r="F139" s="124" t="str">
        <f>'Cash Account'!D139</f>
        <v/>
      </c>
      <c r="G139" s="124" t="str">
        <f>IF('Cash Accounts for Strange Nets'!L24=0,"", 'Cash Accounts for Strange Nets'!L24)</f>
        <v/>
      </c>
      <c r="I139" s="124" t="str">
        <f>'Cash Account'!E139</f>
        <v/>
      </c>
    </row>
    <row r="140" spans="1:9">
      <c r="A140" s="102" t="str">
        <f>'Cash Account'!A140</f>
        <v/>
      </c>
      <c r="B140" s="124" t="str">
        <f>'Cash Account'!B140</f>
        <v/>
      </c>
      <c r="F140" s="124" t="str">
        <f>'Cash Account'!D140</f>
        <v/>
      </c>
      <c r="G140" s="124" t="str">
        <f>IF('Cash Accounts for Strange Nets'!L25=0,"", 'Cash Accounts for Strange Nets'!L25)</f>
        <v/>
      </c>
      <c r="I140" s="124" t="str">
        <f>'Cash Account'!E140</f>
        <v/>
      </c>
    </row>
    <row r="141" spans="1:9">
      <c r="A141" s="102" t="str">
        <f>'Cash Account'!A141</f>
        <v/>
      </c>
      <c r="B141" s="124" t="str">
        <f>'Cash Account'!B141</f>
        <v/>
      </c>
      <c r="F141" s="124" t="str">
        <f>'Cash Account'!D141</f>
        <v/>
      </c>
      <c r="G141" s="124" t="str">
        <f>IF('Cash Accounts for Strange Nets'!L26=0,"", 'Cash Accounts for Strange Nets'!L26)</f>
        <v/>
      </c>
      <c r="I141" s="124" t="str">
        <f>'Cash Account'!E141</f>
        <v/>
      </c>
    </row>
    <row r="142" spans="1:9">
      <c r="A142" s="102" t="str">
        <f>'Cash Account'!A142</f>
        <v/>
      </c>
      <c r="B142" s="124" t="str">
        <f>'Cash Account'!B142</f>
        <v/>
      </c>
      <c r="F142" s="124" t="str">
        <f>'Cash Account'!D142</f>
        <v/>
      </c>
      <c r="G142" s="124" t="str">
        <f>IF('Cash Accounts for Strange Nets'!L27=0,"", 'Cash Accounts for Strange Nets'!L27)</f>
        <v/>
      </c>
      <c r="I142" s="124" t="str">
        <f>'Cash Account'!E142</f>
        <v/>
      </c>
    </row>
    <row r="143" spans="1:9">
      <c r="A143" s="102" t="str">
        <f>'Cash Account'!A143</f>
        <v/>
      </c>
      <c r="B143" s="124" t="str">
        <f>'Cash Account'!B143</f>
        <v/>
      </c>
      <c r="F143" s="124" t="str">
        <f>'Cash Account'!D143</f>
        <v/>
      </c>
      <c r="G143" s="124" t="str">
        <f>IF('Cash Accounts for Strange Nets'!L28=0,"", 'Cash Accounts for Strange Nets'!L28)</f>
        <v/>
      </c>
      <c r="I143" s="124" t="str">
        <f>'Cash Account'!E143</f>
        <v/>
      </c>
    </row>
    <row r="144" spans="1:9">
      <c r="A144" s="102" t="str">
        <f>'Cash Account'!A144</f>
        <v/>
      </c>
      <c r="B144" s="124" t="str">
        <f>'Cash Account'!B144</f>
        <v/>
      </c>
      <c r="F144" s="124" t="str">
        <f>'Cash Account'!D144</f>
        <v/>
      </c>
      <c r="G144" s="124" t="str">
        <f>IF('Cash Accounts for Strange Nets'!L29=0,"", 'Cash Accounts for Strange Nets'!L29)</f>
        <v/>
      </c>
      <c r="I144" s="124" t="str">
        <f>'Cash Account'!E144</f>
        <v/>
      </c>
    </row>
    <row r="145" spans="1:9">
      <c r="A145" s="102" t="str">
        <f>'Cash Account'!A145</f>
        <v/>
      </c>
      <c r="B145" s="124" t="str">
        <f>'Cash Account'!B145</f>
        <v/>
      </c>
      <c r="F145" s="124" t="str">
        <f>'Cash Account'!D145</f>
        <v/>
      </c>
      <c r="G145" s="124" t="str">
        <f>IF('Cash Accounts for Strange Nets'!L30=0,"", 'Cash Accounts for Strange Nets'!L30)</f>
        <v/>
      </c>
      <c r="I145" s="124" t="str">
        <f>'Cash Account'!E145</f>
        <v/>
      </c>
    </row>
    <row r="146" spans="1:9">
      <c r="A146" s="102" t="str">
        <f>'Cash Account'!A146</f>
        <v/>
      </c>
      <c r="B146" s="124" t="str">
        <f>'Cash Account'!B146</f>
        <v/>
      </c>
      <c r="F146" s="124" t="str">
        <f>'Cash Account'!D146</f>
        <v/>
      </c>
      <c r="G146" s="124" t="str">
        <f>IF('Cash Accounts for Strange Nets'!L31=0,"", 'Cash Accounts for Strange Nets'!L31)</f>
        <v/>
      </c>
      <c r="I146" s="124" t="str">
        <f>'Cash Account'!E146</f>
        <v/>
      </c>
    </row>
    <row r="147" spans="1:9">
      <c r="A147" s="102" t="str">
        <f>'Cash Account'!A147</f>
        <v/>
      </c>
      <c r="B147" s="124" t="str">
        <f>'Cash Account'!B147</f>
        <v/>
      </c>
      <c r="F147" s="124" t="str">
        <f>'Cash Account'!D147</f>
        <v/>
      </c>
      <c r="G147" s="124" t="str">
        <f>IF('Cash Accounts for Strange Nets'!L32=0,"", 'Cash Accounts for Strange Nets'!L32)</f>
        <v/>
      </c>
      <c r="I147" s="124" t="str">
        <f>'Cash Account'!E147</f>
        <v/>
      </c>
    </row>
    <row r="148" spans="1:9">
      <c r="A148" s="102" t="str">
        <f>'Cash Account'!A148</f>
        <v/>
      </c>
      <c r="B148" s="124" t="str">
        <f>'Cash Account'!B148</f>
        <v/>
      </c>
      <c r="F148" s="124" t="str">
        <f>'Cash Account'!D148</f>
        <v/>
      </c>
      <c r="G148" s="124" t="str">
        <f>IF('Cash Accounts for Strange Nets'!L33=0,"", 'Cash Accounts for Strange Nets'!L33)</f>
        <v/>
      </c>
      <c r="I148" s="124" t="str">
        <f>'Cash Account'!E148</f>
        <v/>
      </c>
    </row>
    <row r="149" spans="1:9">
      <c r="A149" s="102" t="str">
        <f>'Cash Account'!A149</f>
        <v/>
      </c>
      <c r="B149" s="124" t="str">
        <f>'Cash Account'!B149</f>
        <v/>
      </c>
      <c r="F149" s="124" t="str">
        <f>'Cash Account'!D149</f>
        <v/>
      </c>
      <c r="G149" s="124" t="str">
        <f>IF('Cash Accounts for Strange Nets'!L34=0,"", 'Cash Accounts for Strange Nets'!L34)</f>
        <v/>
      </c>
      <c r="I149" s="124" t="str">
        <f>'Cash Account'!E149</f>
        <v/>
      </c>
    </row>
    <row r="150" spans="1:9">
      <c r="A150" s="102" t="str">
        <f>'Cash Account'!A150</f>
        <v/>
      </c>
      <c r="B150" s="124" t="str">
        <f>'Cash Account'!B150</f>
        <v/>
      </c>
      <c r="F150" s="124" t="str">
        <f>'Cash Account'!D150</f>
        <v/>
      </c>
      <c r="G150" s="124" t="str">
        <f>IF('Cash Accounts for Strange Nets'!L35=0,"", 'Cash Accounts for Strange Nets'!L35)</f>
        <v/>
      </c>
      <c r="I150" s="124" t="str">
        <f>'Cash Account'!E150</f>
        <v/>
      </c>
    </row>
    <row r="151" spans="1:9">
      <c r="A151" s="102" t="str">
        <f>'Cash Account'!A151</f>
        <v/>
      </c>
      <c r="B151" s="124" t="str">
        <f>'Cash Account'!B151</f>
        <v/>
      </c>
      <c r="F151" s="124" t="str">
        <f>'Cash Account'!D151</f>
        <v/>
      </c>
      <c r="G151" s="124" t="str">
        <f>IF('Cash Accounts for Strange Nets'!L36=0,"", 'Cash Accounts for Strange Nets'!L36)</f>
        <v/>
      </c>
      <c r="I151" s="124" t="str">
        <f>'Cash Account'!E151</f>
        <v/>
      </c>
    </row>
    <row r="152" spans="1:9">
      <c r="A152" s="102" t="str">
        <f>'Cash Account'!A152</f>
        <v/>
      </c>
      <c r="B152" s="124" t="str">
        <f>'Cash Account'!B152</f>
        <v/>
      </c>
      <c r="F152" s="124" t="str">
        <f>'Cash Account'!D152</f>
        <v/>
      </c>
      <c r="G152" s="124" t="str">
        <f>IF('Cash Accounts for Strange Nets'!L37=0,"", 'Cash Accounts for Strange Nets'!L37)</f>
        <v/>
      </c>
      <c r="I152" s="124" t="str">
        <f>'Cash Account'!E152</f>
        <v/>
      </c>
    </row>
    <row r="153" spans="1:9">
      <c r="A153" s="102" t="str">
        <f>'Cash Account'!A153</f>
        <v/>
      </c>
      <c r="B153" s="124" t="str">
        <f>'Cash Account'!B153</f>
        <v/>
      </c>
      <c r="F153" s="124" t="str">
        <f>'Cash Account'!D153</f>
        <v/>
      </c>
      <c r="G153" s="124" t="str">
        <f>IF('Cash Accounts for Strange Nets'!L38=0,"", 'Cash Accounts for Strange Nets'!L38)</f>
        <v/>
      </c>
      <c r="I153" s="124" t="str">
        <f>'Cash Account'!E153</f>
        <v/>
      </c>
    </row>
    <row r="154" spans="1:9">
      <c r="A154" s="102" t="str">
        <f>'Cash Account'!A154</f>
        <v/>
      </c>
      <c r="B154" s="124" t="str">
        <f>'Cash Account'!B154</f>
        <v/>
      </c>
      <c r="F154" s="124" t="str">
        <f>'Cash Account'!D154</f>
        <v/>
      </c>
      <c r="G154" s="124" t="str">
        <f>IF('Cash Accounts for Strange Nets'!L39=0,"", 'Cash Accounts for Strange Nets'!L39)</f>
        <v/>
      </c>
      <c r="I154" s="124" t="str">
        <f>'Cash Account'!E154</f>
        <v/>
      </c>
    </row>
    <row r="155" spans="1:9">
      <c r="A155" s="102" t="str">
        <f>'Cash Account'!A155</f>
        <v/>
      </c>
      <c r="B155" s="124" t="str">
        <f>'Cash Account'!B155</f>
        <v/>
      </c>
      <c r="F155" s="124" t="str">
        <f>'Cash Account'!D155</f>
        <v/>
      </c>
      <c r="G155" s="124" t="str">
        <f>IF('Cash Accounts for Strange Nets'!L40=0,"", 'Cash Accounts for Strange Nets'!L40)</f>
        <v/>
      </c>
      <c r="I155" s="124" t="str">
        <f>'Cash Account'!E155</f>
        <v/>
      </c>
    </row>
    <row r="156" spans="1:9">
      <c r="A156" s="102" t="str">
        <f>'Cash Account'!A156</f>
        <v/>
      </c>
      <c r="B156" s="124" t="str">
        <f>'Cash Account'!B156</f>
        <v/>
      </c>
      <c r="F156" s="124" t="str">
        <f>'Cash Account'!D156</f>
        <v/>
      </c>
      <c r="G156" s="124" t="str">
        <f>IF('Cash Accounts for Strange Nets'!L41=0,"", 'Cash Accounts for Strange Nets'!L41)</f>
        <v/>
      </c>
      <c r="I156" s="124" t="str">
        <f>'Cash Account'!E156</f>
        <v/>
      </c>
    </row>
    <row r="157" spans="1:9">
      <c r="A157" s="102" t="str">
        <f>'Cash Account'!A157</f>
        <v/>
      </c>
      <c r="B157" s="124" t="str">
        <f>'Cash Account'!B157</f>
        <v/>
      </c>
      <c r="F157" s="124" t="str">
        <f>'Cash Account'!D157</f>
        <v/>
      </c>
      <c r="G157" s="124" t="str">
        <f>IF('Cash Accounts for Strange Nets'!L42=0,"", 'Cash Accounts for Strange Nets'!L42)</f>
        <v/>
      </c>
      <c r="I157" s="124" t="str">
        <f>'Cash Account'!E157</f>
        <v/>
      </c>
    </row>
    <row r="158" spans="1:9">
      <c r="A158" s="102" t="str">
        <f>'Cash Account'!A158</f>
        <v/>
      </c>
      <c r="B158" s="124" t="str">
        <f>'Cash Account'!B158</f>
        <v/>
      </c>
      <c r="F158" s="124" t="str">
        <f>'Cash Account'!D158</f>
        <v/>
      </c>
      <c r="G158" s="124" t="str">
        <f>IF('Cash Accounts for Strange Nets'!O4=0,"", 'Cash Accounts for Strange Nets'!O4)</f>
        <v/>
      </c>
      <c r="I158" s="124" t="str">
        <f>'Cash Account'!E158</f>
        <v/>
      </c>
    </row>
    <row r="159" spans="1:9">
      <c r="A159" s="102" t="str">
        <f>'Cash Account'!A159</f>
        <v/>
      </c>
      <c r="B159" s="124" t="str">
        <f>'Cash Account'!B159</f>
        <v/>
      </c>
      <c r="F159" s="124" t="str">
        <f>'Cash Account'!D159</f>
        <v/>
      </c>
      <c r="G159" s="124" t="str">
        <f>IF('Cash Accounts for Strange Nets'!O5=0,"", 'Cash Accounts for Strange Nets'!O5)</f>
        <v/>
      </c>
      <c r="I159" s="124" t="str">
        <f>'Cash Account'!E159</f>
        <v/>
      </c>
    </row>
    <row r="160" spans="1:9">
      <c r="A160" s="102" t="str">
        <f>'Cash Account'!A160</f>
        <v/>
      </c>
      <c r="B160" s="124" t="str">
        <f>'Cash Account'!B160</f>
        <v/>
      </c>
      <c r="F160" s="124" t="str">
        <f>'Cash Account'!D160</f>
        <v/>
      </c>
      <c r="G160" s="124" t="str">
        <f>IF('Cash Accounts for Strange Nets'!O6=0,"", 'Cash Accounts for Strange Nets'!O6)</f>
        <v/>
      </c>
      <c r="I160" s="124" t="str">
        <f>'Cash Account'!E160</f>
        <v/>
      </c>
    </row>
    <row r="161" spans="1:9">
      <c r="A161" s="102" t="str">
        <f>'Cash Account'!A161</f>
        <v/>
      </c>
      <c r="B161" s="124" t="str">
        <f>'Cash Account'!B161</f>
        <v/>
      </c>
      <c r="F161" s="124" t="str">
        <f>'Cash Account'!D161</f>
        <v/>
      </c>
      <c r="G161" s="124" t="str">
        <f>IF('Cash Accounts for Strange Nets'!O7=0,"", 'Cash Accounts for Strange Nets'!O7)</f>
        <v/>
      </c>
      <c r="I161" s="124" t="str">
        <f>'Cash Account'!E161</f>
        <v/>
      </c>
    </row>
    <row r="162" spans="1:9">
      <c r="A162" s="102" t="str">
        <f>'Cash Account'!A162</f>
        <v/>
      </c>
      <c r="B162" s="124" t="str">
        <f>'Cash Account'!B162</f>
        <v/>
      </c>
      <c r="F162" s="124" t="str">
        <f>'Cash Account'!D162</f>
        <v/>
      </c>
      <c r="G162" s="124" t="str">
        <f>IF('Cash Accounts for Strange Nets'!O8=0,"", 'Cash Accounts for Strange Nets'!O8)</f>
        <v/>
      </c>
      <c r="I162" s="124" t="str">
        <f>'Cash Account'!E162</f>
        <v/>
      </c>
    </row>
    <row r="163" spans="1:9">
      <c r="A163" s="102" t="str">
        <f>'Cash Account'!A163</f>
        <v/>
      </c>
      <c r="B163" s="124" t="str">
        <f>'Cash Account'!B163</f>
        <v/>
      </c>
      <c r="F163" s="124" t="str">
        <f>'Cash Account'!D163</f>
        <v/>
      </c>
      <c r="G163" s="124" t="str">
        <f>IF('Cash Accounts for Strange Nets'!O9=0,"", 'Cash Accounts for Strange Nets'!O9)</f>
        <v/>
      </c>
      <c r="I163" s="124" t="str">
        <f>'Cash Account'!E163</f>
        <v/>
      </c>
    </row>
    <row r="164" spans="1:9">
      <c r="A164" s="102" t="str">
        <f>'Cash Account'!A164</f>
        <v/>
      </c>
      <c r="B164" s="124" t="str">
        <f>'Cash Account'!B164</f>
        <v/>
      </c>
      <c r="F164" s="124" t="str">
        <f>'Cash Account'!D164</f>
        <v/>
      </c>
      <c r="G164" s="124" t="str">
        <f>IF('Cash Accounts for Strange Nets'!O10=0,"", 'Cash Accounts for Strange Nets'!O10)</f>
        <v/>
      </c>
      <c r="I164" s="124" t="str">
        <f>'Cash Account'!E164</f>
        <v/>
      </c>
    </row>
    <row r="165" spans="1:9">
      <c r="A165" s="102" t="str">
        <f>'Cash Account'!A165</f>
        <v/>
      </c>
      <c r="B165" s="124" t="str">
        <f>'Cash Account'!B165</f>
        <v/>
      </c>
      <c r="F165" s="124" t="str">
        <f>'Cash Account'!D165</f>
        <v/>
      </c>
      <c r="G165" s="124" t="str">
        <f>IF('Cash Accounts for Strange Nets'!O11=0,"", 'Cash Accounts for Strange Nets'!O11)</f>
        <v/>
      </c>
      <c r="I165" s="124" t="str">
        <f>'Cash Account'!E165</f>
        <v/>
      </c>
    </row>
    <row r="166" spans="1:9">
      <c r="A166" s="102" t="str">
        <f>'Cash Account'!A166</f>
        <v/>
      </c>
      <c r="B166" s="124" t="str">
        <f>'Cash Account'!B166</f>
        <v/>
      </c>
      <c r="F166" s="124" t="str">
        <f>'Cash Account'!D166</f>
        <v/>
      </c>
      <c r="G166" s="124" t="str">
        <f>IF('Cash Accounts for Strange Nets'!O12=0,"", 'Cash Accounts for Strange Nets'!O12)</f>
        <v/>
      </c>
      <c r="I166" s="124" t="str">
        <f>'Cash Account'!E166</f>
        <v/>
      </c>
    </row>
    <row r="167" spans="1:9">
      <c r="A167" s="102" t="str">
        <f>'Cash Account'!A167</f>
        <v/>
      </c>
      <c r="B167" s="124" t="str">
        <f>'Cash Account'!B167</f>
        <v/>
      </c>
      <c r="F167" s="124" t="str">
        <f>'Cash Account'!D167</f>
        <v/>
      </c>
      <c r="G167" s="124" t="str">
        <f>IF('Cash Accounts for Strange Nets'!O13=0,"", 'Cash Accounts for Strange Nets'!O13)</f>
        <v/>
      </c>
      <c r="I167" s="124" t="str">
        <f>'Cash Account'!E167</f>
        <v/>
      </c>
    </row>
    <row r="168" spans="1:9">
      <c r="A168" s="102" t="str">
        <f>'Cash Account'!A168</f>
        <v/>
      </c>
      <c r="B168" s="124" t="str">
        <f>'Cash Account'!B168</f>
        <v/>
      </c>
      <c r="F168" s="124" t="str">
        <f>'Cash Account'!D168</f>
        <v/>
      </c>
      <c r="G168" s="124" t="str">
        <f>IF('Cash Accounts for Strange Nets'!O14=0,"", 'Cash Accounts for Strange Nets'!O14)</f>
        <v/>
      </c>
      <c r="I168" s="124" t="str">
        <f>'Cash Account'!E168</f>
        <v/>
      </c>
    </row>
    <row r="169" spans="1:9">
      <c r="A169" s="102" t="str">
        <f>'Cash Account'!A169</f>
        <v/>
      </c>
      <c r="B169" s="124" t="str">
        <f>'Cash Account'!B169</f>
        <v/>
      </c>
      <c r="F169" s="124" t="str">
        <f>'Cash Account'!D169</f>
        <v/>
      </c>
      <c r="G169" s="124" t="str">
        <f>IF('Cash Accounts for Strange Nets'!O15=0,"", 'Cash Accounts for Strange Nets'!O15)</f>
        <v/>
      </c>
      <c r="I169" s="124" t="str">
        <f>'Cash Account'!E169</f>
        <v/>
      </c>
    </row>
    <row r="170" spans="1:9">
      <c r="A170" s="102" t="str">
        <f>'Cash Account'!A170</f>
        <v/>
      </c>
      <c r="B170" s="124" t="str">
        <f>'Cash Account'!B170</f>
        <v/>
      </c>
      <c r="F170" s="124" t="str">
        <f>'Cash Account'!D170</f>
        <v/>
      </c>
      <c r="G170" s="124" t="str">
        <f>IF('Cash Accounts for Strange Nets'!O16=0,"", 'Cash Accounts for Strange Nets'!O16)</f>
        <v/>
      </c>
      <c r="I170" s="124" t="str">
        <f>'Cash Account'!E170</f>
        <v/>
      </c>
    </row>
    <row r="171" spans="1:9">
      <c r="A171" s="102" t="str">
        <f>'Cash Account'!A171</f>
        <v/>
      </c>
      <c r="B171" s="124" t="str">
        <f>'Cash Account'!B171</f>
        <v/>
      </c>
      <c r="F171" s="124" t="str">
        <f>'Cash Account'!D171</f>
        <v/>
      </c>
      <c r="G171" s="124" t="str">
        <f>IF('Cash Accounts for Strange Nets'!O17=0,"", 'Cash Accounts for Strange Nets'!O17)</f>
        <v/>
      </c>
      <c r="I171" s="124" t="str">
        <f>'Cash Account'!E171</f>
        <v/>
      </c>
    </row>
    <row r="172" spans="1:9">
      <c r="A172" s="102" t="str">
        <f>'Cash Account'!A172</f>
        <v/>
      </c>
      <c r="B172" s="124" t="str">
        <f>'Cash Account'!B172</f>
        <v/>
      </c>
      <c r="F172" s="124" t="str">
        <f>'Cash Account'!D172</f>
        <v/>
      </c>
      <c r="G172" s="124" t="str">
        <f>IF('Cash Accounts for Strange Nets'!O18=0,"", 'Cash Accounts for Strange Nets'!O18)</f>
        <v/>
      </c>
      <c r="I172" s="124" t="str">
        <f>'Cash Account'!E172</f>
        <v/>
      </c>
    </row>
    <row r="173" spans="1:9">
      <c r="A173" s="102" t="str">
        <f>'Cash Account'!A173</f>
        <v/>
      </c>
      <c r="B173" s="124" t="str">
        <f>'Cash Account'!B173</f>
        <v/>
      </c>
      <c r="F173" s="124" t="str">
        <f>'Cash Account'!D173</f>
        <v/>
      </c>
      <c r="G173" s="124" t="str">
        <f>IF('Cash Accounts for Strange Nets'!O19=0,"", 'Cash Accounts for Strange Nets'!O19)</f>
        <v/>
      </c>
      <c r="I173" s="124" t="str">
        <f>'Cash Account'!E173</f>
        <v/>
      </c>
    </row>
    <row r="174" spans="1:9">
      <c r="A174" s="102" t="str">
        <f>'Cash Account'!A174</f>
        <v/>
      </c>
      <c r="B174" s="124" t="str">
        <f>'Cash Account'!B174</f>
        <v/>
      </c>
      <c r="F174" s="124" t="str">
        <f>'Cash Account'!D174</f>
        <v/>
      </c>
      <c r="G174" s="124" t="str">
        <f>IF('Cash Accounts for Strange Nets'!O20=0,"", 'Cash Accounts for Strange Nets'!O20)</f>
        <v/>
      </c>
      <c r="I174" s="124" t="str">
        <f>'Cash Account'!E174</f>
        <v/>
      </c>
    </row>
    <row r="175" spans="1:9">
      <c r="A175" s="102" t="str">
        <f>'Cash Account'!A175</f>
        <v/>
      </c>
      <c r="B175" s="124" t="str">
        <f>'Cash Account'!B175</f>
        <v/>
      </c>
      <c r="F175" s="124" t="str">
        <f>'Cash Account'!D175</f>
        <v/>
      </c>
      <c r="G175" s="124" t="str">
        <f>IF('Cash Accounts for Strange Nets'!O21=0,"", 'Cash Accounts for Strange Nets'!O21)</f>
        <v/>
      </c>
      <c r="I175" s="124" t="str">
        <f>'Cash Account'!E175</f>
        <v/>
      </c>
    </row>
    <row r="176" spans="1:9">
      <c r="A176" s="102" t="str">
        <f>'Cash Account'!A176</f>
        <v/>
      </c>
      <c r="B176" s="124" t="str">
        <f>'Cash Account'!B176</f>
        <v/>
      </c>
      <c r="F176" s="124" t="str">
        <f>'Cash Account'!D176</f>
        <v/>
      </c>
      <c r="G176" s="124" t="str">
        <f>IF('Cash Accounts for Strange Nets'!O22=0,"", 'Cash Accounts for Strange Nets'!O22)</f>
        <v/>
      </c>
      <c r="I176" s="124" t="str">
        <f>'Cash Account'!E176</f>
        <v/>
      </c>
    </row>
    <row r="177" spans="1:9">
      <c r="A177" s="102" t="str">
        <f>'Cash Account'!A177</f>
        <v/>
      </c>
      <c r="B177" s="124" t="str">
        <f>'Cash Account'!B177</f>
        <v/>
      </c>
      <c r="F177" s="124" t="str">
        <f>'Cash Account'!D177</f>
        <v/>
      </c>
      <c r="G177" s="124" t="str">
        <f>IF('Cash Accounts for Strange Nets'!O23=0,"", 'Cash Accounts for Strange Nets'!O23)</f>
        <v/>
      </c>
      <c r="I177" s="124" t="str">
        <f>'Cash Account'!E177</f>
        <v/>
      </c>
    </row>
    <row r="178" spans="1:9">
      <c r="A178" s="102" t="str">
        <f>'Cash Account'!A178</f>
        <v/>
      </c>
      <c r="B178" s="124" t="str">
        <f>'Cash Account'!B178</f>
        <v/>
      </c>
      <c r="F178" s="124" t="str">
        <f>'Cash Account'!D178</f>
        <v/>
      </c>
      <c r="G178" s="124" t="str">
        <f>IF('Cash Accounts for Strange Nets'!O24=0,"", 'Cash Accounts for Strange Nets'!O24)</f>
        <v/>
      </c>
      <c r="I178" s="124" t="str">
        <f>'Cash Account'!E178</f>
        <v/>
      </c>
    </row>
    <row r="179" spans="1:9">
      <c r="A179" s="102" t="str">
        <f>'Cash Account'!A179</f>
        <v/>
      </c>
      <c r="B179" s="124" t="str">
        <f>'Cash Account'!B179</f>
        <v/>
      </c>
      <c r="F179" s="124" t="str">
        <f>'Cash Account'!D179</f>
        <v/>
      </c>
      <c r="G179" s="124" t="str">
        <f>IF('Cash Accounts for Strange Nets'!O25=0,"", 'Cash Accounts for Strange Nets'!O25)</f>
        <v/>
      </c>
      <c r="I179" s="124" t="str">
        <f>'Cash Account'!E179</f>
        <v/>
      </c>
    </row>
    <row r="180" spans="1:9">
      <c r="A180" s="102" t="str">
        <f>'Cash Account'!A180</f>
        <v/>
      </c>
      <c r="B180" s="124" t="str">
        <f>'Cash Account'!B180</f>
        <v/>
      </c>
      <c r="F180" s="124" t="str">
        <f>'Cash Account'!D180</f>
        <v/>
      </c>
      <c r="G180" s="124" t="str">
        <f>IF('Cash Accounts for Strange Nets'!O26=0,"", 'Cash Accounts for Strange Nets'!O26)</f>
        <v/>
      </c>
      <c r="I180" s="124" t="str">
        <f>'Cash Account'!E180</f>
        <v/>
      </c>
    </row>
    <row r="181" spans="1:9">
      <c r="A181" s="102" t="str">
        <f>'Cash Account'!A181</f>
        <v/>
      </c>
      <c r="B181" s="124" t="str">
        <f>'Cash Account'!B181</f>
        <v/>
      </c>
      <c r="F181" s="124" t="str">
        <f>'Cash Account'!D181</f>
        <v/>
      </c>
      <c r="G181" s="124" t="str">
        <f>IF('Cash Accounts for Strange Nets'!O27=0,"", 'Cash Accounts for Strange Nets'!O27)</f>
        <v/>
      </c>
      <c r="I181" s="124" t="str">
        <f>'Cash Account'!E181</f>
        <v/>
      </c>
    </row>
    <row r="182" spans="1:9">
      <c r="A182" s="102" t="str">
        <f>'Cash Account'!A182</f>
        <v/>
      </c>
      <c r="B182" s="124" t="str">
        <f>'Cash Account'!B182</f>
        <v/>
      </c>
      <c r="F182" s="124" t="str">
        <f>'Cash Account'!D182</f>
        <v/>
      </c>
      <c r="G182" s="124" t="str">
        <f>IF('Cash Accounts for Strange Nets'!O28=0,"", 'Cash Accounts for Strange Nets'!O28)</f>
        <v/>
      </c>
      <c r="I182" s="124" t="str">
        <f>'Cash Account'!E182</f>
        <v/>
      </c>
    </row>
    <row r="183" spans="1:9">
      <c r="A183" s="102" t="str">
        <f>'Cash Account'!A183</f>
        <v/>
      </c>
      <c r="B183" s="124" t="str">
        <f>'Cash Account'!B183</f>
        <v/>
      </c>
      <c r="F183" s="124" t="str">
        <f>'Cash Account'!D183</f>
        <v/>
      </c>
      <c r="G183" s="124" t="str">
        <f>IF('Cash Accounts for Strange Nets'!O29=0,"", 'Cash Accounts for Strange Nets'!O29)</f>
        <v/>
      </c>
      <c r="I183" s="124" t="str">
        <f>'Cash Account'!E183</f>
        <v/>
      </c>
    </row>
    <row r="184" spans="1:9">
      <c r="A184" s="102" t="str">
        <f>'Cash Account'!A184</f>
        <v/>
      </c>
      <c r="B184" s="124" t="str">
        <f>'Cash Account'!B184</f>
        <v/>
      </c>
      <c r="F184" s="124" t="str">
        <f>'Cash Account'!D184</f>
        <v/>
      </c>
      <c r="G184" s="124" t="str">
        <f>IF('Cash Accounts for Strange Nets'!O30=0,"", 'Cash Accounts for Strange Nets'!O30)</f>
        <v/>
      </c>
      <c r="I184" s="124" t="str">
        <f>'Cash Account'!E184</f>
        <v/>
      </c>
    </row>
    <row r="185" spans="1:9">
      <c r="A185" s="102" t="str">
        <f>'Cash Account'!A185</f>
        <v/>
      </c>
      <c r="B185" s="124" t="str">
        <f>'Cash Account'!B185</f>
        <v/>
      </c>
      <c r="F185" s="124" t="str">
        <f>'Cash Account'!D185</f>
        <v/>
      </c>
      <c r="G185" s="124" t="str">
        <f>IF('Cash Accounts for Strange Nets'!O31=0,"", 'Cash Accounts for Strange Nets'!O31)</f>
        <v/>
      </c>
      <c r="I185" s="124" t="str">
        <f>'Cash Account'!E185</f>
        <v/>
      </c>
    </row>
    <row r="186" spans="1:9">
      <c r="A186" s="102" t="str">
        <f>'Cash Account'!A186</f>
        <v/>
      </c>
      <c r="B186" s="124" t="str">
        <f>'Cash Account'!B186</f>
        <v/>
      </c>
      <c r="F186" s="124" t="str">
        <f>'Cash Account'!D186</f>
        <v/>
      </c>
      <c r="G186" s="124" t="str">
        <f>IF('Cash Accounts for Strange Nets'!O32=0,"", 'Cash Accounts for Strange Nets'!O32)</f>
        <v/>
      </c>
      <c r="I186" s="124" t="str">
        <f>'Cash Account'!E186</f>
        <v/>
      </c>
    </row>
    <row r="187" spans="1:9">
      <c r="A187" s="102" t="str">
        <f>'Cash Account'!A187</f>
        <v/>
      </c>
      <c r="B187" s="124" t="str">
        <f>'Cash Account'!B187</f>
        <v/>
      </c>
      <c r="F187" s="124" t="str">
        <f>'Cash Account'!D187</f>
        <v/>
      </c>
      <c r="G187" s="124" t="str">
        <f>IF('Cash Accounts for Strange Nets'!O33=0,"", 'Cash Accounts for Strange Nets'!O33)</f>
        <v/>
      </c>
      <c r="I187" s="124" t="str">
        <f>'Cash Account'!E187</f>
        <v/>
      </c>
    </row>
    <row r="188" spans="1:9">
      <c r="A188" s="102" t="str">
        <f>'Cash Account'!A188</f>
        <v/>
      </c>
      <c r="B188" s="124" t="str">
        <f>'Cash Account'!B188</f>
        <v/>
      </c>
      <c r="F188" s="124" t="str">
        <f>'Cash Account'!D188</f>
        <v/>
      </c>
      <c r="G188" s="124" t="str">
        <f>IF('Cash Accounts for Strange Nets'!O34=0,"", 'Cash Accounts for Strange Nets'!O34)</f>
        <v/>
      </c>
      <c r="I188" s="124" t="str">
        <f>'Cash Account'!E188</f>
        <v/>
      </c>
    </row>
    <row r="189" spans="1:9">
      <c r="A189" s="102" t="str">
        <f>'Cash Account'!A189</f>
        <v/>
      </c>
      <c r="B189" s="124" t="str">
        <f>'Cash Account'!B189</f>
        <v/>
      </c>
      <c r="F189" s="124" t="str">
        <f>'Cash Account'!D189</f>
        <v/>
      </c>
      <c r="G189" s="124" t="str">
        <f>IF('Cash Accounts for Strange Nets'!O35=0,"", 'Cash Accounts for Strange Nets'!O35)</f>
        <v/>
      </c>
      <c r="I189" s="124" t="str">
        <f>'Cash Account'!E189</f>
        <v/>
      </c>
    </row>
    <row r="190" spans="1:9">
      <c r="A190" s="102" t="str">
        <f>'Cash Account'!A190</f>
        <v/>
      </c>
      <c r="B190" s="124" t="str">
        <f>'Cash Account'!B190</f>
        <v/>
      </c>
      <c r="F190" s="124" t="str">
        <f>'Cash Account'!D190</f>
        <v/>
      </c>
      <c r="G190" s="124" t="str">
        <f>IF('Cash Accounts for Strange Nets'!O36=0,"", 'Cash Accounts for Strange Nets'!O36)</f>
        <v/>
      </c>
      <c r="I190" s="124" t="str">
        <f>'Cash Account'!E190</f>
        <v/>
      </c>
    </row>
    <row r="191" spans="1:9">
      <c r="A191" s="102" t="str">
        <f>'Cash Account'!A191</f>
        <v/>
      </c>
      <c r="B191" s="124" t="str">
        <f>'Cash Account'!B191</f>
        <v/>
      </c>
      <c r="F191" s="124" t="str">
        <f>'Cash Account'!D191</f>
        <v/>
      </c>
      <c r="G191" s="124" t="str">
        <f>IF('Cash Accounts for Strange Nets'!O37=0,"", 'Cash Accounts for Strange Nets'!O37)</f>
        <v/>
      </c>
      <c r="I191" s="124" t="str">
        <f>'Cash Account'!E191</f>
        <v/>
      </c>
    </row>
    <row r="192" spans="1:9">
      <c r="A192" s="102" t="str">
        <f>'Cash Account'!A192</f>
        <v/>
      </c>
      <c r="B192" s="124" t="str">
        <f>'Cash Account'!B192</f>
        <v/>
      </c>
      <c r="F192" s="124" t="str">
        <f>'Cash Account'!D192</f>
        <v/>
      </c>
      <c r="G192" s="124" t="str">
        <f>IF('Cash Accounts for Strange Nets'!O38=0,"", 'Cash Accounts for Strange Nets'!O38)</f>
        <v/>
      </c>
      <c r="I192" s="124" t="str">
        <f>'Cash Account'!E192</f>
        <v/>
      </c>
    </row>
    <row r="193" spans="1:9">
      <c r="A193" s="102" t="str">
        <f>'Cash Account'!A193</f>
        <v/>
      </c>
      <c r="B193" s="124" t="str">
        <f>'Cash Account'!B193</f>
        <v/>
      </c>
      <c r="F193" s="124" t="str">
        <f>'Cash Account'!D193</f>
        <v/>
      </c>
      <c r="G193" s="124" t="str">
        <f>IF('Cash Accounts for Strange Nets'!O39=0,"", 'Cash Accounts for Strange Nets'!O39)</f>
        <v/>
      </c>
      <c r="I193" s="124" t="str">
        <f>'Cash Account'!E193</f>
        <v/>
      </c>
    </row>
    <row r="194" spans="1:9">
      <c r="A194" s="102" t="str">
        <f>'Cash Account'!A194</f>
        <v/>
      </c>
      <c r="B194" s="124" t="str">
        <f>'Cash Account'!B194</f>
        <v/>
      </c>
      <c r="F194" s="124" t="str">
        <f>'Cash Account'!D194</f>
        <v/>
      </c>
      <c r="G194" s="124" t="str">
        <f>IF('Cash Accounts for Strange Nets'!O40=0,"", 'Cash Accounts for Strange Nets'!O40)</f>
        <v/>
      </c>
      <c r="I194" s="124" t="str">
        <f>'Cash Account'!E194</f>
        <v/>
      </c>
    </row>
    <row r="195" spans="1:9">
      <c r="A195" s="102" t="str">
        <f>'Cash Account'!A195</f>
        <v/>
      </c>
      <c r="B195" s="124" t="str">
        <f>'Cash Account'!B195</f>
        <v/>
      </c>
      <c r="F195" s="124" t="str">
        <f>'Cash Account'!D195</f>
        <v/>
      </c>
      <c r="G195" s="124" t="str">
        <f>IF('Cash Accounts for Strange Nets'!O41=0,"", 'Cash Accounts for Strange Nets'!O41)</f>
        <v/>
      </c>
      <c r="I195" s="124" t="str">
        <f>'Cash Account'!E195</f>
        <v/>
      </c>
    </row>
    <row r="196" spans="1:9">
      <c r="A196" s="102" t="str">
        <f>'Cash Account'!A196</f>
        <v/>
      </c>
      <c r="B196" s="124" t="str">
        <f>'Cash Account'!B196</f>
        <v/>
      </c>
      <c r="F196" s="124" t="str">
        <f>'Cash Account'!D196</f>
        <v/>
      </c>
      <c r="G196" s="124" t="str">
        <f>IF('Cash Accounts for Strange Nets'!O42=0,"", 'Cash Accounts for Strange Nets'!O42)</f>
        <v/>
      </c>
      <c r="I196" s="124" t="str">
        <f>'Cash Account'!E196</f>
        <v/>
      </c>
    </row>
    <row r="197" spans="1:9">
      <c r="A197" s="102" t="str">
        <f>'Cash Account'!A197</f>
        <v/>
      </c>
      <c r="B197" s="124" t="str">
        <f>'Cash Account'!B197</f>
        <v/>
      </c>
      <c r="F197" s="124" t="str">
        <f>'Cash Account'!D197</f>
        <v/>
      </c>
      <c r="G197" s="124" t="str">
        <f>IF('Cash Accounts for Strange Nets'!R4=0,"", 'Cash Accounts for Strange Nets'!R4)</f>
        <v/>
      </c>
      <c r="I197" s="124" t="str">
        <f>'Cash Account'!E197</f>
        <v/>
      </c>
    </row>
    <row r="198" spans="1:9">
      <c r="A198" s="102" t="str">
        <f>'Cash Account'!A198</f>
        <v/>
      </c>
      <c r="B198" s="124" t="str">
        <f>'Cash Account'!B198</f>
        <v/>
      </c>
      <c r="F198" s="124" t="str">
        <f>'Cash Account'!D198</f>
        <v/>
      </c>
      <c r="G198" s="124" t="str">
        <f>IF('Cash Accounts for Strange Nets'!R5=0,"", 'Cash Accounts for Strange Nets'!R5)</f>
        <v/>
      </c>
      <c r="I198" s="124" t="str">
        <f>'Cash Account'!E198</f>
        <v/>
      </c>
    </row>
    <row r="199" spans="1:9">
      <c r="A199" s="102" t="str">
        <f>'Cash Account'!A199</f>
        <v/>
      </c>
      <c r="B199" s="124" t="str">
        <f>'Cash Account'!B199</f>
        <v/>
      </c>
      <c r="F199" s="124" t="str">
        <f>'Cash Account'!D199</f>
        <v/>
      </c>
      <c r="G199" s="124" t="str">
        <f>IF('Cash Accounts for Strange Nets'!R6=0,"", 'Cash Accounts for Strange Nets'!R6)</f>
        <v/>
      </c>
      <c r="I199" s="124" t="str">
        <f>'Cash Account'!E199</f>
        <v/>
      </c>
    </row>
    <row r="200" spans="1:9">
      <c r="A200" s="102" t="str">
        <f>'Cash Account'!A200</f>
        <v/>
      </c>
      <c r="B200" s="124" t="str">
        <f>'Cash Account'!B200</f>
        <v/>
      </c>
      <c r="F200" s="124" t="str">
        <f>'Cash Account'!D200</f>
        <v/>
      </c>
      <c r="G200" s="124" t="str">
        <f>IF('Cash Accounts for Strange Nets'!R7=0,"", 'Cash Accounts for Strange Nets'!R7)</f>
        <v/>
      </c>
      <c r="I200" s="124" t="str">
        <f>'Cash Account'!E200</f>
        <v/>
      </c>
    </row>
    <row r="201" spans="1:9">
      <c r="A201" s="102" t="str">
        <f>'Cash Account'!A201</f>
        <v/>
      </c>
      <c r="B201" s="124" t="str">
        <f>'Cash Account'!B201</f>
        <v/>
      </c>
      <c r="F201" s="124" t="str">
        <f>'Cash Account'!D201</f>
        <v/>
      </c>
      <c r="G201" s="124" t="str">
        <f>IF('Cash Accounts for Strange Nets'!R8=0,"", 'Cash Accounts for Strange Nets'!R8)</f>
        <v/>
      </c>
      <c r="I201" s="124" t="str">
        <f>'Cash Account'!E201</f>
        <v/>
      </c>
    </row>
    <row r="202" spans="1:9">
      <c r="A202" s="102" t="str">
        <f>'Cash Account'!A202</f>
        <v/>
      </c>
      <c r="B202" s="124" t="str">
        <f>'Cash Account'!B202</f>
        <v/>
      </c>
      <c r="F202" s="124" t="str">
        <f>'Cash Account'!D202</f>
        <v/>
      </c>
      <c r="G202" s="124" t="str">
        <f>IF('Cash Accounts for Strange Nets'!R9=0,"", 'Cash Accounts for Strange Nets'!R9)</f>
        <v/>
      </c>
      <c r="I202" s="124" t="str">
        <f>'Cash Account'!E202</f>
        <v/>
      </c>
    </row>
    <row r="203" spans="1:9">
      <c r="A203" s="102" t="str">
        <f>'Cash Account'!A203</f>
        <v/>
      </c>
      <c r="B203" s="124" t="str">
        <f>'Cash Account'!B203</f>
        <v/>
      </c>
      <c r="F203" s="124" t="str">
        <f>'Cash Account'!D203</f>
        <v/>
      </c>
      <c r="G203" s="124" t="str">
        <f>IF('Cash Accounts for Strange Nets'!R10=0,"", 'Cash Accounts for Strange Nets'!R10)</f>
        <v/>
      </c>
      <c r="I203" s="124" t="str">
        <f>'Cash Account'!E203</f>
        <v/>
      </c>
    </row>
    <row r="204" spans="1:9">
      <c r="A204" s="102" t="str">
        <f>'Cash Account'!A204</f>
        <v/>
      </c>
      <c r="B204" s="124" t="str">
        <f>'Cash Account'!B204</f>
        <v/>
      </c>
      <c r="F204" s="124" t="str">
        <f>'Cash Account'!D204</f>
        <v/>
      </c>
      <c r="G204" s="124" t="str">
        <f>IF('Cash Accounts for Strange Nets'!R11=0,"", 'Cash Accounts for Strange Nets'!R11)</f>
        <v/>
      </c>
      <c r="I204" s="124" t="str">
        <f>'Cash Account'!E204</f>
        <v/>
      </c>
    </row>
    <row r="205" spans="1:9">
      <c r="A205" s="102" t="str">
        <f>'Cash Account'!A205</f>
        <v/>
      </c>
      <c r="B205" s="124" t="str">
        <f>'Cash Account'!B205</f>
        <v/>
      </c>
      <c r="F205" s="124" t="str">
        <f>'Cash Account'!D205</f>
        <v/>
      </c>
      <c r="G205" s="124" t="str">
        <f>IF('Cash Accounts for Strange Nets'!R12=0,"", 'Cash Accounts for Strange Nets'!R12)</f>
        <v/>
      </c>
      <c r="I205" s="124" t="str">
        <f>'Cash Account'!E205</f>
        <v/>
      </c>
    </row>
    <row r="206" spans="1:9">
      <c r="A206" s="102" t="str">
        <f>'Cash Account'!A206</f>
        <v/>
      </c>
      <c r="B206" s="124" t="str">
        <f>'Cash Account'!B206</f>
        <v/>
      </c>
      <c r="F206" s="124" t="str">
        <f>'Cash Account'!D206</f>
        <v/>
      </c>
      <c r="G206" s="124" t="str">
        <f>IF('Cash Accounts for Strange Nets'!R13=0,"", 'Cash Accounts for Strange Nets'!R13)</f>
        <v/>
      </c>
      <c r="I206" s="124" t="str">
        <f>'Cash Account'!E206</f>
        <v/>
      </c>
    </row>
    <row r="207" spans="1:9">
      <c r="A207" s="102" t="str">
        <f>'Cash Account'!A207</f>
        <v/>
      </c>
      <c r="B207" s="124" t="str">
        <f>'Cash Account'!B207</f>
        <v/>
      </c>
      <c r="F207" s="124" t="str">
        <f>'Cash Account'!D207</f>
        <v/>
      </c>
      <c r="G207" s="124" t="str">
        <f>IF('Cash Accounts for Strange Nets'!R14=0,"", 'Cash Accounts for Strange Nets'!R14)</f>
        <v/>
      </c>
      <c r="I207" s="124" t="str">
        <f>'Cash Account'!E207</f>
        <v/>
      </c>
    </row>
    <row r="208" spans="1:9">
      <c r="A208" s="102" t="str">
        <f>'Cash Account'!A208</f>
        <v/>
      </c>
      <c r="B208" s="124" t="str">
        <f>'Cash Account'!B208</f>
        <v/>
      </c>
      <c r="F208" s="124" t="str">
        <f>'Cash Account'!D208</f>
        <v/>
      </c>
      <c r="G208" s="124" t="str">
        <f>IF('Cash Accounts for Strange Nets'!R15=0,"", 'Cash Accounts for Strange Nets'!R15)</f>
        <v/>
      </c>
      <c r="I208" s="124" t="str">
        <f>'Cash Account'!E208</f>
        <v/>
      </c>
    </row>
    <row r="209" spans="1:9">
      <c r="A209" s="102" t="str">
        <f>'Cash Account'!A209</f>
        <v/>
      </c>
      <c r="B209" s="124" t="str">
        <f>'Cash Account'!B209</f>
        <v/>
      </c>
      <c r="F209" s="124" t="str">
        <f>'Cash Account'!D209</f>
        <v/>
      </c>
      <c r="G209" s="124" t="str">
        <f>IF('Cash Accounts for Strange Nets'!R16=0,"", 'Cash Accounts for Strange Nets'!R16)</f>
        <v/>
      </c>
      <c r="I209" s="124" t="str">
        <f>'Cash Account'!E209</f>
        <v/>
      </c>
    </row>
    <row r="210" spans="1:9">
      <c r="A210" s="102" t="str">
        <f>'Cash Account'!A210</f>
        <v/>
      </c>
      <c r="B210" s="124" t="str">
        <f>'Cash Account'!B210</f>
        <v/>
      </c>
      <c r="F210" s="124" t="str">
        <f>'Cash Account'!D210</f>
        <v/>
      </c>
      <c r="G210" s="124" t="str">
        <f>IF('Cash Accounts for Strange Nets'!R17=0,"", 'Cash Accounts for Strange Nets'!R17)</f>
        <v/>
      </c>
      <c r="I210" s="124" t="str">
        <f>'Cash Account'!E210</f>
        <v/>
      </c>
    </row>
    <row r="211" spans="1:9">
      <c r="A211" s="102" t="str">
        <f>'Cash Account'!A211</f>
        <v/>
      </c>
      <c r="B211" s="124" t="str">
        <f>'Cash Account'!B211</f>
        <v/>
      </c>
      <c r="F211" s="124" t="str">
        <f>'Cash Account'!D211</f>
        <v/>
      </c>
      <c r="G211" s="124" t="str">
        <f>IF('Cash Accounts for Strange Nets'!R18=0,"", 'Cash Accounts for Strange Nets'!R18)</f>
        <v/>
      </c>
      <c r="I211" s="124" t="str">
        <f>'Cash Account'!E211</f>
        <v/>
      </c>
    </row>
    <row r="212" spans="1:9">
      <c r="A212" s="102" t="str">
        <f>'Cash Account'!A212</f>
        <v/>
      </c>
      <c r="B212" s="124" t="str">
        <f>'Cash Account'!B212</f>
        <v/>
      </c>
      <c r="F212" s="124" t="str">
        <f>'Cash Account'!D212</f>
        <v/>
      </c>
      <c r="G212" s="124" t="str">
        <f>IF('Cash Accounts for Strange Nets'!R19=0,"", 'Cash Accounts for Strange Nets'!R19)</f>
        <v/>
      </c>
      <c r="I212" s="124" t="str">
        <f>'Cash Account'!E212</f>
        <v/>
      </c>
    </row>
    <row r="213" spans="1:9">
      <c r="A213" s="102" t="str">
        <f>'Cash Account'!A213</f>
        <v/>
      </c>
      <c r="B213" s="124" t="str">
        <f>'Cash Account'!B213</f>
        <v/>
      </c>
      <c r="F213" s="124" t="str">
        <f>'Cash Account'!D213</f>
        <v/>
      </c>
      <c r="G213" s="124" t="str">
        <f>IF('Cash Accounts for Strange Nets'!R20=0,"", 'Cash Accounts for Strange Nets'!R20)</f>
        <v/>
      </c>
      <c r="I213" s="124" t="str">
        <f>'Cash Account'!E213</f>
        <v/>
      </c>
    </row>
    <row r="214" spans="1:9">
      <c r="A214" s="102" t="str">
        <f>'Cash Account'!A214</f>
        <v/>
      </c>
      <c r="B214" s="124" t="str">
        <f>'Cash Account'!B214</f>
        <v/>
      </c>
      <c r="F214" s="124" t="str">
        <f>'Cash Account'!D214</f>
        <v/>
      </c>
      <c r="G214" s="124" t="str">
        <f>IF('Cash Accounts for Strange Nets'!R21=0,"", 'Cash Accounts for Strange Nets'!R21)</f>
        <v/>
      </c>
      <c r="I214" s="124" t="str">
        <f>'Cash Account'!E214</f>
        <v/>
      </c>
    </row>
    <row r="215" spans="1:9">
      <c r="A215" s="102" t="str">
        <f>'Cash Account'!A215</f>
        <v/>
      </c>
      <c r="B215" s="124" t="str">
        <f>'Cash Account'!B215</f>
        <v/>
      </c>
      <c r="F215" s="124" t="str">
        <f>'Cash Account'!D215</f>
        <v/>
      </c>
      <c r="G215" s="124" t="str">
        <f>IF('Cash Accounts for Strange Nets'!R22=0,"", 'Cash Accounts for Strange Nets'!R22)</f>
        <v/>
      </c>
      <c r="I215" s="124" t="str">
        <f>'Cash Account'!E215</f>
        <v/>
      </c>
    </row>
    <row r="216" spans="1:9">
      <c r="A216" s="102" t="str">
        <f>'Cash Account'!A216</f>
        <v/>
      </c>
      <c r="B216" s="124" t="str">
        <f>'Cash Account'!B216</f>
        <v/>
      </c>
      <c r="F216" s="124" t="str">
        <f>'Cash Account'!D216</f>
        <v/>
      </c>
      <c r="G216" s="124" t="str">
        <f>IF('Cash Accounts for Strange Nets'!R23=0,"", 'Cash Accounts for Strange Nets'!R23)</f>
        <v/>
      </c>
      <c r="I216" s="124" t="str">
        <f>'Cash Account'!E216</f>
        <v/>
      </c>
    </row>
    <row r="217" spans="1:9">
      <c r="A217" s="102" t="str">
        <f>'Cash Account'!A217</f>
        <v/>
      </c>
      <c r="B217" s="124" t="str">
        <f>'Cash Account'!B217</f>
        <v/>
      </c>
      <c r="F217" s="124" t="str">
        <f>'Cash Account'!D217</f>
        <v/>
      </c>
      <c r="G217" s="124" t="str">
        <f>IF('Cash Accounts for Strange Nets'!R24=0,"", 'Cash Accounts for Strange Nets'!R24)</f>
        <v/>
      </c>
      <c r="I217" s="124" t="str">
        <f>'Cash Account'!E217</f>
        <v/>
      </c>
    </row>
    <row r="218" spans="1:9">
      <c r="A218" s="102" t="str">
        <f>'Cash Account'!A218</f>
        <v/>
      </c>
      <c r="B218" s="124" t="str">
        <f>'Cash Account'!B218</f>
        <v/>
      </c>
      <c r="F218" s="124" t="str">
        <f>'Cash Account'!D218</f>
        <v/>
      </c>
      <c r="G218" s="124" t="str">
        <f>IF('Cash Accounts for Strange Nets'!R25=0,"", 'Cash Accounts for Strange Nets'!R25)</f>
        <v/>
      </c>
      <c r="I218" s="124" t="str">
        <f>'Cash Account'!E218</f>
        <v/>
      </c>
    </row>
    <row r="219" spans="1:9">
      <c r="A219" s="102" t="str">
        <f>'Cash Account'!A219</f>
        <v/>
      </c>
      <c r="B219" s="124" t="str">
        <f>'Cash Account'!B219</f>
        <v/>
      </c>
      <c r="F219" s="124" t="str">
        <f>'Cash Account'!D219</f>
        <v/>
      </c>
      <c r="G219" s="124" t="str">
        <f>IF('Cash Accounts for Strange Nets'!R26=0,"", 'Cash Accounts for Strange Nets'!R26)</f>
        <v/>
      </c>
      <c r="I219" s="124" t="str">
        <f>'Cash Account'!E219</f>
        <v/>
      </c>
    </row>
    <row r="220" spans="1:9">
      <c r="A220" s="102" t="str">
        <f>'Cash Account'!A220</f>
        <v/>
      </c>
      <c r="B220" s="124" t="str">
        <f>'Cash Account'!B220</f>
        <v/>
      </c>
      <c r="F220" s="124" t="str">
        <f>'Cash Account'!D220</f>
        <v/>
      </c>
      <c r="G220" s="124" t="str">
        <f>IF('Cash Accounts for Strange Nets'!R27=0,"", 'Cash Accounts for Strange Nets'!R27)</f>
        <v/>
      </c>
      <c r="I220" s="124" t="str">
        <f>'Cash Account'!E220</f>
        <v/>
      </c>
    </row>
    <row r="221" spans="1:9">
      <c r="A221" s="102" t="str">
        <f>'Cash Account'!A221</f>
        <v/>
      </c>
      <c r="B221" s="124" t="str">
        <f>'Cash Account'!B221</f>
        <v/>
      </c>
      <c r="F221" s="124" t="str">
        <f>'Cash Account'!D221</f>
        <v/>
      </c>
      <c r="G221" s="124" t="str">
        <f>IF('Cash Accounts for Strange Nets'!R28=0,"", 'Cash Accounts for Strange Nets'!R28)</f>
        <v/>
      </c>
      <c r="I221" s="124" t="str">
        <f>'Cash Account'!E221</f>
        <v/>
      </c>
    </row>
    <row r="222" spans="1:9">
      <c r="A222" s="102" t="str">
        <f>'Cash Account'!A222</f>
        <v/>
      </c>
      <c r="B222" s="124" t="str">
        <f>'Cash Account'!B222</f>
        <v/>
      </c>
      <c r="F222" s="124" t="str">
        <f>'Cash Account'!D222</f>
        <v/>
      </c>
      <c r="G222" s="124" t="str">
        <f>IF('Cash Accounts for Strange Nets'!R29=0,"", 'Cash Accounts for Strange Nets'!R29)</f>
        <v/>
      </c>
      <c r="I222" s="124" t="str">
        <f>'Cash Account'!E222</f>
        <v/>
      </c>
    </row>
    <row r="223" spans="1:9">
      <c r="A223" s="102" t="str">
        <f>'Cash Account'!A223</f>
        <v/>
      </c>
      <c r="B223" s="124" t="str">
        <f>'Cash Account'!B223</f>
        <v/>
      </c>
      <c r="F223" s="124" t="str">
        <f>'Cash Account'!D223</f>
        <v/>
      </c>
      <c r="G223" s="124" t="str">
        <f>IF('Cash Accounts for Strange Nets'!R30=0,"", 'Cash Accounts for Strange Nets'!R30)</f>
        <v/>
      </c>
      <c r="I223" s="124" t="str">
        <f>'Cash Account'!E223</f>
        <v/>
      </c>
    </row>
    <row r="224" spans="1:9">
      <c r="A224" s="102" t="str">
        <f>'Cash Account'!A224</f>
        <v/>
      </c>
      <c r="B224" s="124" t="str">
        <f>'Cash Account'!B224</f>
        <v/>
      </c>
      <c r="F224" s="124" t="str">
        <f>'Cash Account'!D224</f>
        <v/>
      </c>
      <c r="G224" s="124" t="str">
        <f>IF('Cash Accounts for Strange Nets'!R31=0,"", 'Cash Accounts for Strange Nets'!R31)</f>
        <v/>
      </c>
      <c r="I224" s="124" t="str">
        <f>'Cash Account'!E224</f>
        <v/>
      </c>
    </row>
    <row r="225" spans="1:9">
      <c r="A225" s="102" t="str">
        <f>'Cash Account'!A225</f>
        <v/>
      </c>
      <c r="B225" s="124" t="str">
        <f>'Cash Account'!B225</f>
        <v/>
      </c>
      <c r="F225" s="124" t="str">
        <f>'Cash Account'!D225</f>
        <v/>
      </c>
      <c r="G225" s="124" t="str">
        <f>IF('Cash Accounts for Strange Nets'!R32=0,"", 'Cash Accounts for Strange Nets'!R32)</f>
        <v/>
      </c>
      <c r="I225" s="124" t="str">
        <f>'Cash Account'!E225</f>
        <v/>
      </c>
    </row>
    <row r="226" spans="1:9">
      <c r="A226" s="102" t="str">
        <f>'Cash Account'!A226</f>
        <v/>
      </c>
      <c r="B226" s="124" t="str">
        <f>'Cash Account'!B226</f>
        <v/>
      </c>
      <c r="F226" s="124" t="str">
        <f>'Cash Account'!D226</f>
        <v/>
      </c>
      <c r="G226" s="124" t="str">
        <f>IF('Cash Accounts for Strange Nets'!R33=0,"", 'Cash Accounts for Strange Nets'!R33)</f>
        <v/>
      </c>
      <c r="I226" s="124" t="str">
        <f>'Cash Account'!E226</f>
        <v/>
      </c>
    </row>
    <row r="227" spans="1:9">
      <c r="A227" s="102" t="str">
        <f>'Cash Account'!A227</f>
        <v/>
      </c>
      <c r="B227" s="124" t="str">
        <f>'Cash Account'!B227</f>
        <v/>
      </c>
      <c r="F227" s="124" t="str">
        <f>'Cash Account'!D227</f>
        <v/>
      </c>
      <c r="G227" s="124" t="str">
        <f>IF('Cash Accounts for Strange Nets'!R34=0,"", 'Cash Accounts for Strange Nets'!R34)</f>
        <v/>
      </c>
      <c r="I227" s="124" t="str">
        <f>'Cash Account'!E227</f>
        <v/>
      </c>
    </row>
    <row r="228" spans="1:9">
      <c r="A228" s="102" t="str">
        <f>'Cash Account'!A228</f>
        <v/>
      </c>
      <c r="B228" s="124" t="str">
        <f>'Cash Account'!B228</f>
        <v/>
      </c>
      <c r="F228" s="124" t="str">
        <f>'Cash Account'!D228</f>
        <v/>
      </c>
      <c r="G228" s="124" t="str">
        <f>IF('Cash Accounts for Strange Nets'!R35=0,"", 'Cash Accounts for Strange Nets'!R35)</f>
        <v/>
      </c>
      <c r="I228" s="124" t="str">
        <f>'Cash Account'!E228</f>
        <v/>
      </c>
    </row>
    <row r="229" spans="1:9">
      <c r="A229" s="102" t="str">
        <f>'Cash Account'!A229</f>
        <v/>
      </c>
      <c r="B229" s="124" t="str">
        <f>'Cash Account'!B229</f>
        <v/>
      </c>
      <c r="F229" s="124" t="str">
        <f>'Cash Account'!D229</f>
        <v/>
      </c>
      <c r="G229" s="124" t="str">
        <f>IF('Cash Accounts for Strange Nets'!R36=0,"", 'Cash Accounts for Strange Nets'!R36)</f>
        <v/>
      </c>
      <c r="I229" s="124" t="str">
        <f>'Cash Account'!E229</f>
        <v/>
      </c>
    </row>
    <row r="230" spans="1:9">
      <c r="A230" s="102" t="str">
        <f>'Cash Account'!A230</f>
        <v/>
      </c>
      <c r="B230" s="124" t="str">
        <f>'Cash Account'!B230</f>
        <v/>
      </c>
      <c r="F230" s="124" t="str">
        <f>'Cash Account'!D230</f>
        <v/>
      </c>
      <c r="G230" s="124" t="str">
        <f>IF('Cash Accounts for Strange Nets'!R37=0,"", 'Cash Accounts for Strange Nets'!R37)</f>
        <v/>
      </c>
      <c r="I230" s="124" t="str">
        <f>'Cash Account'!E230</f>
        <v/>
      </c>
    </row>
    <row r="231" spans="1:9">
      <c r="A231" s="102" t="str">
        <f>'Cash Account'!A231</f>
        <v/>
      </c>
      <c r="B231" s="124" t="str">
        <f>'Cash Account'!B231</f>
        <v/>
      </c>
      <c r="F231" s="124" t="str">
        <f>'Cash Account'!D231</f>
        <v/>
      </c>
      <c r="G231" s="124" t="str">
        <f>IF('Cash Accounts for Strange Nets'!R38=0,"", 'Cash Accounts for Strange Nets'!R38)</f>
        <v/>
      </c>
      <c r="I231" s="124" t="str">
        <f>'Cash Account'!E231</f>
        <v/>
      </c>
    </row>
    <row r="232" spans="1:9">
      <c r="A232" s="102" t="str">
        <f>'Cash Account'!A232</f>
        <v/>
      </c>
      <c r="B232" s="124" t="str">
        <f>'Cash Account'!B232</f>
        <v/>
      </c>
      <c r="F232" s="124" t="str">
        <f>'Cash Account'!D232</f>
        <v/>
      </c>
      <c r="G232" s="124" t="str">
        <f>IF('Cash Accounts for Strange Nets'!R39=0,"", 'Cash Accounts for Strange Nets'!R39)</f>
        <v/>
      </c>
      <c r="I232" s="124" t="str">
        <f>'Cash Account'!E232</f>
        <v/>
      </c>
    </row>
    <row r="233" spans="1:9">
      <c r="A233" s="102" t="str">
        <f>'Cash Account'!A233</f>
        <v/>
      </c>
      <c r="B233" s="124" t="str">
        <f>'Cash Account'!B233</f>
        <v/>
      </c>
      <c r="F233" s="124" t="str">
        <f>'Cash Account'!D233</f>
        <v/>
      </c>
      <c r="G233" s="124" t="str">
        <f>IF('Cash Accounts for Strange Nets'!R40=0,"", 'Cash Accounts for Strange Nets'!R40)</f>
        <v/>
      </c>
      <c r="I233" s="124" t="str">
        <f>'Cash Account'!E233</f>
        <v/>
      </c>
    </row>
    <row r="234" spans="1:9">
      <c r="A234" s="102" t="str">
        <f>'Cash Account'!A234</f>
        <v/>
      </c>
      <c r="B234" s="124" t="str">
        <f>'Cash Account'!B234</f>
        <v/>
      </c>
      <c r="F234" s="124" t="str">
        <f>'Cash Account'!D234</f>
        <v/>
      </c>
      <c r="G234" s="124" t="str">
        <f>IF('Cash Accounts for Strange Nets'!R41=0,"", 'Cash Accounts for Strange Nets'!R41)</f>
        <v/>
      </c>
      <c r="I234" s="124" t="str">
        <f>'Cash Account'!E234</f>
        <v/>
      </c>
    </row>
    <row r="235" spans="1:9">
      <c r="A235" s="102" t="str">
        <f>'Cash Account'!A235</f>
        <v/>
      </c>
      <c r="B235" s="124" t="str">
        <f>'Cash Account'!B235</f>
        <v/>
      </c>
      <c r="F235" s="124" t="str">
        <f>'Cash Account'!D235</f>
        <v/>
      </c>
      <c r="G235" s="124" t="str">
        <f>IF('Cash Accounts for Strange Nets'!R42=0,"", 'Cash Accounts for Strange Nets'!R42)</f>
        <v/>
      </c>
      <c r="I235" s="124" t="str">
        <f>'Cash Account'!E235</f>
        <v/>
      </c>
    </row>
    <row r="236" spans="1:9">
      <c r="A236" s="102" t="str">
        <f>'Cash Account'!A236</f>
        <v/>
      </c>
      <c r="B236" s="124" t="str">
        <f>'Cash Account'!B236</f>
        <v/>
      </c>
      <c r="F236" s="124" t="str">
        <f>'Cash Account'!D236</f>
        <v/>
      </c>
      <c r="G236" s="124" t="str">
        <f>IF('Cash Accounts for Strange Nets'!U4=0,"", 'Cash Accounts for Strange Nets'!U4)</f>
        <v/>
      </c>
      <c r="I236" s="124" t="str">
        <f>'Cash Account'!E236</f>
        <v/>
      </c>
    </row>
    <row r="237" spans="1:9">
      <c r="A237" s="102" t="str">
        <f>'Cash Account'!A237</f>
        <v/>
      </c>
      <c r="B237" s="124" t="str">
        <f>'Cash Account'!B237</f>
        <v/>
      </c>
      <c r="F237" s="124" t="str">
        <f>'Cash Account'!D237</f>
        <v/>
      </c>
      <c r="G237" s="124" t="str">
        <f>IF('Cash Accounts for Strange Nets'!U5=0,"", 'Cash Accounts for Strange Nets'!U5)</f>
        <v/>
      </c>
      <c r="I237" s="124" t="str">
        <f>'Cash Account'!E237</f>
        <v/>
      </c>
    </row>
    <row r="238" spans="1:9">
      <c r="A238" s="102" t="str">
        <f>'Cash Account'!A238</f>
        <v/>
      </c>
      <c r="B238" s="124" t="str">
        <f>'Cash Account'!B238</f>
        <v/>
      </c>
      <c r="F238" s="124" t="str">
        <f>'Cash Account'!D238</f>
        <v/>
      </c>
      <c r="G238" s="124" t="str">
        <f>IF('Cash Accounts for Strange Nets'!U6=0,"", 'Cash Accounts for Strange Nets'!U6)</f>
        <v/>
      </c>
      <c r="I238" s="124" t="str">
        <f>'Cash Account'!E238</f>
        <v/>
      </c>
    </row>
    <row r="239" spans="1:9">
      <c r="A239" s="102" t="str">
        <f>'Cash Account'!A239</f>
        <v/>
      </c>
      <c r="B239" s="124" t="str">
        <f>'Cash Account'!B239</f>
        <v/>
      </c>
      <c r="F239" s="124" t="str">
        <f>'Cash Account'!D239</f>
        <v/>
      </c>
      <c r="G239" s="124" t="str">
        <f>IF('Cash Accounts for Strange Nets'!U7=0,"", 'Cash Accounts for Strange Nets'!U7)</f>
        <v/>
      </c>
      <c r="I239" s="124" t="str">
        <f>'Cash Account'!E239</f>
        <v/>
      </c>
    </row>
    <row r="240" spans="1:9">
      <c r="A240" s="102" t="str">
        <f>'Cash Account'!A240</f>
        <v/>
      </c>
      <c r="B240" s="124" t="str">
        <f>'Cash Account'!B240</f>
        <v/>
      </c>
      <c r="F240" s="124" t="str">
        <f>'Cash Account'!D240</f>
        <v/>
      </c>
      <c r="G240" s="124" t="str">
        <f>IF('Cash Accounts for Strange Nets'!U8=0,"", 'Cash Accounts for Strange Nets'!U8)</f>
        <v/>
      </c>
      <c r="I240" s="124" t="str">
        <f>'Cash Account'!E240</f>
        <v/>
      </c>
    </row>
    <row r="241" spans="1:9">
      <c r="A241" s="102" t="str">
        <f>'Cash Account'!A241</f>
        <v/>
      </c>
      <c r="B241" s="124" t="str">
        <f>'Cash Account'!B241</f>
        <v/>
      </c>
      <c r="F241" s="124" t="str">
        <f>'Cash Account'!D241</f>
        <v/>
      </c>
      <c r="G241" s="124" t="str">
        <f>IF('Cash Accounts for Strange Nets'!U9=0,"", 'Cash Accounts for Strange Nets'!U9)</f>
        <v/>
      </c>
      <c r="I241" s="124" t="str">
        <f>'Cash Account'!E241</f>
        <v/>
      </c>
    </row>
    <row r="242" spans="1:9">
      <c r="A242" s="102" t="str">
        <f>'Cash Account'!A242</f>
        <v/>
      </c>
      <c r="B242" s="124" t="str">
        <f>'Cash Account'!B242</f>
        <v/>
      </c>
      <c r="F242" s="124" t="str">
        <f>'Cash Account'!D242</f>
        <v/>
      </c>
      <c r="G242" s="124" t="str">
        <f>IF('Cash Accounts for Strange Nets'!U10=0,"", 'Cash Accounts for Strange Nets'!U10)</f>
        <v/>
      </c>
      <c r="I242" s="124" t="str">
        <f>'Cash Account'!E242</f>
        <v/>
      </c>
    </row>
    <row r="243" spans="1:9">
      <c r="A243" s="102" t="str">
        <f>'Cash Account'!A243</f>
        <v/>
      </c>
      <c r="B243" s="124" t="str">
        <f>'Cash Account'!B243</f>
        <v/>
      </c>
      <c r="F243" s="124" t="str">
        <f>'Cash Account'!D243</f>
        <v/>
      </c>
      <c r="G243" s="124" t="str">
        <f>IF('Cash Accounts for Strange Nets'!U11=0,"", 'Cash Accounts for Strange Nets'!U11)</f>
        <v/>
      </c>
      <c r="I243" s="124" t="str">
        <f>'Cash Account'!E243</f>
        <v/>
      </c>
    </row>
    <row r="244" spans="1:9">
      <c r="A244" s="102" t="str">
        <f>'Cash Account'!A244</f>
        <v/>
      </c>
      <c r="B244" s="124" t="str">
        <f>'Cash Account'!B244</f>
        <v/>
      </c>
      <c r="F244" s="124" t="str">
        <f>'Cash Account'!D244</f>
        <v/>
      </c>
      <c r="G244" s="124" t="str">
        <f>IF('Cash Accounts for Strange Nets'!U12=0,"", 'Cash Accounts for Strange Nets'!U12)</f>
        <v/>
      </c>
      <c r="I244" s="124" t="str">
        <f>'Cash Account'!E244</f>
        <v/>
      </c>
    </row>
    <row r="245" spans="1:9">
      <c r="A245" s="102" t="str">
        <f>'Cash Account'!A245</f>
        <v/>
      </c>
      <c r="B245" s="124" t="str">
        <f>'Cash Account'!B245</f>
        <v/>
      </c>
      <c r="F245" s="124" t="str">
        <f>'Cash Account'!D245</f>
        <v/>
      </c>
      <c r="G245" s="124" t="str">
        <f>IF('Cash Accounts for Strange Nets'!U13=0,"", 'Cash Accounts for Strange Nets'!U13)</f>
        <v/>
      </c>
      <c r="I245" s="124" t="str">
        <f>'Cash Account'!E245</f>
        <v/>
      </c>
    </row>
    <row r="246" spans="1:9">
      <c r="A246" s="102" t="str">
        <f>'Cash Account'!A246</f>
        <v/>
      </c>
      <c r="B246" s="124" t="str">
        <f>'Cash Account'!B246</f>
        <v/>
      </c>
      <c r="F246" s="124" t="str">
        <f>'Cash Account'!D246</f>
        <v/>
      </c>
      <c r="G246" s="124" t="str">
        <f>IF('Cash Accounts for Strange Nets'!U14=0,"", 'Cash Accounts for Strange Nets'!U14)</f>
        <v/>
      </c>
      <c r="I246" s="124" t="str">
        <f>'Cash Account'!E246</f>
        <v/>
      </c>
    </row>
    <row r="247" spans="1:9">
      <c r="A247" s="102" t="str">
        <f>'Cash Account'!A247</f>
        <v/>
      </c>
      <c r="B247" s="124" t="str">
        <f>'Cash Account'!B247</f>
        <v/>
      </c>
      <c r="F247" s="124" t="str">
        <f>'Cash Account'!D247</f>
        <v/>
      </c>
      <c r="G247" s="124" t="str">
        <f>IF('Cash Accounts for Strange Nets'!U15=0,"", 'Cash Accounts for Strange Nets'!U15)</f>
        <v/>
      </c>
      <c r="I247" s="124" t="str">
        <f>'Cash Account'!E247</f>
        <v/>
      </c>
    </row>
    <row r="248" spans="1:9">
      <c r="A248" s="102" t="str">
        <f>'Cash Account'!A248</f>
        <v/>
      </c>
      <c r="B248" s="124" t="str">
        <f>'Cash Account'!B248</f>
        <v/>
      </c>
      <c r="F248" s="124" t="str">
        <f>'Cash Account'!D248</f>
        <v/>
      </c>
      <c r="G248" s="124" t="str">
        <f>IF('Cash Accounts for Strange Nets'!U16=0,"", 'Cash Accounts for Strange Nets'!U16)</f>
        <v/>
      </c>
      <c r="I248" s="124" t="str">
        <f>'Cash Account'!E248</f>
        <v/>
      </c>
    </row>
    <row r="249" spans="1:9">
      <c r="A249" s="102" t="str">
        <f>'Cash Account'!A249</f>
        <v/>
      </c>
      <c r="B249" s="124" t="str">
        <f>'Cash Account'!B249</f>
        <v/>
      </c>
      <c r="F249" s="124" t="str">
        <f>'Cash Account'!D249</f>
        <v/>
      </c>
      <c r="G249" s="124" t="str">
        <f>IF('Cash Accounts for Strange Nets'!U17=0,"", 'Cash Accounts for Strange Nets'!U17)</f>
        <v/>
      </c>
      <c r="I249" s="124" t="str">
        <f>'Cash Account'!E249</f>
        <v/>
      </c>
    </row>
    <row r="250" spans="1:9">
      <c r="A250" s="102" t="str">
        <f>'Cash Account'!A250</f>
        <v/>
      </c>
      <c r="B250" s="124" t="str">
        <f>'Cash Account'!B250</f>
        <v/>
      </c>
      <c r="F250" s="124" t="str">
        <f>'Cash Account'!D250</f>
        <v/>
      </c>
      <c r="G250" s="124" t="str">
        <f>IF('Cash Accounts for Strange Nets'!U18=0,"", 'Cash Accounts for Strange Nets'!U18)</f>
        <v/>
      </c>
      <c r="I250" s="124" t="str">
        <f>'Cash Account'!E250</f>
        <v/>
      </c>
    </row>
    <row r="251" spans="1:9">
      <c r="A251" s="102" t="str">
        <f>'Cash Account'!A251</f>
        <v/>
      </c>
      <c r="B251" s="124" t="str">
        <f>'Cash Account'!B251</f>
        <v/>
      </c>
      <c r="F251" s="124" t="str">
        <f>'Cash Account'!D251</f>
        <v/>
      </c>
      <c r="G251" s="124" t="str">
        <f>IF('Cash Accounts for Strange Nets'!U19=0,"", 'Cash Accounts for Strange Nets'!U19)</f>
        <v/>
      </c>
      <c r="I251" s="124" t="str">
        <f>'Cash Account'!E251</f>
        <v/>
      </c>
    </row>
    <row r="252" spans="1:9">
      <c r="A252" s="102" t="str">
        <f>'Cash Account'!A252</f>
        <v/>
      </c>
      <c r="B252" s="124" t="str">
        <f>'Cash Account'!B252</f>
        <v/>
      </c>
      <c r="F252" s="124" t="str">
        <f>'Cash Account'!D252</f>
        <v/>
      </c>
      <c r="G252" s="124" t="str">
        <f>IF('Cash Accounts for Strange Nets'!U20=0,"", 'Cash Accounts for Strange Nets'!U20)</f>
        <v/>
      </c>
      <c r="I252" s="124" t="str">
        <f>'Cash Account'!E252</f>
        <v/>
      </c>
    </row>
    <row r="253" spans="1:9">
      <c r="A253" s="102" t="str">
        <f>'Cash Account'!A253</f>
        <v/>
      </c>
      <c r="B253" s="124" t="str">
        <f>'Cash Account'!B253</f>
        <v/>
      </c>
      <c r="F253" s="124" t="str">
        <f>'Cash Account'!D253</f>
        <v/>
      </c>
      <c r="G253" s="124" t="str">
        <f>IF('Cash Accounts for Strange Nets'!U21=0,"", 'Cash Accounts for Strange Nets'!U21)</f>
        <v/>
      </c>
      <c r="I253" s="124" t="str">
        <f>'Cash Account'!E253</f>
        <v/>
      </c>
    </row>
    <row r="254" spans="1:9">
      <c r="A254" s="102" t="str">
        <f>'Cash Account'!A254</f>
        <v/>
      </c>
      <c r="B254" s="124" t="str">
        <f>'Cash Account'!B254</f>
        <v/>
      </c>
      <c r="F254" s="124" t="str">
        <f>'Cash Account'!D254</f>
        <v/>
      </c>
      <c r="G254" s="124" t="str">
        <f>IF('Cash Accounts for Strange Nets'!U22=0,"", 'Cash Accounts for Strange Nets'!U22)</f>
        <v/>
      </c>
      <c r="I254" s="124" t="str">
        <f>'Cash Account'!E254</f>
        <v/>
      </c>
    </row>
    <row r="255" spans="1:9">
      <c r="A255" s="102" t="str">
        <f>'Cash Account'!A255</f>
        <v/>
      </c>
      <c r="B255" s="124" t="str">
        <f>'Cash Account'!B255</f>
        <v/>
      </c>
      <c r="F255" s="124" t="str">
        <f>'Cash Account'!D255</f>
        <v/>
      </c>
      <c r="G255" s="124" t="str">
        <f>IF('Cash Accounts for Strange Nets'!U23=0,"", 'Cash Accounts for Strange Nets'!U23)</f>
        <v/>
      </c>
      <c r="I255" s="124" t="str">
        <f>'Cash Account'!E255</f>
        <v/>
      </c>
    </row>
    <row r="256" spans="1:9">
      <c r="A256" s="102" t="str">
        <f>'Cash Account'!A256</f>
        <v/>
      </c>
      <c r="B256" s="124" t="str">
        <f>'Cash Account'!B256</f>
        <v/>
      </c>
      <c r="F256" s="124" t="str">
        <f>'Cash Account'!D256</f>
        <v/>
      </c>
      <c r="G256" s="124" t="str">
        <f>IF('Cash Accounts for Strange Nets'!U24=0,"", 'Cash Accounts for Strange Nets'!U24)</f>
        <v/>
      </c>
      <c r="I256" s="124" t="str">
        <f>'Cash Account'!E256</f>
        <v/>
      </c>
    </row>
    <row r="257" spans="1:9">
      <c r="A257" s="102" t="str">
        <f>'Cash Account'!A257</f>
        <v/>
      </c>
      <c r="B257" s="124" t="str">
        <f>'Cash Account'!B257</f>
        <v/>
      </c>
      <c r="F257" s="124" t="str">
        <f>'Cash Account'!D257</f>
        <v/>
      </c>
      <c r="G257" s="124" t="str">
        <f>IF('Cash Accounts for Strange Nets'!U25=0,"", 'Cash Accounts for Strange Nets'!U25)</f>
        <v/>
      </c>
      <c r="I257" s="124" t="str">
        <f>'Cash Account'!E257</f>
        <v/>
      </c>
    </row>
    <row r="258" spans="1:9">
      <c r="A258" s="102" t="str">
        <f>'Cash Account'!A258</f>
        <v/>
      </c>
      <c r="B258" s="124" t="str">
        <f>'Cash Account'!B258</f>
        <v/>
      </c>
      <c r="F258" s="124" t="str">
        <f>'Cash Account'!D258</f>
        <v/>
      </c>
      <c r="G258" s="124" t="str">
        <f>IF('Cash Accounts for Strange Nets'!U26=0,"", 'Cash Accounts for Strange Nets'!U26)</f>
        <v/>
      </c>
      <c r="I258" s="124" t="str">
        <f>'Cash Account'!E258</f>
        <v/>
      </c>
    </row>
    <row r="259" spans="1:9">
      <c r="A259" s="102" t="str">
        <f>'Cash Account'!A259</f>
        <v/>
      </c>
      <c r="B259" s="124" t="str">
        <f>'Cash Account'!B259</f>
        <v/>
      </c>
      <c r="F259" s="124" t="str">
        <f>'Cash Account'!D259</f>
        <v/>
      </c>
      <c r="G259" s="124" t="str">
        <f>IF('Cash Accounts for Strange Nets'!U27=0,"", 'Cash Accounts for Strange Nets'!U27)</f>
        <v/>
      </c>
      <c r="I259" s="124" t="str">
        <f>'Cash Account'!E259</f>
        <v/>
      </c>
    </row>
    <row r="260" spans="1:9">
      <c r="A260" s="102" t="str">
        <f>'Cash Account'!A260</f>
        <v/>
      </c>
      <c r="B260" s="124" t="str">
        <f>'Cash Account'!B260</f>
        <v/>
      </c>
      <c r="F260" s="124" t="str">
        <f>'Cash Account'!D260</f>
        <v/>
      </c>
      <c r="G260" s="124" t="str">
        <f>IF('Cash Accounts for Strange Nets'!U28=0,"", 'Cash Accounts for Strange Nets'!U28)</f>
        <v/>
      </c>
      <c r="I260" s="124" t="str">
        <f>'Cash Account'!E260</f>
        <v/>
      </c>
    </row>
    <row r="261" spans="1:9">
      <c r="A261" s="102" t="str">
        <f>'Cash Account'!A261</f>
        <v/>
      </c>
      <c r="B261" s="124" t="str">
        <f>'Cash Account'!B261</f>
        <v/>
      </c>
      <c r="F261" s="124" t="str">
        <f>'Cash Account'!D261</f>
        <v/>
      </c>
      <c r="G261" s="124" t="str">
        <f>IF('Cash Accounts for Strange Nets'!U29=0,"", 'Cash Accounts for Strange Nets'!U29)</f>
        <v/>
      </c>
      <c r="I261" s="124" t="str">
        <f>'Cash Account'!E261</f>
        <v/>
      </c>
    </row>
    <row r="262" spans="1:9">
      <c r="A262" s="102" t="str">
        <f>'Cash Account'!A262</f>
        <v/>
      </c>
      <c r="B262" s="124" t="str">
        <f>'Cash Account'!B262</f>
        <v/>
      </c>
      <c r="F262" s="124" t="str">
        <f>'Cash Account'!D262</f>
        <v/>
      </c>
      <c r="G262" s="124" t="str">
        <f>IF('Cash Accounts for Strange Nets'!U30=0,"", 'Cash Accounts for Strange Nets'!U30)</f>
        <v/>
      </c>
      <c r="I262" s="124" t="str">
        <f>'Cash Account'!E262</f>
        <v/>
      </c>
    </row>
    <row r="263" spans="1:9">
      <c r="A263" s="102" t="str">
        <f>'Cash Account'!A263</f>
        <v/>
      </c>
      <c r="B263" s="124" t="str">
        <f>'Cash Account'!B263</f>
        <v/>
      </c>
      <c r="F263" s="124" t="str">
        <f>'Cash Account'!D263</f>
        <v/>
      </c>
      <c r="G263" s="124" t="str">
        <f>IF('Cash Accounts for Strange Nets'!U31=0,"", 'Cash Accounts for Strange Nets'!U31)</f>
        <v/>
      </c>
      <c r="I263" s="124" t="str">
        <f>'Cash Account'!E263</f>
        <v/>
      </c>
    </row>
    <row r="264" spans="1:9">
      <c r="A264" s="102" t="str">
        <f>'Cash Account'!A264</f>
        <v/>
      </c>
      <c r="B264" s="124" t="str">
        <f>'Cash Account'!B264</f>
        <v/>
      </c>
      <c r="F264" s="124" t="str">
        <f>'Cash Account'!D264</f>
        <v/>
      </c>
      <c r="G264" s="124" t="str">
        <f>IF('Cash Accounts for Strange Nets'!U32=0,"", 'Cash Accounts for Strange Nets'!U32)</f>
        <v/>
      </c>
      <c r="I264" s="124" t="str">
        <f>'Cash Account'!E264</f>
        <v/>
      </c>
    </row>
    <row r="265" spans="1:9">
      <c r="A265" s="102" t="str">
        <f>'Cash Account'!A265</f>
        <v/>
      </c>
      <c r="B265" s="124" t="str">
        <f>'Cash Account'!B265</f>
        <v/>
      </c>
      <c r="F265" s="124" t="str">
        <f>'Cash Account'!D265</f>
        <v/>
      </c>
      <c r="G265" s="124" t="str">
        <f>IF('Cash Accounts for Strange Nets'!U33=0,"", 'Cash Accounts for Strange Nets'!U33)</f>
        <v/>
      </c>
      <c r="I265" s="124" t="str">
        <f>'Cash Account'!E265</f>
        <v/>
      </c>
    </row>
    <row r="266" spans="1:9">
      <c r="A266" s="102" t="str">
        <f>'Cash Account'!A266</f>
        <v/>
      </c>
      <c r="B266" s="124" t="str">
        <f>'Cash Account'!B266</f>
        <v/>
      </c>
      <c r="F266" s="124" t="str">
        <f>'Cash Account'!D266</f>
        <v/>
      </c>
      <c r="G266" s="124" t="str">
        <f>IF('Cash Accounts for Strange Nets'!U34=0,"", 'Cash Accounts for Strange Nets'!U34)</f>
        <v/>
      </c>
      <c r="I266" s="124" t="str">
        <f>'Cash Account'!E266</f>
        <v/>
      </c>
    </row>
    <row r="267" spans="1:9">
      <c r="A267" s="102" t="str">
        <f>'Cash Account'!A267</f>
        <v/>
      </c>
      <c r="B267" s="124" t="str">
        <f>'Cash Account'!B267</f>
        <v/>
      </c>
      <c r="F267" s="124" t="str">
        <f>'Cash Account'!D267</f>
        <v/>
      </c>
      <c r="G267" s="124" t="str">
        <f>IF('Cash Accounts for Strange Nets'!U35=0,"", 'Cash Accounts for Strange Nets'!U35)</f>
        <v/>
      </c>
      <c r="I267" s="124" t="str">
        <f>'Cash Account'!E267</f>
        <v/>
      </c>
    </row>
    <row r="268" spans="1:9">
      <c r="A268" s="102" t="str">
        <f>'Cash Account'!A268</f>
        <v/>
      </c>
      <c r="B268" s="124" t="str">
        <f>'Cash Account'!B268</f>
        <v/>
      </c>
      <c r="F268" s="124" t="str">
        <f>'Cash Account'!D268</f>
        <v/>
      </c>
      <c r="G268" s="124" t="str">
        <f>IF('Cash Accounts for Strange Nets'!U36=0,"", 'Cash Accounts for Strange Nets'!U36)</f>
        <v/>
      </c>
      <c r="I268" s="124" t="str">
        <f>'Cash Account'!E268</f>
        <v/>
      </c>
    </row>
    <row r="269" spans="1:9">
      <c r="A269" s="102" t="str">
        <f>'Cash Account'!A269</f>
        <v/>
      </c>
      <c r="B269" s="124" t="str">
        <f>'Cash Account'!B269</f>
        <v/>
      </c>
      <c r="F269" s="124" t="str">
        <f>'Cash Account'!D269</f>
        <v/>
      </c>
      <c r="G269" s="124" t="str">
        <f>IF('Cash Accounts for Strange Nets'!U37=0,"", 'Cash Accounts for Strange Nets'!U37)</f>
        <v/>
      </c>
      <c r="I269" s="124" t="str">
        <f>'Cash Account'!E269</f>
        <v/>
      </c>
    </row>
    <row r="270" spans="1:9">
      <c r="A270" s="102" t="str">
        <f>'Cash Account'!A270</f>
        <v/>
      </c>
      <c r="B270" s="124" t="str">
        <f>'Cash Account'!B270</f>
        <v/>
      </c>
      <c r="F270" s="124" t="str">
        <f>'Cash Account'!D270</f>
        <v/>
      </c>
      <c r="G270" s="124" t="str">
        <f>IF('Cash Accounts for Strange Nets'!U38=0,"", 'Cash Accounts for Strange Nets'!U38)</f>
        <v/>
      </c>
      <c r="I270" s="124" t="str">
        <f>'Cash Account'!E270</f>
        <v/>
      </c>
    </row>
    <row r="271" spans="1:9">
      <c r="A271" s="102" t="str">
        <f>'Cash Account'!A271</f>
        <v/>
      </c>
      <c r="B271" s="124" t="str">
        <f>'Cash Account'!B271</f>
        <v/>
      </c>
      <c r="F271" s="124" t="str">
        <f>'Cash Account'!D271</f>
        <v/>
      </c>
      <c r="G271" s="124" t="str">
        <f>IF('Cash Accounts for Strange Nets'!U39=0,"", 'Cash Accounts for Strange Nets'!U39)</f>
        <v/>
      </c>
      <c r="I271" s="124" t="str">
        <f>'Cash Account'!E271</f>
        <v/>
      </c>
    </row>
    <row r="272" spans="1:9">
      <c r="A272" s="102" t="str">
        <f>'Cash Account'!A272</f>
        <v/>
      </c>
      <c r="B272" s="124" t="str">
        <f>'Cash Account'!B272</f>
        <v/>
      </c>
      <c r="F272" s="124" t="str">
        <f>'Cash Account'!D272</f>
        <v/>
      </c>
      <c r="G272" s="124" t="str">
        <f>IF('Cash Accounts for Strange Nets'!U40=0,"", 'Cash Accounts for Strange Nets'!U40)</f>
        <v/>
      </c>
      <c r="I272" s="124" t="str">
        <f>'Cash Account'!E272</f>
        <v/>
      </c>
    </row>
    <row r="273" spans="1:9">
      <c r="A273" s="102" t="str">
        <f>'Cash Account'!A273</f>
        <v/>
      </c>
      <c r="B273" s="124" t="str">
        <f>'Cash Account'!B273</f>
        <v/>
      </c>
      <c r="F273" s="124" t="str">
        <f>'Cash Account'!D273</f>
        <v/>
      </c>
      <c r="G273" s="124" t="str">
        <f>IF('Cash Accounts for Strange Nets'!U41=0,"", 'Cash Accounts for Strange Nets'!U41)</f>
        <v/>
      </c>
      <c r="I273" s="124" t="str">
        <f>'Cash Account'!E273</f>
        <v/>
      </c>
    </row>
    <row r="274" spans="1:9">
      <c r="A274" s="102" t="str">
        <f>'Cash Account'!A274</f>
        <v/>
      </c>
      <c r="B274" s="124" t="str">
        <f>'Cash Account'!B274</f>
        <v/>
      </c>
      <c r="F274" s="124" t="str">
        <f>'Cash Account'!D274</f>
        <v/>
      </c>
      <c r="G274" s="124" t="str">
        <f>IF('Cash Accounts for Strange Nets'!U42=0,"", 'Cash Accounts for Strange Nets'!U42)</f>
        <v/>
      </c>
      <c r="I274" s="124" t="str">
        <f>'Cash Account'!E274</f>
        <v/>
      </c>
    </row>
    <row r="275" spans="1:9">
      <c r="A275" s="102" t="str">
        <f>'Cash Account'!A275</f>
        <v/>
      </c>
      <c r="B275" s="124" t="str">
        <f>'Cash Account'!B275</f>
        <v/>
      </c>
      <c r="F275" s="124" t="str">
        <f>'Cash Account'!D275</f>
        <v/>
      </c>
      <c r="G275" s="124" t="str">
        <f>IF('Cash Accounts for Strange Nets'!X4=0,"", 'Cash Accounts for Strange Nets'!X4)</f>
        <v/>
      </c>
      <c r="I275" s="124" t="str">
        <f>'Cash Account'!E275</f>
        <v/>
      </c>
    </row>
    <row r="276" spans="1:9">
      <c r="A276" s="102" t="str">
        <f>'Cash Account'!A276</f>
        <v/>
      </c>
      <c r="B276" s="124" t="str">
        <f>'Cash Account'!B276</f>
        <v/>
      </c>
      <c r="F276" s="124" t="str">
        <f>'Cash Account'!D276</f>
        <v/>
      </c>
      <c r="G276" s="124" t="str">
        <f>IF('Cash Accounts for Strange Nets'!X5=0,"", 'Cash Accounts for Strange Nets'!X5)</f>
        <v/>
      </c>
      <c r="I276" s="124" t="str">
        <f>'Cash Account'!E276</f>
        <v/>
      </c>
    </row>
    <row r="277" spans="1:9">
      <c r="A277" s="102" t="str">
        <f>'Cash Account'!A277</f>
        <v/>
      </c>
      <c r="B277" s="124" t="str">
        <f>'Cash Account'!B277</f>
        <v/>
      </c>
      <c r="F277" s="124" t="str">
        <f>'Cash Account'!D277</f>
        <v/>
      </c>
      <c r="G277" s="124" t="str">
        <f>IF('Cash Accounts for Strange Nets'!X6=0,"", 'Cash Accounts for Strange Nets'!X6)</f>
        <v/>
      </c>
      <c r="I277" s="124" t="str">
        <f>'Cash Account'!E277</f>
        <v/>
      </c>
    </row>
    <row r="278" spans="1:9">
      <c r="A278" s="102" t="str">
        <f>'Cash Account'!A278</f>
        <v/>
      </c>
      <c r="B278" s="124" t="str">
        <f>'Cash Account'!B278</f>
        <v/>
      </c>
      <c r="F278" s="124" t="str">
        <f>'Cash Account'!D278</f>
        <v/>
      </c>
      <c r="G278" s="124" t="str">
        <f>IF('Cash Accounts for Strange Nets'!X7=0,"", 'Cash Accounts for Strange Nets'!X7)</f>
        <v/>
      </c>
      <c r="I278" s="124" t="str">
        <f>'Cash Account'!E278</f>
        <v/>
      </c>
    </row>
    <row r="279" spans="1:9">
      <c r="A279" s="102" t="str">
        <f>'Cash Account'!A279</f>
        <v/>
      </c>
      <c r="B279" s="124" t="str">
        <f>'Cash Account'!B279</f>
        <v/>
      </c>
      <c r="F279" s="124" t="str">
        <f>'Cash Account'!D279</f>
        <v/>
      </c>
      <c r="G279" s="124" t="str">
        <f>IF('Cash Accounts for Strange Nets'!X8=0,"", 'Cash Accounts for Strange Nets'!X8)</f>
        <v/>
      </c>
      <c r="I279" s="124" t="str">
        <f>'Cash Account'!E279</f>
        <v/>
      </c>
    </row>
    <row r="280" spans="1:9">
      <c r="A280" s="102" t="str">
        <f>'Cash Account'!A280</f>
        <v/>
      </c>
      <c r="B280" s="124" t="str">
        <f>'Cash Account'!B280</f>
        <v/>
      </c>
      <c r="F280" s="124" t="str">
        <f>'Cash Account'!D280</f>
        <v/>
      </c>
      <c r="G280" s="124" t="str">
        <f>IF('Cash Accounts for Strange Nets'!X9=0,"", 'Cash Accounts for Strange Nets'!X9)</f>
        <v/>
      </c>
      <c r="I280" s="124" t="str">
        <f>'Cash Account'!E280</f>
        <v/>
      </c>
    </row>
    <row r="281" spans="1:9">
      <c r="A281" s="102" t="str">
        <f>'Cash Account'!A281</f>
        <v/>
      </c>
      <c r="B281" s="124" t="str">
        <f>'Cash Account'!B281</f>
        <v/>
      </c>
      <c r="F281" s="124" t="str">
        <f>'Cash Account'!D281</f>
        <v/>
      </c>
      <c r="G281" s="124" t="str">
        <f>IF('Cash Accounts for Strange Nets'!X10=0,"", 'Cash Accounts for Strange Nets'!X10)</f>
        <v/>
      </c>
      <c r="I281" s="124" t="str">
        <f>'Cash Account'!E281</f>
        <v/>
      </c>
    </row>
    <row r="282" spans="1:9">
      <c r="A282" s="102" t="str">
        <f>'Cash Account'!A282</f>
        <v/>
      </c>
      <c r="B282" s="124" t="str">
        <f>'Cash Account'!B282</f>
        <v/>
      </c>
      <c r="F282" s="124" t="str">
        <f>'Cash Account'!D282</f>
        <v/>
      </c>
      <c r="G282" s="124" t="str">
        <f>IF('Cash Accounts for Strange Nets'!X11=0,"", 'Cash Accounts for Strange Nets'!X11)</f>
        <v/>
      </c>
      <c r="I282" s="124" t="str">
        <f>'Cash Account'!E282</f>
        <v/>
      </c>
    </row>
    <row r="283" spans="1:9">
      <c r="A283" s="102" t="str">
        <f>'Cash Account'!A283</f>
        <v/>
      </c>
      <c r="B283" s="124" t="str">
        <f>'Cash Account'!B283</f>
        <v/>
      </c>
      <c r="F283" s="124" t="str">
        <f>'Cash Account'!D283</f>
        <v/>
      </c>
      <c r="G283" s="124" t="str">
        <f>IF('Cash Accounts for Strange Nets'!X12=0,"", 'Cash Accounts for Strange Nets'!X12)</f>
        <v/>
      </c>
      <c r="I283" s="124" t="str">
        <f>'Cash Account'!E283</f>
        <v/>
      </c>
    </row>
    <row r="284" spans="1:9">
      <c r="A284" s="102" t="str">
        <f>'Cash Account'!A284</f>
        <v/>
      </c>
      <c r="B284" s="124" t="str">
        <f>'Cash Account'!B284</f>
        <v/>
      </c>
      <c r="F284" s="124" t="str">
        <f>'Cash Account'!D284</f>
        <v/>
      </c>
      <c r="G284" s="124" t="str">
        <f>IF('Cash Accounts for Strange Nets'!X13=0,"", 'Cash Accounts for Strange Nets'!X13)</f>
        <v/>
      </c>
      <c r="I284" s="124" t="str">
        <f>'Cash Account'!E284</f>
        <v/>
      </c>
    </row>
    <row r="285" spans="1:9">
      <c r="A285" s="102" t="str">
        <f>'Cash Account'!A285</f>
        <v/>
      </c>
      <c r="B285" s="124" t="str">
        <f>'Cash Account'!B285</f>
        <v/>
      </c>
      <c r="F285" s="124" t="str">
        <f>'Cash Account'!D285</f>
        <v/>
      </c>
      <c r="G285" s="124" t="str">
        <f>IF('Cash Accounts for Strange Nets'!X14=0,"", 'Cash Accounts for Strange Nets'!X14)</f>
        <v/>
      </c>
      <c r="I285" s="124" t="str">
        <f>'Cash Account'!E285</f>
        <v/>
      </c>
    </row>
    <row r="286" spans="1:9">
      <c r="A286" s="102" t="str">
        <f>'Cash Account'!A286</f>
        <v/>
      </c>
      <c r="B286" s="124" t="str">
        <f>'Cash Account'!B286</f>
        <v/>
      </c>
      <c r="F286" s="124" t="str">
        <f>'Cash Account'!D286</f>
        <v/>
      </c>
      <c r="G286" s="124" t="str">
        <f>IF('Cash Accounts for Strange Nets'!X15=0,"", 'Cash Accounts for Strange Nets'!X15)</f>
        <v/>
      </c>
      <c r="I286" s="124" t="str">
        <f>'Cash Account'!E286</f>
        <v/>
      </c>
    </row>
    <row r="287" spans="1:9">
      <c r="A287" s="102" t="str">
        <f>'Cash Account'!A287</f>
        <v/>
      </c>
      <c r="B287" s="124" t="str">
        <f>'Cash Account'!B287</f>
        <v/>
      </c>
      <c r="F287" s="124" t="str">
        <f>'Cash Account'!D287</f>
        <v/>
      </c>
      <c r="G287" s="124" t="str">
        <f>IF('Cash Accounts for Strange Nets'!X16=0,"", 'Cash Accounts for Strange Nets'!X16)</f>
        <v/>
      </c>
      <c r="I287" s="124" t="str">
        <f>'Cash Account'!E287</f>
        <v/>
      </c>
    </row>
    <row r="288" spans="1:9">
      <c r="A288" s="102" t="str">
        <f>'Cash Account'!A288</f>
        <v/>
      </c>
      <c r="B288" s="124" t="str">
        <f>'Cash Account'!B288</f>
        <v/>
      </c>
      <c r="F288" s="124" t="str">
        <f>'Cash Account'!D288</f>
        <v/>
      </c>
      <c r="G288" s="124" t="str">
        <f>IF('Cash Accounts for Strange Nets'!X17=0,"", 'Cash Accounts for Strange Nets'!X17)</f>
        <v/>
      </c>
      <c r="I288" s="124" t="str">
        <f>'Cash Account'!E288</f>
        <v/>
      </c>
    </row>
    <row r="289" spans="1:9">
      <c r="A289" s="102" t="str">
        <f>'Cash Account'!A289</f>
        <v/>
      </c>
      <c r="B289" s="124" t="str">
        <f>'Cash Account'!B289</f>
        <v/>
      </c>
      <c r="F289" s="124" t="str">
        <f>'Cash Account'!D289</f>
        <v/>
      </c>
      <c r="G289" s="124" t="str">
        <f>IF('Cash Accounts for Strange Nets'!X18=0,"", 'Cash Accounts for Strange Nets'!X18)</f>
        <v/>
      </c>
      <c r="I289" s="124" t="str">
        <f>'Cash Account'!E289</f>
        <v/>
      </c>
    </row>
    <row r="290" spans="1:9">
      <c r="A290" s="102" t="str">
        <f>'Cash Account'!A290</f>
        <v/>
      </c>
      <c r="B290" s="124" t="str">
        <f>'Cash Account'!B290</f>
        <v/>
      </c>
      <c r="F290" s="124" t="str">
        <f>'Cash Account'!D290</f>
        <v/>
      </c>
      <c r="G290" s="124" t="str">
        <f>IF('Cash Accounts for Strange Nets'!X19=0,"", 'Cash Accounts for Strange Nets'!X19)</f>
        <v/>
      </c>
      <c r="I290" s="124" t="str">
        <f>'Cash Account'!E290</f>
        <v/>
      </c>
    </row>
    <row r="291" spans="1:9">
      <c r="A291" s="102" t="str">
        <f>'Cash Account'!A291</f>
        <v/>
      </c>
      <c r="B291" s="124" t="str">
        <f>'Cash Account'!B291</f>
        <v/>
      </c>
      <c r="F291" s="124" t="str">
        <f>'Cash Account'!D291</f>
        <v/>
      </c>
      <c r="G291" s="124" t="str">
        <f>IF('Cash Accounts for Strange Nets'!X20=0,"", 'Cash Accounts for Strange Nets'!X20)</f>
        <v/>
      </c>
      <c r="I291" s="124" t="str">
        <f>'Cash Account'!E291</f>
        <v/>
      </c>
    </row>
    <row r="292" spans="1:9">
      <c r="A292" s="102" t="str">
        <f>'Cash Account'!A292</f>
        <v/>
      </c>
      <c r="B292" s="124" t="str">
        <f>'Cash Account'!B292</f>
        <v/>
      </c>
      <c r="F292" s="124" t="str">
        <f>'Cash Account'!D292</f>
        <v/>
      </c>
      <c r="G292" s="124" t="str">
        <f>IF('Cash Accounts for Strange Nets'!X21=0,"", 'Cash Accounts for Strange Nets'!X21)</f>
        <v/>
      </c>
      <c r="I292" s="124" t="str">
        <f>'Cash Account'!E292</f>
        <v/>
      </c>
    </row>
    <row r="293" spans="1:9">
      <c r="A293" s="102" t="str">
        <f>'Cash Account'!A293</f>
        <v/>
      </c>
      <c r="B293" s="124" t="str">
        <f>'Cash Account'!B293</f>
        <v/>
      </c>
      <c r="F293" s="124" t="str">
        <f>'Cash Account'!D293</f>
        <v/>
      </c>
      <c r="G293" s="124" t="str">
        <f>IF('Cash Accounts for Strange Nets'!X22=0,"", 'Cash Accounts for Strange Nets'!X22)</f>
        <v/>
      </c>
      <c r="I293" s="124" t="str">
        <f>'Cash Account'!E293</f>
        <v/>
      </c>
    </row>
    <row r="294" spans="1:9">
      <c r="A294" s="102" t="str">
        <f>'Cash Account'!A294</f>
        <v/>
      </c>
      <c r="B294" s="124" t="str">
        <f>'Cash Account'!B294</f>
        <v/>
      </c>
      <c r="F294" s="124" t="str">
        <f>'Cash Account'!D294</f>
        <v/>
      </c>
      <c r="G294" s="124" t="str">
        <f>IF('Cash Accounts for Strange Nets'!X23=0,"", 'Cash Accounts for Strange Nets'!X23)</f>
        <v/>
      </c>
      <c r="I294" s="124" t="str">
        <f>'Cash Account'!E294</f>
        <v/>
      </c>
    </row>
    <row r="295" spans="1:9">
      <c r="A295" s="102" t="str">
        <f>'Cash Account'!A295</f>
        <v/>
      </c>
      <c r="B295" s="124" t="str">
        <f>'Cash Account'!B295</f>
        <v/>
      </c>
      <c r="F295" s="124" t="str">
        <f>'Cash Account'!D295</f>
        <v/>
      </c>
      <c r="G295" s="124" t="str">
        <f>IF('Cash Accounts for Strange Nets'!X24=0,"", 'Cash Accounts for Strange Nets'!X24)</f>
        <v/>
      </c>
      <c r="I295" s="124" t="str">
        <f>'Cash Account'!E295</f>
        <v/>
      </c>
    </row>
    <row r="296" spans="1:9">
      <c r="A296" s="102" t="str">
        <f>'Cash Account'!A296</f>
        <v/>
      </c>
      <c r="B296" s="124" t="str">
        <f>'Cash Account'!B296</f>
        <v/>
      </c>
      <c r="F296" s="124" t="str">
        <f>'Cash Account'!D296</f>
        <v/>
      </c>
      <c r="G296" s="124" t="str">
        <f>IF('Cash Accounts for Strange Nets'!X25=0,"", 'Cash Accounts for Strange Nets'!X25)</f>
        <v/>
      </c>
      <c r="I296" s="124" t="str">
        <f>'Cash Account'!E296</f>
        <v/>
      </c>
    </row>
    <row r="297" spans="1:9">
      <c r="A297" s="102" t="str">
        <f>'Cash Account'!A297</f>
        <v/>
      </c>
      <c r="B297" s="124" t="str">
        <f>'Cash Account'!B297</f>
        <v/>
      </c>
      <c r="F297" s="124" t="str">
        <f>'Cash Account'!D297</f>
        <v/>
      </c>
      <c r="G297" s="124" t="str">
        <f>IF('Cash Accounts for Strange Nets'!X26=0,"", 'Cash Accounts for Strange Nets'!X26)</f>
        <v/>
      </c>
      <c r="I297" s="124" t="str">
        <f>'Cash Account'!E297</f>
        <v/>
      </c>
    </row>
    <row r="298" spans="1:9">
      <c r="A298" s="102" t="str">
        <f>'Cash Account'!A298</f>
        <v/>
      </c>
      <c r="B298" s="124" t="str">
        <f>'Cash Account'!B298</f>
        <v/>
      </c>
      <c r="F298" s="124" t="str">
        <f>'Cash Account'!D298</f>
        <v/>
      </c>
      <c r="G298" s="124" t="str">
        <f>IF('Cash Accounts for Strange Nets'!X27=0,"", 'Cash Accounts for Strange Nets'!X27)</f>
        <v/>
      </c>
      <c r="I298" s="124" t="str">
        <f>'Cash Account'!E298</f>
        <v/>
      </c>
    </row>
    <row r="299" spans="1:9">
      <c r="A299" s="102" t="str">
        <f>'Cash Account'!A299</f>
        <v/>
      </c>
      <c r="B299" s="124" t="str">
        <f>'Cash Account'!B299</f>
        <v/>
      </c>
      <c r="F299" s="124" t="str">
        <f>'Cash Account'!D299</f>
        <v/>
      </c>
      <c r="G299" s="124" t="str">
        <f>IF('Cash Accounts for Strange Nets'!X28=0,"", 'Cash Accounts for Strange Nets'!X28)</f>
        <v/>
      </c>
      <c r="I299" s="124" t="str">
        <f>'Cash Account'!E299</f>
        <v/>
      </c>
    </row>
    <row r="300" spans="1:9">
      <c r="A300" s="102" t="str">
        <f>'Cash Account'!A300</f>
        <v/>
      </c>
      <c r="B300" s="124" t="str">
        <f>'Cash Account'!B300</f>
        <v/>
      </c>
      <c r="F300" s="124" t="str">
        <f>'Cash Account'!D300</f>
        <v/>
      </c>
      <c r="G300" s="124" t="str">
        <f>IF('Cash Accounts for Strange Nets'!X29=0,"", 'Cash Accounts for Strange Nets'!X29)</f>
        <v/>
      </c>
      <c r="I300" s="124" t="str">
        <f>'Cash Account'!E300</f>
        <v/>
      </c>
    </row>
    <row r="301" spans="1:9">
      <c r="A301" s="102" t="str">
        <f>'Cash Account'!A301</f>
        <v/>
      </c>
      <c r="B301" s="124" t="str">
        <f>'Cash Account'!B301</f>
        <v/>
      </c>
      <c r="F301" s="124" t="str">
        <f>'Cash Account'!D301</f>
        <v/>
      </c>
      <c r="G301" s="124" t="str">
        <f>IF('Cash Accounts for Strange Nets'!X30=0,"", 'Cash Accounts for Strange Nets'!X30)</f>
        <v/>
      </c>
      <c r="I301" s="124" t="str">
        <f>'Cash Account'!E301</f>
        <v/>
      </c>
    </row>
    <row r="302" spans="1:9">
      <c r="A302" s="102" t="str">
        <f>'Cash Account'!A302</f>
        <v/>
      </c>
      <c r="B302" s="124" t="str">
        <f>'Cash Account'!B302</f>
        <v/>
      </c>
      <c r="F302" s="124" t="str">
        <f>'Cash Account'!D302</f>
        <v/>
      </c>
      <c r="G302" s="124" t="str">
        <f>IF('Cash Accounts for Strange Nets'!X31=0,"", 'Cash Accounts for Strange Nets'!X31)</f>
        <v/>
      </c>
      <c r="I302" s="124" t="str">
        <f>'Cash Account'!E302</f>
        <v/>
      </c>
    </row>
    <row r="303" spans="1:9">
      <c r="A303" s="102" t="str">
        <f>'Cash Account'!A303</f>
        <v/>
      </c>
      <c r="B303" s="124" t="str">
        <f>'Cash Account'!B303</f>
        <v/>
      </c>
      <c r="F303" s="124" t="str">
        <f>'Cash Account'!D303</f>
        <v/>
      </c>
      <c r="G303" s="124" t="str">
        <f>IF('Cash Accounts for Strange Nets'!X32=0,"", 'Cash Accounts for Strange Nets'!X32)</f>
        <v/>
      </c>
      <c r="I303" s="124" t="str">
        <f>'Cash Account'!E303</f>
        <v/>
      </c>
    </row>
    <row r="304" spans="1:9">
      <c r="A304" s="102" t="str">
        <f>'Cash Account'!A304</f>
        <v/>
      </c>
      <c r="B304" s="124" t="str">
        <f>'Cash Account'!B304</f>
        <v/>
      </c>
      <c r="F304" s="124" t="str">
        <f>'Cash Account'!D304</f>
        <v/>
      </c>
      <c r="G304" s="124" t="str">
        <f>IF('Cash Accounts for Strange Nets'!X33=0,"", 'Cash Accounts for Strange Nets'!X33)</f>
        <v/>
      </c>
      <c r="I304" s="124" t="str">
        <f>'Cash Account'!E304</f>
        <v/>
      </c>
    </row>
    <row r="305" spans="1:9">
      <c r="A305" s="102" t="str">
        <f>'Cash Account'!A305</f>
        <v/>
      </c>
      <c r="B305" s="124" t="str">
        <f>'Cash Account'!B305</f>
        <v/>
      </c>
      <c r="F305" s="124" t="str">
        <f>'Cash Account'!D305</f>
        <v/>
      </c>
      <c r="G305" s="124" t="str">
        <f>IF('Cash Accounts for Strange Nets'!X34=0,"", 'Cash Accounts for Strange Nets'!X34)</f>
        <v/>
      </c>
      <c r="I305" s="124" t="str">
        <f>'Cash Account'!E305</f>
        <v/>
      </c>
    </row>
    <row r="306" spans="1:9">
      <c r="A306" s="102" t="str">
        <f>'Cash Account'!A306</f>
        <v/>
      </c>
      <c r="B306" s="124" t="str">
        <f>'Cash Account'!B306</f>
        <v/>
      </c>
      <c r="F306" s="124" t="str">
        <f>'Cash Account'!D306</f>
        <v/>
      </c>
      <c r="G306" s="124" t="str">
        <f>IF('Cash Accounts for Strange Nets'!X35=0,"", 'Cash Accounts for Strange Nets'!X35)</f>
        <v/>
      </c>
      <c r="I306" s="124" t="str">
        <f>'Cash Account'!E306</f>
        <v/>
      </c>
    </row>
    <row r="307" spans="1:9">
      <c r="A307" s="102" t="str">
        <f>'Cash Account'!A307</f>
        <v/>
      </c>
      <c r="B307" s="124" t="str">
        <f>'Cash Account'!B307</f>
        <v/>
      </c>
      <c r="F307" s="124" t="str">
        <f>'Cash Account'!D307</f>
        <v/>
      </c>
      <c r="G307" s="124" t="str">
        <f>IF('Cash Accounts for Strange Nets'!X36=0,"", 'Cash Accounts for Strange Nets'!X36)</f>
        <v/>
      </c>
      <c r="I307" s="124" t="str">
        <f>'Cash Account'!E307</f>
        <v/>
      </c>
    </row>
    <row r="308" spans="1:9">
      <c r="A308" s="102" t="str">
        <f>'Cash Account'!A308</f>
        <v/>
      </c>
      <c r="B308" s="124" t="str">
        <f>'Cash Account'!B308</f>
        <v/>
      </c>
      <c r="F308" s="124" t="str">
        <f>'Cash Account'!D308</f>
        <v/>
      </c>
      <c r="G308" s="124" t="str">
        <f>IF('Cash Accounts for Strange Nets'!X37=0,"", 'Cash Accounts for Strange Nets'!X37)</f>
        <v/>
      </c>
      <c r="I308" s="124" t="str">
        <f>'Cash Account'!E308</f>
        <v/>
      </c>
    </row>
    <row r="309" spans="1:9">
      <c r="A309" s="102" t="str">
        <f>'Cash Account'!A309</f>
        <v/>
      </c>
      <c r="B309" s="124" t="str">
        <f>'Cash Account'!B309</f>
        <v/>
      </c>
      <c r="F309" s="124" t="str">
        <f>'Cash Account'!D309</f>
        <v/>
      </c>
      <c r="G309" s="124" t="str">
        <f>IF('Cash Accounts for Strange Nets'!X38=0,"", 'Cash Accounts for Strange Nets'!X38)</f>
        <v/>
      </c>
      <c r="I309" s="124" t="str">
        <f>'Cash Account'!E309</f>
        <v/>
      </c>
    </row>
    <row r="310" spans="1:9">
      <c r="A310" s="102" t="str">
        <f>'Cash Account'!A310</f>
        <v/>
      </c>
      <c r="B310" s="124" t="str">
        <f>'Cash Account'!B310</f>
        <v/>
      </c>
      <c r="F310" s="124" t="str">
        <f>'Cash Account'!D310</f>
        <v/>
      </c>
      <c r="G310" s="124" t="str">
        <f>IF('Cash Accounts for Strange Nets'!X39=0,"", 'Cash Accounts for Strange Nets'!X39)</f>
        <v/>
      </c>
      <c r="I310" s="124" t="str">
        <f>'Cash Account'!E310</f>
        <v/>
      </c>
    </row>
    <row r="311" spans="1:9">
      <c r="A311" s="102" t="str">
        <f>'Cash Account'!A311</f>
        <v/>
      </c>
      <c r="B311" s="124" t="str">
        <f>'Cash Account'!B311</f>
        <v/>
      </c>
      <c r="F311" s="124" t="str">
        <f>'Cash Account'!D311</f>
        <v/>
      </c>
      <c r="G311" s="124" t="str">
        <f>IF('Cash Accounts for Strange Nets'!X40=0,"", 'Cash Accounts for Strange Nets'!X40)</f>
        <v/>
      </c>
      <c r="I311" s="124" t="str">
        <f>'Cash Account'!E311</f>
        <v/>
      </c>
    </row>
    <row r="312" spans="1:9">
      <c r="A312" s="102" t="str">
        <f>'Cash Account'!A312</f>
        <v/>
      </c>
      <c r="B312" s="124" t="str">
        <f>'Cash Account'!B312</f>
        <v/>
      </c>
      <c r="F312" s="124" t="str">
        <f>'Cash Account'!D312</f>
        <v/>
      </c>
      <c r="G312" s="124" t="str">
        <f>IF('Cash Accounts for Strange Nets'!X41=0,"", 'Cash Accounts for Strange Nets'!X41)</f>
        <v/>
      </c>
      <c r="I312" s="124" t="str">
        <f>'Cash Account'!E312</f>
        <v/>
      </c>
    </row>
    <row r="313" spans="1:9">
      <c r="A313" s="102" t="str">
        <f>'Cash Account'!A313</f>
        <v/>
      </c>
      <c r="B313" s="124" t="str">
        <f>'Cash Account'!B313</f>
        <v/>
      </c>
      <c r="F313" s="124" t="str">
        <f>'Cash Account'!D313</f>
        <v/>
      </c>
      <c r="G313" s="124" t="str">
        <f>IF('Cash Accounts for Strange Nets'!X42=0,"", 'Cash Accounts for Strange Nets'!X42)</f>
        <v/>
      </c>
      <c r="I313" s="124" t="str">
        <f>'Cash Account'!E313</f>
        <v/>
      </c>
    </row>
    <row r="314" spans="1:9">
      <c r="F314" s="124"/>
      <c r="G314" s="124"/>
    </row>
    <row r="315" spans="1:9">
      <c r="F315" s="124"/>
      <c r="G315" s="124"/>
    </row>
    <row r="316" spans="1:9">
      <c r="F316" s="124"/>
      <c r="G316" s="124"/>
    </row>
    <row r="317" spans="1:9">
      <c r="F317" s="124"/>
      <c r="G317" s="124"/>
    </row>
    <row r="318" spans="1:9">
      <c r="F318" s="124"/>
      <c r="G318" s="124"/>
    </row>
    <row r="319" spans="1:9">
      <c r="F319" s="124"/>
      <c r="G319" s="124"/>
    </row>
    <row r="320" spans="1:9">
      <c r="F320" s="124"/>
      <c r="G320" s="124"/>
    </row>
    <row r="321" spans="6:7">
      <c r="F321" s="124"/>
      <c r="G321" s="124"/>
    </row>
    <row r="322" spans="6:7">
      <c r="F322" s="124"/>
      <c r="G322" s="124"/>
    </row>
    <row r="323" spans="6:7">
      <c r="F323" s="124"/>
      <c r="G323" s="124"/>
    </row>
    <row r="324" spans="6:7">
      <c r="F324" s="124"/>
      <c r="G324" s="124"/>
    </row>
    <row r="325" spans="6:7">
      <c r="F325" s="124"/>
      <c r="G325" s="124"/>
    </row>
    <row r="326" spans="6:7">
      <c r="F326" s="124"/>
      <c r="G326" s="124"/>
    </row>
    <row r="327" spans="6:7">
      <c r="F327" s="124"/>
      <c r="G327" s="124"/>
    </row>
    <row r="328" spans="6:7">
      <c r="F328" s="124"/>
      <c r="G328" s="124"/>
    </row>
    <row r="329" spans="6:7">
      <c r="F329" s="124"/>
      <c r="G329" s="124"/>
    </row>
    <row r="330" spans="6:7">
      <c r="F330" s="124"/>
      <c r="G330" s="124"/>
    </row>
    <row r="331" spans="6:7">
      <c r="F331" s="124"/>
      <c r="G331" s="124"/>
    </row>
    <row r="332" spans="6:7">
      <c r="F332" s="124"/>
      <c r="G332" s="124"/>
    </row>
    <row r="333" spans="6:7">
      <c r="F333" s="124"/>
      <c r="G333" s="124"/>
    </row>
    <row r="334" spans="6:7">
      <c r="F334" s="124"/>
      <c r="G334" s="124"/>
    </row>
    <row r="335" spans="6:7">
      <c r="F335" s="124"/>
      <c r="G335" s="124"/>
    </row>
    <row r="336" spans="6:7">
      <c r="F336" s="124"/>
      <c r="G336" s="124"/>
    </row>
    <row r="337" spans="6:7">
      <c r="F337" s="124"/>
      <c r="G337" s="124"/>
    </row>
    <row r="338" spans="6:7">
      <c r="F338" s="124"/>
      <c r="G338" s="124"/>
    </row>
    <row r="339" spans="6:7">
      <c r="F339" s="124"/>
      <c r="G339" s="124"/>
    </row>
    <row r="340" spans="6:7">
      <c r="F340" s="124"/>
      <c r="G340" s="124"/>
    </row>
    <row r="341" spans="6:7">
      <c r="F341" s="124"/>
      <c r="G341" s="124"/>
    </row>
    <row r="342" spans="6:7">
      <c r="F342" s="124"/>
      <c r="G342" s="124"/>
    </row>
    <row r="343" spans="6:7">
      <c r="F343" s="124"/>
      <c r="G343" s="124"/>
    </row>
    <row r="344" spans="6:7">
      <c r="F344" s="124"/>
      <c r="G344" s="124"/>
    </row>
  </sheetData>
  <pageMargins left="0.7" right="0.7" top="0.75" bottom="0.75" header="0.3" footer="0.3"/>
  <pageSetup paperSize="9" orientation="portrait" verticalDpi="599" r:id="rId1"/>
  <headerFooter>
    <oddFooter>&amp;C&amp;1#&amp;"Calibri"&amp;10&amp;K000000Internal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1D482-9E3B-4B4B-B1D5-5363DEB30DFC}">
  <sheetPr codeName="Sheet8"/>
  <dimension ref="A1:M302"/>
  <sheetViews>
    <sheetView workbookViewId="0">
      <selection activeCell="E3" sqref="E3"/>
    </sheetView>
  </sheetViews>
  <sheetFormatPr defaultRowHeight="15"/>
  <cols>
    <col min="1" max="1" width="61" bestFit="1" customWidth="1"/>
    <col min="3" max="3" width="90.140625" bestFit="1" customWidth="1"/>
    <col min="5" max="5" width="60" bestFit="1" customWidth="1"/>
    <col min="7" max="7" width="75.85546875" style="1" bestFit="1" customWidth="1"/>
    <col min="8" max="8" width="9.42578125" style="1" customWidth="1"/>
  </cols>
  <sheetData>
    <row r="1" spans="1:13" s="1" customFormat="1"/>
    <row r="2" spans="1:13">
      <c r="A2" s="1" t="s">
        <v>204</v>
      </c>
      <c r="B2" s="1">
        <f ca="1">SUM(B3:B301)</f>
        <v>30199</v>
      </c>
      <c r="C2" s="1" t="s">
        <v>205</v>
      </c>
      <c r="D2" s="1">
        <f ca="1">SUM(D3:D301)*2</f>
        <v>415132</v>
      </c>
      <c r="E2" s="1" t="s">
        <v>206</v>
      </c>
      <c r="F2" s="1">
        <f ca="1">SUM(F3:F301)*3</f>
        <v>174291</v>
      </c>
      <c r="G2" s="1" t="s">
        <v>207</v>
      </c>
      <c r="H2" s="1">
        <f ca="1">SUM(H3:H301)*5</f>
        <v>847665</v>
      </c>
      <c r="I2" s="1"/>
      <c r="J2" s="1">
        <f ca="1">B2+D2+F2+H2-K2</f>
        <v>120</v>
      </c>
      <c r="K2" s="1">
        <v>1467167</v>
      </c>
      <c r="L2" s="1"/>
      <c r="M2" s="1"/>
    </row>
    <row r="3" spans="1:13">
      <c r="A3" s="1" t="str">
        <f>'Settlement Account'!A2&amp;1&amp;'Settlement Account'!B2&amp;2&amp;'Settlement Account'!C2&amp;3&amp;'Settlement Account'!D2&amp;4&amp;'Settlement Account'!E2&amp;5&amp;'Settlement Account'!F2&amp;6&amp;'Settlement Account'!G2&amp;7&amp;'Settlement Account'!H2&amp;8&amp;'Settlement Account'!I2&amp;9&amp;'Settlement Account'!J2&amp;10&amp;'Settlement Account'!K2</f>
        <v>12345678910</v>
      </c>
      <c r="B3" s="1">
        <f ca="1">IFERROR(SUMPRODUCT(SEARCH(MID(A3,ROW(INDIRECT("1:"&amp;LEN(A3))),1)," |()0123456789abcdefghijklmnopqrstuvwxyzABCDEFGHIJKLMNOPQRSTUVWXYZ/öü")),"")</f>
        <v>101</v>
      </c>
      <c r="C3" s="1" t="str">
        <f>'Processing Settings'!A2&amp;1&amp;'Processing Settings'!B2&amp;2&amp;'Processing Settings'!C2&amp;3&amp;'Processing Settings'!D2&amp;4&amp;'Processing Settings'!E2&amp;5&amp;'Processing Settings'!F2&amp;6&amp;'Processing Settings'!G2&amp;7&amp;'Processing Settings'!H2&amp;8&amp;'Processing Settings'!I2&amp;9&amp;'Processing Settings'!J2&amp;10&amp;'Processing Settings'!K2</f>
        <v>12345678910New</v>
      </c>
      <c r="D3" s="1">
        <f ca="1">IFERROR(SUMPRODUCT(SEARCH(MID(C3,ROW(INDIRECT("1:"&amp;LEN(C3))),1),Lists!$V$2)),"")</f>
        <v>754</v>
      </c>
      <c r="E3" s="1" t="str">
        <f>'Cash Accounts for Strange Nets'!A4&amp;1&amp;'Cash Accounts for Strange Nets'!B4&amp;2&amp;'Cash Accounts for Strange Nets'!D4&amp;3&amp;'Cash Accounts for Strange Nets'!E4&amp;4&amp;'Cash Accounts for Strange Nets'!G4&amp;5&amp;'Cash Accounts for Strange Nets'!H4&amp;6&amp;'Cash Accounts for Strange Nets'!J4&amp;7&amp;'Cash Accounts for Strange Nets'!K4&amp;8&amp;'Cash Accounts for Strange Nets'!M4&amp;9&amp;'Cash Accounts for Strange Nets'!N4&amp;10&amp;'Cash Accounts for Strange Nets'!P4&amp;11&amp;'Cash Accounts for Strange Nets'!Q4&amp;12&amp;'Cash Accounts for Strange Nets'!S4&amp;13&amp;'Cash Accounts for Strange Nets'!T4&amp;14&amp;'Cash Accounts for Strange Nets'!V4&amp;15&amp;'Cash Accounts for Strange Nets'!W4&amp;16&amp;'Cash Accounts for Strange Nets'!Y4</f>
        <v>12345678910111213141516</v>
      </c>
      <c r="F3" s="1">
        <f ca="1">IFERROR(SUMPRODUCT(SEARCH(MID(E3,ROW(INDIRECT("1:"&amp;LEN(E3))),1),Lists!$V$2)),"")</f>
        <v>1417</v>
      </c>
      <c r="G3" s="52" t="str">
        <f>'Italian Bonds Settings'!A2&amp;1&amp;'Italian Bonds Settings'!B2&amp;2&amp;'Italian Bonds Settings'!C2&amp;3&amp;'Italian Bonds Settings'!D2&amp;4&amp;'Italian Bonds Settings'!E2&amp;5&amp;'Italian Bonds Settings'!F2&amp;6&amp;'Italian Bonds Settings'!G2&amp;7&amp;'Italian Bonds Settings'!H2&amp;8&amp;'Italian Bonds Settings'!I2&amp;9</f>
        <v>123456789</v>
      </c>
      <c r="H3" s="1">
        <f ca="1">IFERROR(SUMPRODUCT(SEARCH(MID(G3,ROW(INDIRECT("1:"&amp;LEN(G3))),1),Lists!$V$2)),"")</f>
        <v>567</v>
      </c>
      <c r="I3" s="1"/>
      <c r="J3" s="1"/>
      <c r="K3" s="1"/>
      <c r="L3" s="1"/>
      <c r="M3" s="1"/>
    </row>
    <row r="4" spans="1:13">
      <c r="A4" s="1" t="str">
        <f>'Settlement Account'!A3&amp;1&amp;'Settlement Account'!B3&amp;2&amp;'Settlement Account'!C3&amp;3&amp;'Settlement Account'!D3&amp;4&amp;'Settlement Account'!E3&amp;5&amp;'Settlement Account'!F3&amp;6&amp;'Settlement Account'!G3&amp;7&amp;'Settlement Account'!H3&amp;8&amp;'Settlement Account'!I3&amp;9&amp;'Settlement Account'!J3&amp;10&amp;'Settlement Account'!K3</f>
        <v>12345678910</v>
      </c>
      <c r="B4" s="1">
        <f t="shared" ref="B4:B67" ca="1" si="0">IFERROR(SUMPRODUCT(SEARCH(MID(A4,ROW(INDIRECT("1:"&amp;LEN(A4))),1)," |()0123456789abcdefghijklmnopqrstuvwxyzABCDEFGHIJKLMNOPQRSTUVWXYZ/öü")),"")</f>
        <v>101</v>
      </c>
      <c r="C4" s="1" t="str">
        <f>'Processing Settings'!A3&amp;1&amp;'Processing Settings'!B3&amp;2&amp;'Processing Settings'!C3&amp;3&amp;'Processing Settings'!D3&amp;4&amp;'Processing Settings'!E3&amp;5&amp;'Processing Settings'!F3&amp;6&amp;'Processing Settings'!G3&amp;7&amp;'Processing Settings'!H3&amp;8&amp;'Processing Settings'!I3&amp;9&amp;'Processing Settings'!J3&amp;10&amp;'Processing Settings'!K3</f>
        <v>12345678910</v>
      </c>
      <c r="D4" s="1">
        <f ca="1">IFERROR(SUMPRODUCT(SEARCH(MID(C4,ROW(INDIRECT("1:"&amp;LEN(C4))),1),Lists!$V$2)),"")</f>
        <v>694</v>
      </c>
      <c r="E4" s="1" t="str">
        <f>'Cash Accounts for Strange Nets'!A5&amp;1&amp;'Cash Accounts for Strange Nets'!B5&amp;2&amp;'Cash Accounts for Strange Nets'!D5&amp;3&amp;'Cash Accounts for Strange Nets'!E5&amp;4&amp;'Cash Accounts for Strange Nets'!G5&amp;5&amp;'Cash Accounts for Strange Nets'!H5&amp;6&amp;'Cash Accounts for Strange Nets'!J5&amp;7&amp;'Cash Accounts for Strange Nets'!K5&amp;8&amp;'Cash Accounts for Strange Nets'!M5&amp;9&amp;'Cash Accounts for Strange Nets'!N5&amp;10&amp;'Cash Accounts for Strange Nets'!P5&amp;11&amp;'Cash Accounts for Strange Nets'!Q5&amp;12&amp;'Cash Accounts for Strange Nets'!S5&amp;13&amp;'Cash Accounts for Strange Nets'!T5&amp;14&amp;'Cash Accounts for Strange Nets'!V5&amp;15&amp;'Cash Accounts for Strange Nets'!W5&amp;16&amp;'Cash Accounts for Strange Nets'!Y5</f>
        <v>12345678910111213141516</v>
      </c>
      <c r="F4" s="1">
        <f ca="1">IFERROR(SUMPRODUCT(SEARCH(MID(E4,ROW(INDIRECT("1:"&amp;LEN(E4))),1),Lists!$V$2)),"")</f>
        <v>1417</v>
      </c>
      <c r="G4" s="52" t="str">
        <f>'Italian Bonds Settings'!A3&amp;1&amp;'Italian Bonds Settings'!B3&amp;2&amp;'Italian Bonds Settings'!C3&amp;3&amp;'Italian Bonds Settings'!D3&amp;4&amp;'Italian Bonds Settings'!E3&amp;5&amp;'Italian Bonds Settings'!F3&amp;6&amp;'Italian Bonds Settings'!G3&amp;7&amp;'Italian Bonds Settings'!H3&amp;8&amp;'Italian Bonds Settings'!I3&amp;9</f>
        <v>123456789</v>
      </c>
      <c r="H4" s="1">
        <f ca="1">IFERROR(SUMPRODUCT(SEARCH(MID(G4,ROW(INDIRECT("1:"&amp;LEN(G4))),1),Lists!$V$2)),"")</f>
        <v>567</v>
      </c>
      <c r="I4" s="1"/>
      <c r="J4" s="1"/>
      <c r="K4" s="1"/>
      <c r="L4" s="1"/>
      <c r="M4" s="1"/>
    </row>
    <row r="5" spans="1:13">
      <c r="A5" s="1" t="str">
        <f>'Settlement Account'!A4&amp;1&amp;'Settlement Account'!B4&amp;2&amp;'Settlement Account'!C4&amp;3&amp;'Settlement Account'!D4&amp;4&amp;'Settlement Account'!E4&amp;5&amp;'Settlement Account'!F4&amp;6&amp;'Settlement Account'!G4&amp;7&amp;'Settlement Account'!H4&amp;8&amp;'Settlement Account'!I4&amp;9&amp;'Settlement Account'!J4&amp;10&amp;'Settlement Account'!K4</f>
        <v>12345678910</v>
      </c>
      <c r="B5" s="1">
        <f t="shared" ca="1" si="0"/>
        <v>101</v>
      </c>
      <c r="C5" s="1" t="str">
        <f>'Processing Settings'!A4&amp;1&amp;'Processing Settings'!B4&amp;2&amp;'Processing Settings'!C4&amp;3&amp;'Processing Settings'!D4&amp;4&amp;'Processing Settings'!E4&amp;5&amp;'Processing Settings'!F4&amp;6&amp;'Processing Settings'!G4&amp;7&amp;'Processing Settings'!H4&amp;8&amp;'Processing Settings'!I4&amp;9&amp;'Processing Settings'!J4&amp;10&amp;'Processing Settings'!K4</f>
        <v>12345678910</v>
      </c>
      <c r="D5" s="1">
        <f ca="1">IFERROR(SUMPRODUCT(SEARCH(MID(C5,ROW(INDIRECT("1:"&amp;LEN(C5))),1),Lists!$V$2)),"")</f>
        <v>694</v>
      </c>
      <c r="E5" s="1" t="str">
        <f>'Cash Accounts for Strange Nets'!A6&amp;1&amp;'Cash Accounts for Strange Nets'!B6&amp;2&amp;'Cash Accounts for Strange Nets'!D6&amp;3&amp;'Cash Accounts for Strange Nets'!E6&amp;4&amp;'Cash Accounts for Strange Nets'!G6&amp;5&amp;'Cash Accounts for Strange Nets'!H6&amp;6&amp;'Cash Accounts for Strange Nets'!J6&amp;7&amp;'Cash Accounts for Strange Nets'!K6&amp;8&amp;'Cash Accounts for Strange Nets'!M6&amp;9&amp;'Cash Accounts for Strange Nets'!N6&amp;10&amp;'Cash Accounts for Strange Nets'!P6&amp;11&amp;'Cash Accounts for Strange Nets'!Q6&amp;12&amp;'Cash Accounts for Strange Nets'!S6&amp;13&amp;'Cash Accounts for Strange Nets'!T6&amp;14&amp;'Cash Accounts for Strange Nets'!V6&amp;15&amp;'Cash Accounts for Strange Nets'!W6&amp;16&amp;'Cash Accounts for Strange Nets'!Y6</f>
        <v>12345678910111213141516</v>
      </c>
      <c r="F5" s="1">
        <f ca="1">IFERROR(SUMPRODUCT(SEARCH(MID(E5,ROW(INDIRECT("1:"&amp;LEN(E5))),1),Lists!$V$2)),"")</f>
        <v>1417</v>
      </c>
      <c r="G5" s="52" t="str">
        <f>'Italian Bonds Settings'!A4&amp;1&amp;'Italian Bonds Settings'!B4&amp;2&amp;'Italian Bonds Settings'!C4&amp;3&amp;'Italian Bonds Settings'!D4&amp;4&amp;'Italian Bonds Settings'!E4&amp;5&amp;'Italian Bonds Settings'!F4&amp;6&amp;'Italian Bonds Settings'!G4&amp;7&amp;'Italian Bonds Settings'!H4&amp;8&amp;'Italian Bonds Settings'!I4&amp;9</f>
        <v>123456789</v>
      </c>
      <c r="H5" s="1">
        <f ca="1">IFERROR(SUMPRODUCT(SEARCH(MID(G5,ROW(INDIRECT("1:"&amp;LEN(G5))),1),Lists!$V$2)),"")</f>
        <v>567</v>
      </c>
      <c r="I5" s="1"/>
      <c r="J5" s="1"/>
      <c r="K5" s="1"/>
      <c r="L5" s="1"/>
      <c r="M5" s="1"/>
    </row>
    <row r="6" spans="1:13">
      <c r="A6" s="1" t="str">
        <f>'Settlement Account'!A5&amp;1&amp;'Settlement Account'!B5&amp;2&amp;'Settlement Account'!C5&amp;3&amp;'Settlement Account'!D5&amp;4&amp;'Settlement Account'!E5&amp;5&amp;'Settlement Account'!F5&amp;6&amp;'Settlement Account'!G5&amp;7&amp;'Settlement Account'!H5&amp;8&amp;'Settlement Account'!I5&amp;9&amp;'Settlement Account'!J5&amp;10&amp;'Settlement Account'!K5</f>
        <v>12345678910</v>
      </c>
      <c r="B6" s="1">
        <f t="shared" ca="1" si="0"/>
        <v>101</v>
      </c>
      <c r="C6" s="1" t="str">
        <f>'Processing Settings'!A5&amp;1&amp;'Processing Settings'!B5&amp;2&amp;'Processing Settings'!C5&amp;3&amp;'Processing Settings'!D5&amp;4&amp;'Processing Settings'!E5&amp;5&amp;'Processing Settings'!F5&amp;6&amp;'Processing Settings'!G5&amp;7&amp;'Processing Settings'!H5&amp;8&amp;'Processing Settings'!I5&amp;9&amp;'Processing Settings'!J5&amp;10&amp;'Processing Settings'!K5</f>
        <v>12345678910</v>
      </c>
      <c r="D6" s="1">
        <f ca="1">IFERROR(SUMPRODUCT(SEARCH(MID(C6,ROW(INDIRECT("1:"&amp;LEN(C6))),1),Lists!$V$2)),"")</f>
        <v>694</v>
      </c>
      <c r="E6" s="1" t="str">
        <f>'Cash Accounts for Strange Nets'!A7&amp;1&amp;'Cash Accounts for Strange Nets'!B7&amp;2&amp;'Cash Accounts for Strange Nets'!D7&amp;3&amp;'Cash Accounts for Strange Nets'!E7&amp;4&amp;'Cash Accounts for Strange Nets'!G7&amp;5&amp;'Cash Accounts for Strange Nets'!H7&amp;6&amp;'Cash Accounts for Strange Nets'!J7&amp;7&amp;'Cash Accounts for Strange Nets'!K7&amp;8&amp;'Cash Accounts for Strange Nets'!M7&amp;9&amp;'Cash Accounts for Strange Nets'!N7&amp;10&amp;'Cash Accounts for Strange Nets'!P7&amp;11&amp;'Cash Accounts for Strange Nets'!Q7&amp;12&amp;'Cash Accounts for Strange Nets'!S7&amp;13&amp;'Cash Accounts for Strange Nets'!T7&amp;14&amp;'Cash Accounts for Strange Nets'!V7&amp;15&amp;'Cash Accounts for Strange Nets'!W7&amp;16&amp;'Cash Accounts for Strange Nets'!Y7</f>
        <v>12345678910111213141516</v>
      </c>
      <c r="F6" s="1">
        <f ca="1">IFERROR(SUMPRODUCT(SEARCH(MID(E6,ROW(INDIRECT("1:"&amp;LEN(E6))),1),Lists!$V$2)),"")</f>
        <v>1417</v>
      </c>
      <c r="G6" s="52" t="str">
        <f>'Italian Bonds Settings'!A5&amp;1&amp;'Italian Bonds Settings'!B5&amp;2&amp;'Italian Bonds Settings'!C5&amp;3&amp;'Italian Bonds Settings'!D5&amp;4&amp;'Italian Bonds Settings'!E5&amp;5&amp;'Italian Bonds Settings'!F5&amp;6&amp;'Italian Bonds Settings'!G5&amp;7&amp;'Italian Bonds Settings'!H5&amp;8&amp;'Italian Bonds Settings'!I5&amp;9</f>
        <v>123456789</v>
      </c>
      <c r="H6" s="1">
        <f ca="1">IFERROR(SUMPRODUCT(SEARCH(MID(G6,ROW(INDIRECT("1:"&amp;LEN(G6))),1),Lists!$V$2)),"")</f>
        <v>567</v>
      </c>
      <c r="I6" s="1"/>
      <c r="J6" s="1"/>
      <c r="K6" s="1"/>
      <c r="L6" s="1"/>
      <c r="M6" s="1"/>
    </row>
    <row r="7" spans="1:13">
      <c r="A7" s="1" t="str">
        <f>'Settlement Account'!A6&amp;1&amp;'Settlement Account'!B6&amp;2&amp;'Settlement Account'!C6&amp;3&amp;'Settlement Account'!D6&amp;4&amp;'Settlement Account'!E6&amp;5&amp;'Settlement Account'!F6&amp;6&amp;'Settlement Account'!G6&amp;7&amp;'Settlement Account'!H6&amp;8&amp;'Settlement Account'!I6&amp;9&amp;'Settlement Account'!J6&amp;10&amp;'Settlement Account'!K6</f>
        <v>12345678910</v>
      </c>
      <c r="B7" s="1">
        <f t="shared" ca="1" si="0"/>
        <v>101</v>
      </c>
      <c r="C7" s="1" t="str">
        <f>'Processing Settings'!A6&amp;1&amp;'Processing Settings'!B6&amp;2&amp;'Processing Settings'!C6&amp;3&amp;'Processing Settings'!D6&amp;4&amp;'Processing Settings'!E6&amp;5&amp;'Processing Settings'!F6&amp;6&amp;'Processing Settings'!G6&amp;7&amp;'Processing Settings'!H6&amp;8&amp;'Processing Settings'!I6&amp;9&amp;'Processing Settings'!J6&amp;10&amp;'Processing Settings'!K6</f>
        <v>12345678910</v>
      </c>
      <c r="D7" s="1">
        <f ca="1">IFERROR(SUMPRODUCT(SEARCH(MID(C7,ROW(INDIRECT("1:"&amp;LEN(C7))),1),Lists!$V$2)),"")</f>
        <v>694</v>
      </c>
      <c r="E7" s="1" t="str">
        <f>'Cash Accounts for Strange Nets'!A8&amp;1&amp;'Cash Accounts for Strange Nets'!B8&amp;2&amp;'Cash Accounts for Strange Nets'!D8&amp;3&amp;'Cash Accounts for Strange Nets'!E8&amp;4&amp;'Cash Accounts for Strange Nets'!G8&amp;5&amp;'Cash Accounts for Strange Nets'!H8&amp;6&amp;'Cash Accounts for Strange Nets'!J8&amp;7&amp;'Cash Accounts for Strange Nets'!K8&amp;8&amp;'Cash Accounts for Strange Nets'!M8&amp;9&amp;'Cash Accounts for Strange Nets'!N8&amp;10&amp;'Cash Accounts for Strange Nets'!P8&amp;11&amp;'Cash Accounts for Strange Nets'!Q8&amp;12&amp;'Cash Accounts for Strange Nets'!S8&amp;13&amp;'Cash Accounts for Strange Nets'!T8&amp;14&amp;'Cash Accounts for Strange Nets'!V8&amp;15&amp;'Cash Accounts for Strange Nets'!W8&amp;16&amp;'Cash Accounts for Strange Nets'!Y8</f>
        <v>12345678910111213141516</v>
      </c>
      <c r="F7" s="1">
        <f ca="1">IFERROR(SUMPRODUCT(SEARCH(MID(E7,ROW(INDIRECT("1:"&amp;LEN(E7))),1),Lists!$V$2)),"")</f>
        <v>1417</v>
      </c>
      <c r="G7" s="52" t="str">
        <f>'Italian Bonds Settings'!A6&amp;1&amp;'Italian Bonds Settings'!B6&amp;2&amp;'Italian Bonds Settings'!C6&amp;3&amp;'Italian Bonds Settings'!D6&amp;4&amp;'Italian Bonds Settings'!E6&amp;5&amp;'Italian Bonds Settings'!F6&amp;6&amp;'Italian Bonds Settings'!G6&amp;7&amp;'Italian Bonds Settings'!H6&amp;8&amp;'Italian Bonds Settings'!I6&amp;9</f>
        <v>123456789</v>
      </c>
      <c r="H7" s="1">
        <f ca="1">IFERROR(SUMPRODUCT(SEARCH(MID(G7,ROW(INDIRECT("1:"&amp;LEN(G7))),1),Lists!$V$2)),"")</f>
        <v>567</v>
      </c>
      <c r="I7" s="1"/>
      <c r="J7" s="1"/>
      <c r="K7" s="1"/>
      <c r="L7" s="1"/>
      <c r="M7" s="1"/>
    </row>
    <row r="8" spans="1:13">
      <c r="A8" s="1" t="str">
        <f>'Settlement Account'!A7&amp;1&amp;'Settlement Account'!B7&amp;2&amp;'Settlement Account'!C7&amp;3&amp;'Settlement Account'!D7&amp;4&amp;'Settlement Account'!E7&amp;5&amp;'Settlement Account'!F7&amp;6&amp;'Settlement Account'!G7&amp;7&amp;'Settlement Account'!H7&amp;8&amp;'Settlement Account'!I7&amp;9&amp;'Settlement Account'!J7&amp;10&amp;'Settlement Account'!K7</f>
        <v>12345678910</v>
      </c>
      <c r="B8" s="1">
        <f t="shared" ca="1" si="0"/>
        <v>101</v>
      </c>
      <c r="C8" s="1" t="str">
        <f>'Processing Settings'!A7&amp;1&amp;'Processing Settings'!B7&amp;2&amp;'Processing Settings'!C7&amp;3&amp;'Processing Settings'!D7&amp;4&amp;'Processing Settings'!E7&amp;5&amp;'Processing Settings'!F7&amp;6&amp;'Processing Settings'!G7&amp;7&amp;'Processing Settings'!H7&amp;8&amp;'Processing Settings'!I7&amp;9&amp;'Processing Settings'!J7&amp;10&amp;'Processing Settings'!K7</f>
        <v>12345678910</v>
      </c>
      <c r="D8" s="1">
        <f ca="1">IFERROR(SUMPRODUCT(SEARCH(MID(C8,ROW(INDIRECT("1:"&amp;LEN(C8))),1),Lists!$V$2)),"")</f>
        <v>694</v>
      </c>
      <c r="E8" s="1" t="str">
        <f>'Cash Accounts for Strange Nets'!A9&amp;1&amp;'Cash Accounts for Strange Nets'!B9&amp;2&amp;'Cash Accounts for Strange Nets'!D9&amp;3&amp;'Cash Accounts for Strange Nets'!E9&amp;4&amp;'Cash Accounts for Strange Nets'!G9&amp;5&amp;'Cash Accounts for Strange Nets'!H9&amp;6&amp;'Cash Accounts for Strange Nets'!J9&amp;7&amp;'Cash Accounts for Strange Nets'!K9&amp;8&amp;'Cash Accounts for Strange Nets'!M9&amp;9&amp;'Cash Accounts for Strange Nets'!N9&amp;10&amp;'Cash Accounts for Strange Nets'!P9&amp;11&amp;'Cash Accounts for Strange Nets'!Q9&amp;12&amp;'Cash Accounts for Strange Nets'!S9&amp;13&amp;'Cash Accounts for Strange Nets'!T9&amp;14&amp;'Cash Accounts for Strange Nets'!V9&amp;15&amp;'Cash Accounts for Strange Nets'!W9&amp;16&amp;'Cash Accounts for Strange Nets'!Y9</f>
        <v>12345678910111213141516</v>
      </c>
      <c r="F8" s="1">
        <f ca="1">IFERROR(SUMPRODUCT(SEARCH(MID(E8,ROW(INDIRECT("1:"&amp;LEN(E8))),1),Lists!$V$2)),"")</f>
        <v>1417</v>
      </c>
      <c r="G8" s="52" t="str">
        <f>'Italian Bonds Settings'!A7&amp;1&amp;'Italian Bonds Settings'!B7&amp;2&amp;'Italian Bonds Settings'!C7&amp;3&amp;'Italian Bonds Settings'!D7&amp;4&amp;'Italian Bonds Settings'!E7&amp;5&amp;'Italian Bonds Settings'!F7&amp;6&amp;'Italian Bonds Settings'!G7&amp;7&amp;'Italian Bonds Settings'!H7&amp;8&amp;'Italian Bonds Settings'!I7&amp;9</f>
        <v>123456789</v>
      </c>
      <c r="H8" s="1">
        <f ca="1">IFERROR(SUMPRODUCT(SEARCH(MID(G8,ROW(INDIRECT("1:"&amp;LEN(G8))),1),Lists!$V$2)),"")</f>
        <v>567</v>
      </c>
      <c r="I8" s="1"/>
      <c r="J8" s="1"/>
      <c r="K8" s="1"/>
      <c r="L8" s="1"/>
      <c r="M8" s="1"/>
    </row>
    <row r="9" spans="1:13">
      <c r="A9" s="1" t="str">
        <f>'Settlement Account'!A8&amp;1&amp;'Settlement Account'!B8&amp;2&amp;'Settlement Account'!C8&amp;3&amp;'Settlement Account'!D8&amp;4&amp;'Settlement Account'!E8&amp;5&amp;'Settlement Account'!F8&amp;6&amp;'Settlement Account'!G8&amp;7&amp;'Settlement Account'!H8&amp;8&amp;'Settlement Account'!I8&amp;9&amp;'Settlement Account'!J8&amp;10&amp;'Settlement Account'!K8</f>
        <v>12345678910</v>
      </c>
      <c r="B9" s="1">
        <f t="shared" ca="1" si="0"/>
        <v>101</v>
      </c>
      <c r="C9" s="1" t="str">
        <f>'Processing Settings'!A8&amp;1&amp;'Processing Settings'!B8&amp;2&amp;'Processing Settings'!C8&amp;3&amp;'Processing Settings'!D8&amp;4&amp;'Processing Settings'!E8&amp;5&amp;'Processing Settings'!F8&amp;6&amp;'Processing Settings'!G8&amp;7&amp;'Processing Settings'!H8&amp;8&amp;'Processing Settings'!I8&amp;9&amp;'Processing Settings'!J8&amp;10&amp;'Processing Settings'!K8</f>
        <v>12345678910</v>
      </c>
      <c r="D9" s="1">
        <f ca="1">IFERROR(SUMPRODUCT(SEARCH(MID(C9,ROW(INDIRECT("1:"&amp;LEN(C9))),1),Lists!$V$2)),"")</f>
        <v>694</v>
      </c>
      <c r="E9" s="1" t="str">
        <f>'Cash Accounts for Strange Nets'!A10&amp;1&amp;'Cash Accounts for Strange Nets'!B10&amp;2&amp;'Cash Accounts for Strange Nets'!D10&amp;3&amp;'Cash Accounts for Strange Nets'!E10&amp;4&amp;'Cash Accounts for Strange Nets'!G10&amp;5&amp;'Cash Accounts for Strange Nets'!H10&amp;6&amp;'Cash Accounts for Strange Nets'!J10&amp;7&amp;'Cash Accounts for Strange Nets'!K10&amp;8&amp;'Cash Accounts for Strange Nets'!M10&amp;9&amp;'Cash Accounts for Strange Nets'!N10&amp;10&amp;'Cash Accounts for Strange Nets'!P10&amp;11&amp;'Cash Accounts for Strange Nets'!Q10&amp;12&amp;'Cash Accounts for Strange Nets'!S10&amp;13&amp;'Cash Accounts for Strange Nets'!T10&amp;14&amp;'Cash Accounts for Strange Nets'!V10&amp;15&amp;'Cash Accounts for Strange Nets'!W10&amp;16&amp;'Cash Accounts for Strange Nets'!Y10</f>
        <v>12345678910111213141516</v>
      </c>
      <c r="F9" s="1">
        <f ca="1">IFERROR(SUMPRODUCT(SEARCH(MID(E9,ROW(INDIRECT("1:"&amp;LEN(E9))),1),Lists!$V$2)),"")</f>
        <v>1417</v>
      </c>
      <c r="G9" s="52" t="str">
        <f>'Italian Bonds Settings'!A8&amp;1&amp;'Italian Bonds Settings'!B8&amp;2&amp;'Italian Bonds Settings'!C8&amp;3&amp;'Italian Bonds Settings'!D8&amp;4&amp;'Italian Bonds Settings'!E8&amp;5&amp;'Italian Bonds Settings'!F8&amp;6&amp;'Italian Bonds Settings'!G8&amp;7&amp;'Italian Bonds Settings'!H8&amp;8&amp;'Italian Bonds Settings'!I8&amp;9</f>
        <v>123456789</v>
      </c>
      <c r="H9" s="1">
        <f ca="1">IFERROR(SUMPRODUCT(SEARCH(MID(G9,ROW(INDIRECT("1:"&amp;LEN(G9))),1),Lists!$V$2)),"")</f>
        <v>567</v>
      </c>
      <c r="I9" s="1"/>
      <c r="J9" s="1"/>
      <c r="K9" s="1"/>
      <c r="L9" s="1"/>
      <c r="M9" s="1"/>
    </row>
    <row r="10" spans="1:13">
      <c r="A10" s="1" t="str">
        <f>'Settlement Account'!A9&amp;1&amp;'Settlement Account'!B9&amp;2&amp;'Settlement Account'!C9&amp;3&amp;'Settlement Account'!D9&amp;4&amp;'Settlement Account'!E9&amp;5&amp;'Settlement Account'!F9&amp;6&amp;'Settlement Account'!G9&amp;7&amp;'Settlement Account'!H9&amp;8&amp;'Settlement Account'!I9&amp;9&amp;'Settlement Account'!J9&amp;10&amp;'Settlement Account'!K9</f>
        <v>12345678910</v>
      </c>
      <c r="B10" s="1">
        <f t="shared" ca="1" si="0"/>
        <v>101</v>
      </c>
      <c r="C10" s="1" t="str">
        <f>'Processing Settings'!A9&amp;1&amp;'Processing Settings'!B9&amp;2&amp;'Processing Settings'!C9&amp;3&amp;'Processing Settings'!D9&amp;4&amp;'Processing Settings'!E9&amp;5&amp;'Processing Settings'!F9&amp;6&amp;'Processing Settings'!G9&amp;7&amp;'Processing Settings'!H9&amp;8&amp;'Processing Settings'!I9&amp;9&amp;'Processing Settings'!J9&amp;10&amp;'Processing Settings'!K9</f>
        <v>12345678910</v>
      </c>
      <c r="D10" s="1">
        <f ca="1">IFERROR(SUMPRODUCT(SEARCH(MID(C10,ROW(INDIRECT("1:"&amp;LEN(C10))),1),Lists!$V$2)),"")</f>
        <v>694</v>
      </c>
      <c r="E10" s="1" t="str">
        <f>'Cash Accounts for Strange Nets'!A11&amp;1&amp;'Cash Accounts for Strange Nets'!B11&amp;2&amp;'Cash Accounts for Strange Nets'!D11&amp;3&amp;'Cash Accounts for Strange Nets'!E11&amp;4&amp;'Cash Accounts for Strange Nets'!G11&amp;5&amp;'Cash Accounts for Strange Nets'!H11&amp;6&amp;'Cash Accounts for Strange Nets'!J11&amp;7&amp;'Cash Accounts for Strange Nets'!K11&amp;8&amp;'Cash Accounts for Strange Nets'!M11&amp;9&amp;'Cash Accounts for Strange Nets'!N11&amp;10&amp;'Cash Accounts for Strange Nets'!P11&amp;11&amp;'Cash Accounts for Strange Nets'!Q11&amp;12&amp;'Cash Accounts for Strange Nets'!S11&amp;13&amp;'Cash Accounts for Strange Nets'!T11&amp;14&amp;'Cash Accounts for Strange Nets'!V11&amp;15&amp;'Cash Accounts for Strange Nets'!W11&amp;16&amp;'Cash Accounts for Strange Nets'!Y11</f>
        <v>12345678910111213141516</v>
      </c>
      <c r="F10" s="1">
        <f ca="1">IFERROR(SUMPRODUCT(SEARCH(MID(E10,ROW(INDIRECT("1:"&amp;LEN(E10))),1),Lists!$V$2)),"")</f>
        <v>1417</v>
      </c>
      <c r="G10" s="52" t="str">
        <f>'Italian Bonds Settings'!A9&amp;1&amp;'Italian Bonds Settings'!B9&amp;2&amp;'Italian Bonds Settings'!C9&amp;3&amp;'Italian Bonds Settings'!D9&amp;4&amp;'Italian Bonds Settings'!E9&amp;5&amp;'Italian Bonds Settings'!F9&amp;6&amp;'Italian Bonds Settings'!G9&amp;7&amp;'Italian Bonds Settings'!H9&amp;8&amp;'Italian Bonds Settings'!I9&amp;9</f>
        <v>123456789</v>
      </c>
      <c r="H10" s="1">
        <f ca="1">IFERROR(SUMPRODUCT(SEARCH(MID(G10,ROW(INDIRECT("1:"&amp;LEN(G10))),1),Lists!$V$2)),"")</f>
        <v>567</v>
      </c>
      <c r="I10" s="1"/>
      <c r="J10" s="1"/>
      <c r="K10" s="1"/>
      <c r="L10" s="1"/>
      <c r="M10" s="1"/>
    </row>
    <row r="11" spans="1:13">
      <c r="A11" s="1" t="str">
        <f>'Settlement Account'!A10&amp;1&amp;'Settlement Account'!B10&amp;2&amp;'Settlement Account'!C10&amp;3&amp;'Settlement Account'!D10&amp;4&amp;'Settlement Account'!E10&amp;5&amp;'Settlement Account'!F10&amp;6&amp;'Settlement Account'!G10&amp;7&amp;'Settlement Account'!H10&amp;8&amp;'Settlement Account'!I10&amp;9&amp;'Settlement Account'!J10&amp;10&amp;'Settlement Account'!K10</f>
        <v>12345678910</v>
      </c>
      <c r="B11" s="1">
        <f t="shared" ca="1" si="0"/>
        <v>101</v>
      </c>
      <c r="C11" s="1" t="str">
        <f>'Processing Settings'!A10&amp;1&amp;'Processing Settings'!B10&amp;2&amp;'Processing Settings'!C10&amp;3&amp;'Processing Settings'!D10&amp;4&amp;'Processing Settings'!E10&amp;5&amp;'Processing Settings'!F10&amp;6&amp;'Processing Settings'!G10&amp;7&amp;'Processing Settings'!H10&amp;8&amp;'Processing Settings'!I10&amp;9&amp;'Processing Settings'!J10&amp;10&amp;'Processing Settings'!K10</f>
        <v>12345678910</v>
      </c>
      <c r="D11" s="1">
        <f ca="1">IFERROR(SUMPRODUCT(SEARCH(MID(C11,ROW(INDIRECT("1:"&amp;LEN(C11))),1),Lists!$V$2)),"")</f>
        <v>694</v>
      </c>
      <c r="E11" s="1" t="str">
        <f>'Cash Accounts for Strange Nets'!A12&amp;1&amp;'Cash Accounts for Strange Nets'!B12&amp;2&amp;'Cash Accounts for Strange Nets'!D12&amp;3&amp;'Cash Accounts for Strange Nets'!E12&amp;4&amp;'Cash Accounts for Strange Nets'!G12&amp;5&amp;'Cash Accounts for Strange Nets'!H12&amp;6&amp;'Cash Accounts for Strange Nets'!J12&amp;7&amp;'Cash Accounts for Strange Nets'!K12&amp;8&amp;'Cash Accounts for Strange Nets'!M12&amp;9&amp;'Cash Accounts for Strange Nets'!N12&amp;10&amp;'Cash Accounts for Strange Nets'!P12&amp;11&amp;'Cash Accounts for Strange Nets'!Q12&amp;12&amp;'Cash Accounts for Strange Nets'!S12&amp;13&amp;'Cash Accounts for Strange Nets'!T12&amp;14&amp;'Cash Accounts for Strange Nets'!V12&amp;15&amp;'Cash Accounts for Strange Nets'!W12&amp;16&amp;'Cash Accounts for Strange Nets'!Y12</f>
        <v>12345678910111213141516</v>
      </c>
      <c r="F11" s="1">
        <f ca="1">IFERROR(SUMPRODUCT(SEARCH(MID(E11,ROW(INDIRECT("1:"&amp;LEN(E11))),1),Lists!$V$2)),"")</f>
        <v>1417</v>
      </c>
      <c r="G11" s="52" t="str">
        <f>'Italian Bonds Settings'!A10&amp;1&amp;'Italian Bonds Settings'!B10&amp;2&amp;'Italian Bonds Settings'!C10&amp;3&amp;'Italian Bonds Settings'!D10&amp;4&amp;'Italian Bonds Settings'!E10&amp;5&amp;'Italian Bonds Settings'!F10&amp;6&amp;'Italian Bonds Settings'!G10&amp;7&amp;'Italian Bonds Settings'!H10&amp;8&amp;'Italian Bonds Settings'!I10&amp;9</f>
        <v>123456789</v>
      </c>
      <c r="H11" s="1">
        <f ca="1">IFERROR(SUMPRODUCT(SEARCH(MID(G11,ROW(INDIRECT("1:"&amp;LEN(G11))),1),Lists!$V$2)),"")</f>
        <v>567</v>
      </c>
      <c r="I11" s="1"/>
      <c r="J11" s="1"/>
      <c r="K11" s="1"/>
      <c r="L11" s="1"/>
      <c r="M11" s="1"/>
    </row>
    <row r="12" spans="1:13">
      <c r="A12" s="1" t="str">
        <f>'Settlement Account'!A11&amp;1&amp;'Settlement Account'!B11&amp;2&amp;'Settlement Account'!C11&amp;3&amp;'Settlement Account'!D11&amp;4&amp;'Settlement Account'!E11&amp;5&amp;'Settlement Account'!F11&amp;6&amp;'Settlement Account'!G11&amp;7&amp;'Settlement Account'!H11&amp;8&amp;'Settlement Account'!I11&amp;9&amp;'Settlement Account'!J11&amp;10&amp;'Settlement Account'!K11</f>
        <v>12345678910</v>
      </c>
      <c r="B12" s="1">
        <f t="shared" ca="1" si="0"/>
        <v>101</v>
      </c>
      <c r="C12" s="1" t="str">
        <f>'Processing Settings'!A11&amp;1&amp;'Processing Settings'!B11&amp;2&amp;'Processing Settings'!C11&amp;3&amp;'Processing Settings'!D11&amp;4&amp;'Processing Settings'!E11&amp;5&amp;'Processing Settings'!F11&amp;6&amp;'Processing Settings'!G11&amp;7&amp;'Processing Settings'!H11&amp;8&amp;'Processing Settings'!I11&amp;9&amp;'Processing Settings'!J11&amp;10&amp;'Processing Settings'!K11</f>
        <v>12345678910</v>
      </c>
      <c r="D12" s="1">
        <f ca="1">IFERROR(SUMPRODUCT(SEARCH(MID(C12,ROW(INDIRECT("1:"&amp;LEN(C12))),1),Lists!$V$2)),"")</f>
        <v>694</v>
      </c>
      <c r="E12" s="1" t="str">
        <f>'Cash Accounts for Strange Nets'!A13&amp;1&amp;'Cash Accounts for Strange Nets'!B13&amp;2&amp;'Cash Accounts for Strange Nets'!D13&amp;3&amp;'Cash Accounts for Strange Nets'!E13&amp;4&amp;'Cash Accounts for Strange Nets'!G13&amp;5&amp;'Cash Accounts for Strange Nets'!H13&amp;6&amp;'Cash Accounts for Strange Nets'!J13&amp;7&amp;'Cash Accounts for Strange Nets'!K13&amp;8&amp;'Cash Accounts for Strange Nets'!M13&amp;9&amp;'Cash Accounts for Strange Nets'!N13&amp;10&amp;'Cash Accounts for Strange Nets'!P13&amp;11&amp;'Cash Accounts for Strange Nets'!Q13&amp;12&amp;'Cash Accounts for Strange Nets'!S13&amp;13&amp;'Cash Accounts for Strange Nets'!T13&amp;14&amp;'Cash Accounts for Strange Nets'!V13&amp;15&amp;'Cash Accounts for Strange Nets'!W13&amp;16&amp;'Cash Accounts for Strange Nets'!Y13</f>
        <v>12345678910111213141516</v>
      </c>
      <c r="F12" s="1">
        <f ca="1">IFERROR(SUMPRODUCT(SEARCH(MID(E12,ROW(INDIRECT("1:"&amp;LEN(E12))),1),Lists!$V$2)),"")</f>
        <v>1417</v>
      </c>
      <c r="G12" s="52" t="str">
        <f>'Italian Bonds Settings'!A11&amp;1&amp;'Italian Bonds Settings'!B11&amp;2&amp;'Italian Bonds Settings'!C11&amp;3&amp;'Italian Bonds Settings'!D11&amp;4&amp;'Italian Bonds Settings'!E11&amp;5&amp;'Italian Bonds Settings'!F11&amp;6&amp;'Italian Bonds Settings'!G11&amp;7&amp;'Italian Bonds Settings'!H11&amp;8&amp;'Italian Bonds Settings'!I11&amp;9</f>
        <v>123456789</v>
      </c>
      <c r="H12" s="1">
        <f ca="1">IFERROR(SUMPRODUCT(SEARCH(MID(G12,ROW(INDIRECT("1:"&amp;LEN(G12))),1),Lists!$V$2)),"")</f>
        <v>567</v>
      </c>
      <c r="I12" s="1"/>
      <c r="J12" s="1"/>
      <c r="K12" s="1"/>
      <c r="L12" s="1"/>
      <c r="M12" s="1"/>
    </row>
    <row r="13" spans="1:13">
      <c r="A13" s="1" t="str">
        <f>'Settlement Account'!A12&amp;1&amp;'Settlement Account'!B12&amp;2&amp;'Settlement Account'!C12&amp;3&amp;'Settlement Account'!D12&amp;4&amp;'Settlement Account'!E12&amp;5&amp;'Settlement Account'!F12&amp;6&amp;'Settlement Account'!G12&amp;7&amp;'Settlement Account'!H12&amp;8&amp;'Settlement Account'!I12&amp;9&amp;'Settlement Account'!J12&amp;10&amp;'Settlement Account'!K12</f>
        <v>12345678910</v>
      </c>
      <c r="B13" s="1">
        <f t="shared" ca="1" si="0"/>
        <v>101</v>
      </c>
      <c r="C13" s="1" t="str">
        <f>'Processing Settings'!A12&amp;1&amp;'Processing Settings'!B12&amp;2&amp;'Processing Settings'!C12&amp;3&amp;'Processing Settings'!D12&amp;4&amp;'Processing Settings'!E12&amp;5&amp;'Processing Settings'!F12&amp;6&amp;'Processing Settings'!G12&amp;7&amp;'Processing Settings'!H12&amp;8&amp;'Processing Settings'!I12&amp;9&amp;'Processing Settings'!J12&amp;10&amp;'Processing Settings'!K12</f>
        <v>12345678910</v>
      </c>
      <c r="D13" s="1">
        <f ca="1">IFERROR(SUMPRODUCT(SEARCH(MID(C13,ROW(INDIRECT("1:"&amp;LEN(C13))),1),Lists!$V$2)),"")</f>
        <v>694</v>
      </c>
      <c r="E13" s="1" t="str">
        <f>'Cash Accounts for Strange Nets'!A14&amp;1&amp;'Cash Accounts for Strange Nets'!B14&amp;2&amp;'Cash Accounts for Strange Nets'!D14&amp;3&amp;'Cash Accounts for Strange Nets'!E14&amp;4&amp;'Cash Accounts for Strange Nets'!G14&amp;5&amp;'Cash Accounts for Strange Nets'!H14&amp;6&amp;'Cash Accounts for Strange Nets'!J14&amp;7&amp;'Cash Accounts for Strange Nets'!K14&amp;8&amp;'Cash Accounts for Strange Nets'!M14&amp;9&amp;'Cash Accounts for Strange Nets'!N14&amp;10&amp;'Cash Accounts for Strange Nets'!P14&amp;11&amp;'Cash Accounts for Strange Nets'!Q14&amp;12&amp;'Cash Accounts for Strange Nets'!S14&amp;13&amp;'Cash Accounts for Strange Nets'!T14&amp;14&amp;'Cash Accounts for Strange Nets'!V14&amp;15&amp;'Cash Accounts for Strange Nets'!W14&amp;16&amp;'Cash Accounts for Strange Nets'!Y14</f>
        <v>12345678910111213141516</v>
      </c>
      <c r="F13" s="1">
        <f ca="1">IFERROR(SUMPRODUCT(SEARCH(MID(E13,ROW(INDIRECT("1:"&amp;LEN(E13))),1),Lists!$V$2)),"")</f>
        <v>1417</v>
      </c>
      <c r="G13" s="52" t="str">
        <f>'Italian Bonds Settings'!A12&amp;1&amp;'Italian Bonds Settings'!B12&amp;2&amp;'Italian Bonds Settings'!C12&amp;3&amp;'Italian Bonds Settings'!D12&amp;4&amp;'Italian Bonds Settings'!E12&amp;5&amp;'Italian Bonds Settings'!F12&amp;6&amp;'Italian Bonds Settings'!G12&amp;7&amp;'Italian Bonds Settings'!H12&amp;8&amp;'Italian Bonds Settings'!I12&amp;9</f>
        <v>123456789</v>
      </c>
      <c r="H13" s="1">
        <f ca="1">IFERROR(SUMPRODUCT(SEARCH(MID(G13,ROW(INDIRECT("1:"&amp;LEN(G13))),1),Lists!$V$2)),"")</f>
        <v>567</v>
      </c>
      <c r="I13" s="1"/>
      <c r="J13" s="1"/>
      <c r="K13" s="1"/>
      <c r="L13" s="1"/>
      <c r="M13" s="1"/>
    </row>
    <row r="14" spans="1:13">
      <c r="A14" s="1" t="str">
        <f>'Settlement Account'!A13&amp;1&amp;'Settlement Account'!B13&amp;2&amp;'Settlement Account'!C13&amp;3&amp;'Settlement Account'!D13&amp;4&amp;'Settlement Account'!E13&amp;5&amp;'Settlement Account'!F13&amp;6&amp;'Settlement Account'!G13&amp;7&amp;'Settlement Account'!H13&amp;8&amp;'Settlement Account'!I13&amp;9&amp;'Settlement Account'!J13&amp;10&amp;'Settlement Account'!K13</f>
        <v>12345678910</v>
      </c>
      <c r="B14" s="1">
        <f t="shared" ca="1" si="0"/>
        <v>101</v>
      </c>
      <c r="C14" s="1" t="str">
        <f>'Processing Settings'!A13&amp;1&amp;'Processing Settings'!B13&amp;2&amp;'Processing Settings'!C13&amp;3&amp;'Processing Settings'!D13&amp;4&amp;'Processing Settings'!E13&amp;5&amp;'Processing Settings'!F13&amp;6&amp;'Processing Settings'!G13&amp;7&amp;'Processing Settings'!H13&amp;8&amp;'Processing Settings'!I13&amp;9&amp;'Processing Settings'!J13&amp;10&amp;'Processing Settings'!K13</f>
        <v>12345678910</v>
      </c>
      <c r="D14" s="1">
        <f ca="1">IFERROR(SUMPRODUCT(SEARCH(MID(C14,ROW(INDIRECT("1:"&amp;LEN(C14))),1),Lists!$V$2)),"")</f>
        <v>694</v>
      </c>
      <c r="E14" s="1" t="str">
        <f>'Cash Accounts for Strange Nets'!A15&amp;1&amp;'Cash Accounts for Strange Nets'!B15&amp;2&amp;'Cash Accounts for Strange Nets'!D15&amp;3&amp;'Cash Accounts for Strange Nets'!E15&amp;4&amp;'Cash Accounts for Strange Nets'!G15&amp;5&amp;'Cash Accounts for Strange Nets'!H15&amp;6&amp;'Cash Accounts for Strange Nets'!J15&amp;7&amp;'Cash Accounts for Strange Nets'!K15&amp;8&amp;'Cash Accounts for Strange Nets'!M15&amp;9&amp;'Cash Accounts for Strange Nets'!N15&amp;10&amp;'Cash Accounts for Strange Nets'!P15&amp;11&amp;'Cash Accounts for Strange Nets'!Q15&amp;12&amp;'Cash Accounts for Strange Nets'!S15&amp;13&amp;'Cash Accounts for Strange Nets'!T15&amp;14&amp;'Cash Accounts for Strange Nets'!V15&amp;15&amp;'Cash Accounts for Strange Nets'!W15&amp;16&amp;'Cash Accounts for Strange Nets'!Y15</f>
        <v>12345678910111213141516</v>
      </c>
      <c r="F14" s="1">
        <f ca="1">IFERROR(SUMPRODUCT(SEARCH(MID(E14,ROW(INDIRECT("1:"&amp;LEN(E14))),1),Lists!$V$2)),"")</f>
        <v>1417</v>
      </c>
      <c r="G14" s="52" t="str">
        <f>'Italian Bonds Settings'!A13&amp;1&amp;'Italian Bonds Settings'!B13&amp;2&amp;'Italian Bonds Settings'!C13&amp;3&amp;'Italian Bonds Settings'!D13&amp;4&amp;'Italian Bonds Settings'!E13&amp;5&amp;'Italian Bonds Settings'!F13&amp;6&amp;'Italian Bonds Settings'!G13&amp;7&amp;'Italian Bonds Settings'!H13&amp;8&amp;'Italian Bonds Settings'!I13&amp;9</f>
        <v>123456789</v>
      </c>
      <c r="H14" s="1">
        <f ca="1">IFERROR(SUMPRODUCT(SEARCH(MID(G14,ROW(INDIRECT("1:"&amp;LEN(G14))),1),Lists!$V$2)),"")</f>
        <v>567</v>
      </c>
      <c r="I14" s="1"/>
      <c r="J14" s="1"/>
      <c r="K14" s="1"/>
      <c r="L14" s="1"/>
      <c r="M14" s="1"/>
    </row>
    <row r="15" spans="1:13">
      <c r="A15" s="1" t="str">
        <f>'Settlement Account'!A14&amp;1&amp;'Settlement Account'!B14&amp;2&amp;'Settlement Account'!C14&amp;3&amp;'Settlement Account'!D14&amp;4&amp;'Settlement Account'!E14&amp;5&amp;'Settlement Account'!F14&amp;6&amp;'Settlement Account'!G14&amp;7&amp;'Settlement Account'!H14&amp;8&amp;'Settlement Account'!I14&amp;9&amp;'Settlement Account'!J14&amp;10&amp;'Settlement Account'!K14</f>
        <v>12345678910</v>
      </c>
      <c r="B15" s="1">
        <f t="shared" ca="1" si="0"/>
        <v>101</v>
      </c>
      <c r="C15" s="1" t="str">
        <f>'Processing Settings'!A14&amp;1&amp;'Processing Settings'!B14&amp;2&amp;'Processing Settings'!C14&amp;3&amp;'Processing Settings'!D14&amp;4&amp;'Processing Settings'!E14&amp;5&amp;'Processing Settings'!F14&amp;6&amp;'Processing Settings'!G14&amp;7&amp;'Processing Settings'!H14&amp;8&amp;'Processing Settings'!I14&amp;9&amp;'Processing Settings'!J14&amp;10&amp;'Processing Settings'!K14</f>
        <v>12345678910</v>
      </c>
      <c r="D15" s="1">
        <f ca="1">IFERROR(SUMPRODUCT(SEARCH(MID(C15,ROW(INDIRECT("1:"&amp;LEN(C15))),1),Lists!$V$2)),"")</f>
        <v>694</v>
      </c>
      <c r="E15" s="1" t="str">
        <f>'Cash Accounts for Strange Nets'!A16&amp;1&amp;'Cash Accounts for Strange Nets'!B16&amp;2&amp;'Cash Accounts for Strange Nets'!D16&amp;3&amp;'Cash Accounts for Strange Nets'!E16&amp;4&amp;'Cash Accounts for Strange Nets'!G16&amp;5&amp;'Cash Accounts for Strange Nets'!H16&amp;6&amp;'Cash Accounts for Strange Nets'!J16&amp;7&amp;'Cash Accounts for Strange Nets'!K16&amp;8&amp;'Cash Accounts for Strange Nets'!M16&amp;9&amp;'Cash Accounts for Strange Nets'!N16&amp;10&amp;'Cash Accounts for Strange Nets'!P16&amp;11&amp;'Cash Accounts for Strange Nets'!Q16&amp;12&amp;'Cash Accounts for Strange Nets'!S16&amp;13&amp;'Cash Accounts for Strange Nets'!T16&amp;14&amp;'Cash Accounts for Strange Nets'!V16&amp;15&amp;'Cash Accounts for Strange Nets'!W16&amp;16&amp;'Cash Accounts for Strange Nets'!Y16</f>
        <v>12345678910111213141516</v>
      </c>
      <c r="F15" s="1">
        <f ca="1">IFERROR(SUMPRODUCT(SEARCH(MID(E15,ROW(INDIRECT("1:"&amp;LEN(E15))),1),Lists!$V$2)),"")</f>
        <v>1417</v>
      </c>
      <c r="G15" s="52" t="str">
        <f>'Italian Bonds Settings'!A14&amp;1&amp;'Italian Bonds Settings'!B14&amp;2&amp;'Italian Bonds Settings'!C14&amp;3&amp;'Italian Bonds Settings'!D14&amp;4&amp;'Italian Bonds Settings'!E14&amp;5&amp;'Italian Bonds Settings'!F14&amp;6&amp;'Italian Bonds Settings'!G14&amp;7&amp;'Italian Bonds Settings'!H14&amp;8&amp;'Italian Bonds Settings'!I14&amp;9</f>
        <v>123456789</v>
      </c>
      <c r="H15" s="1">
        <f ca="1">IFERROR(SUMPRODUCT(SEARCH(MID(G15,ROW(INDIRECT("1:"&amp;LEN(G15))),1),Lists!$V$2)),"")</f>
        <v>567</v>
      </c>
      <c r="I15" s="1"/>
      <c r="J15" s="1"/>
      <c r="K15" s="1"/>
      <c r="L15" s="1"/>
      <c r="M15" s="1"/>
    </row>
    <row r="16" spans="1:13">
      <c r="A16" s="1" t="str">
        <f>'Settlement Account'!A15&amp;1&amp;'Settlement Account'!B15&amp;2&amp;'Settlement Account'!C15&amp;3&amp;'Settlement Account'!D15&amp;4&amp;'Settlement Account'!E15&amp;5&amp;'Settlement Account'!F15&amp;6&amp;'Settlement Account'!G15&amp;7&amp;'Settlement Account'!H15&amp;8&amp;'Settlement Account'!I15&amp;9&amp;'Settlement Account'!J15&amp;10&amp;'Settlement Account'!K15</f>
        <v>12345678910</v>
      </c>
      <c r="B16" s="1">
        <f t="shared" ca="1" si="0"/>
        <v>101</v>
      </c>
      <c r="C16" s="1" t="str">
        <f>'Processing Settings'!A15&amp;1&amp;'Processing Settings'!B15&amp;2&amp;'Processing Settings'!C15&amp;3&amp;'Processing Settings'!D15&amp;4&amp;'Processing Settings'!E15&amp;5&amp;'Processing Settings'!F15&amp;6&amp;'Processing Settings'!G15&amp;7&amp;'Processing Settings'!H15&amp;8&amp;'Processing Settings'!I15&amp;9&amp;'Processing Settings'!J15&amp;10&amp;'Processing Settings'!K15</f>
        <v>12345678910</v>
      </c>
      <c r="D16" s="1">
        <f ca="1">IFERROR(SUMPRODUCT(SEARCH(MID(C16,ROW(INDIRECT("1:"&amp;LEN(C16))),1),Lists!$V$2)),"")</f>
        <v>694</v>
      </c>
      <c r="E16" s="1" t="str">
        <f>'Cash Accounts for Strange Nets'!A17&amp;1&amp;'Cash Accounts for Strange Nets'!B17&amp;2&amp;'Cash Accounts for Strange Nets'!D17&amp;3&amp;'Cash Accounts for Strange Nets'!E17&amp;4&amp;'Cash Accounts for Strange Nets'!G17&amp;5&amp;'Cash Accounts for Strange Nets'!H17&amp;6&amp;'Cash Accounts for Strange Nets'!J17&amp;7&amp;'Cash Accounts for Strange Nets'!K17&amp;8&amp;'Cash Accounts for Strange Nets'!M17&amp;9&amp;'Cash Accounts for Strange Nets'!N17&amp;10&amp;'Cash Accounts for Strange Nets'!P17&amp;11&amp;'Cash Accounts for Strange Nets'!Q17&amp;12&amp;'Cash Accounts for Strange Nets'!S17&amp;13&amp;'Cash Accounts for Strange Nets'!T17&amp;14&amp;'Cash Accounts for Strange Nets'!V17&amp;15&amp;'Cash Accounts for Strange Nets'!W17&amp;16&amp;'Cash Accounts for Strange Nets'!Y17</f>
        <v>12345678910111213141516</v>
      </c>
      <c r="F16" s="1">
        <f ca="1">IFERROR(SUMPRODUCT(SEARCH(MID(E16,ROW(INDIRECT("1:"&amp;LEN(E16))),1),Lists!$V$2)),"")</f>
        <v>1417</v>
      </c>
      <c r="G16" s="52" t="str">
        <f>'Italian Bonds Settings'!A15&amp;1&amp;'Italian Bonds Settings'!B15&amp;2&amp;'Italian Bonds Settings'!C15&amp;3&amp;'Italian Bonds Settings'!D15&amp;4&amp;'Italian Bonds Settings'!E15&amp;5&amp;'Italian Bonds Settings'!F15&amp;6&amp;'Italian Bonds Settings'!G15&amp;7&amp;'Italian Bonds Settings'!H15&amp;8&amp;'Italian Bonds Settings'!I15&amp;9</f>
        <v>123456789</v>
      </c>
      <c r="H16" s="1">
        <f ca="1">IFERROR(SUMPRODUCT(SEARCH(MID(G16,ROW(INDIRECT("1:"&amp;LEN(G16))),1),Lists!$V$2)),"")</f>
        <v>567</v>
      </c>
      <c r="I16" s="1"/>
      <c r="J16" s="1"/>
      <c r="K16" s="1"/>
      <c r="L16" s="1"/>
      <c r="M16" s="1"/>
    </row>
    <row r="17" spans="1:8">
      <c r="A17" s="1" t="str">
        <f>'Settlement Account'!A16&amp;1&amp;'Settlement Account'!B16&amp;2&amp;'Settlement Account'!C16&amp;3&amp;'Settlement Account'!D16&amp;4&amp;'Settlement Account'!E16&amp;5&amp;'Settlement Account'!F16&amp;6&amp;'Settlement Account'!G16&amp;7&amp;'Settlement Account'!H16&amp;8&amp;'Settlement Account'!I16&amp;9&amp;'Settlement Account'!J16&amp;10&amp;'Settlement Account'!K16</f>
        <v>12345678910</v>
      </c>
      <c r="B17" s="1">
        <f t="shared" ca="1" si="0"/>
        <v>101</v>
      </c>
      <c r="C17" s="1" t="str">
        <f>'Processing Settings'!A16&amp;1&amp;'Processing Settings'!B16&amp;2&amp;'Processing Settings'!C16&amp;3&amp;'Processing Settings'!D16&amp;4&amp;'Processing Settings'!E16&amp;5&amp;'Processing Settings'!F16&amp;6&amp;'Processing Settings'!G16&amp;7&amp;'Processing Settings'!H16&amp;8&amp;'Processing Settings'!I16&amp;9&amp;'Processing Settings'!J16&amp;10&amp;'Processing Settings'!K16</f>
        <v>12345678910</v>
      </c>
      <c r="D17" s="1">
        <f ca="1">IFERROR(SUMPRODUCT(SEARCH(MID(C17,ROW(INDIRECT("1:"&amp;LEN(C17))),1),Lists!$V$2)),"")</f>
        <v>694</v>
      </c>
      <c r="E17" s="1" t="str">
        <f>'Cash Accounts for Strange Nets'!A18&amp;1&amp;'Cash Accounts for Strange Nets'!B18&amp;2&amp;'Cash Accounts for Strange Nets'!D18&amp;3&amp;'Cash Accounts for Strange Nets'!E18&amp;4&amp;'Cash Accounts for Strange Nets'!G18&amp;5&amp;'Cash Accounts for Strange Nets'!H18&amp;6&amp;'Cash Accounts for Strange Nets'!J18&amp;7&amp;'Cash Accounts for Strange Nets'!K18&amp;8&amp;'Cash Accounts for Strange Nets'!M18&amp;9&amp;'Cash Accounts for Strange Nets'!N18&amp;10&amp;'Cash Accounts for Strange Nets'!P18&amp;11&amp;'Cash Accounts for Strange Nets'!Q18&amp;12&amp;'Cash Accounts for Strange Nets'!S18&amp;13&amp;'Cash Accounts for Strange Nets'!T18&amp;14&amp;'Cash Accounts for Strange Nets'!V18&amp;15&amp;'Cash Accounts for Strange Nets'!W18&amp;16&amp;'Cash Accounts for Strange Nets'!Y18</f>
        <v>12345678910111213141516</v>
      </c>
      <c r="F17" s="1">
        <f ca="1">IFERROR(SUMPRODUCT(SEARCH(MID(E17,ROW(INDIRECT("1:"&amp;LEN(E17))),1),Lists!$V$2)),"")</f>
        <v>1417</v>
      </c>
      <c r="G17" s="52" t="str">
        <f>'Italian Bonds Settings'!A16&amp;1&amp;'Italian Bonds Settings'!B16&amp;2&amp;'Italian Bonds Settings'!C16&amp;3&amp;'Italian Bonds Settings'!D16&amp;4&amp;'Italian Bonds Settings'!E16&amp;5&amp;'Italian Bonds Settings'!F16&amp;6&amp;'Italian Bonds Settings'!G16&amp;7&amp;'Italian Bonds Settings'!H16&amp;8&amp;'Italian Bonds Settings'!I16&amp;9</f>
        <v>123456789</v>
      </c>
      <c r="H17" s="1">
        <f ca="1">IFERROR(SUMPRODUCT(SEARCH(MID(G17,ROW(INDIRECT("1:"&amp;LEN(G17))),1),Lists!$V$2)),"")</f>
        <v>567</v>
      </c>
    </row>
    <row r="18" spans="1:8">
      <c r="A18" s="1" t="str">
        <f>'Settlement Account'!A17&amp;1&amp;'Settlement Account'!B17&amp;2&amp;'Settlement Account'!C17&amp;3&amp;'Settlement Account'!D17&amp;4&amp;'Settlement Account'!E17&amp;5&amp;'Settlement Account'!F17&amp;6&amp;'Settlement Account'!G17&amp;7&amp;'Settlement Account'!H17&amp;8&amp;'Settlement Account'!I17&amp;9&amp;'Settlement Account'!J17&amp;10&amp;'Settlement Account'!K17</f>
        <v>12345678910</v>
      </c>
      <c r="B18" s="1">
        <f t="shared" ca="1" si="0"/>
        <v>101</v>
      </c>
      <c r="C18" s="1" t="str">
        <f>'Processing Settings'!A17&amp;1&amp;'Processing Settings'!B17&amp;2&amp;'Processing Settings'!C17&amp;3&amp;'Processing Settings'!D17&amp;4&amp;'Processing Settings'!E17&amp;5&amp;'Processing Settings'!F17&amp;6&amp;'Processing Settings'!G17&amp;7&amp;'Processing Settings'!H17&amp;8&amp;'Processing Settings'!I17&amp;9&amp;'Processing Settings'!J17&amp;10&amp;'Processing Settings'!K17</f>
        <v>12345678910</v>
      </c>
      <c r="D18" s="1">
        <f ca="1">IFERROR(SUMPRODUCT(SEARCH(MID(C18,ROW(INDIRECT("1:"&amp;LEN(C18))),1),Lists!$V$2)),"")</f>
        <v>694</v>
      </c>
      <c r="E18" s="1" t="str">
        <f>'Cash Accounts for Strange Nets'!A19&amp;1&amp;'Cash Accounts for Strange Nets'!B19&amp;2&amp;'Cash Accounts for Strange Nets'!D19&amp;3&amp;'Cash Accounts for Strange Nets'!E19&amp;4&amp;'Cash Accounts for Strange Nets'!G19&amp;5&amp;'Cash Accounts for Strange Nets'!H19&amp;6&amp;'Cash Accounts for Strange Nets'!J19&amp;7&amp;'Cash Accounts for Strange Nets'!K19&amp;8&amp;'Cash Accounts for Strange Nets'!M19&amp;9&amp;'Cash Accounts for Strange Nets'!N19&amp;10&amp;'Cash Accounts for Strange Nets'!P19&amp;11&amp;'Cash Accounts for Strange Nets'!Q19&amp;12&amp;'Cash Accounts for Strange Nets'!S19&amp;13&amp;'Cash Accounts for Strange Nets'!T19&amp;14&amp;'Cash Accounts for Strange Nets'!V19&amp;15&amp;'Cash Accounts for Strange Nets'!W19&amp;16&amp;'Cash Accounts for Strange Nets'!Y19</f>
        <v>12345678910111213141516</v>
      </c>
      <c r="F18" s="1">
        <f ca="1">IFERROR(SUMPRODUCT(SEARCH(MID(E18,ROW(INDIRECT("1:"&amp;LEN(E18))),1),Lists!$V$2)),"")</f>
        <v>1417</v>
      </c>
      <c r="G18" s="52" t="str">
        <f>'Italian Bonds Settings'!A17&amp;1&amp;'Italian Bonds Settings'!B17&amp;2&amp;'Italian Bonds Settings'!C17&amp;3&amp;'Italian Bonds Settings'!D17&amp;4&amp;'Italian Bonds Settings'!E17&amp;5&amp;'Italian Bonds Settings'!F17&amp;6&amp;'Italian Bonds Settings'!G17&amp;7&amp;'Italian Bonds Settings'!H17&amp;8&amp;'Italian Bonds Settings'!I17&amp;9</f>
        <v>123456789</v>
      </c>
      <c r="H18" s="1">
        <f ca="1">IFERROR(SUMPRODUCT(SEARCH(MID(G18,ROW(INDIRECT("1:"&amp;LEN(G18))),1),Lists!$V$2)),"")</f>
        <v>567</v>
      </c>
    </row>
    <row r="19" spans="1:8">
      <c r="A19" s="1" t="str">
        <f>'Settlement Account'!A18&amp;1&amp;'Settlement Account'!B18&amp;2&amp;'Settlement Account'!C18&amp;3&amp;'Settlement Account'!D18&amp;4&amp;'Settlement Account'!E18&amp;5&amp;'Settlement Account'!F18&amp;6&amp;'Settlement Account'!G18&amp;7&amp;'Settlement Account'!H18&amp;8&amp;'Settlement Account'!I18&amp;9&amp;'Settlement Account'!J18&amp;10&amp;'Settlement Account'!K18</f>
        <v>12345678910</v>
      </c>
      <c r="B19" s="1">
        <f t="shared" ca="1" si="0"/>
        <v>101</v>
      </c>
      <c r="C19" s="1" t="str">
        <f>'Processing Settings'!A18&amp;1&amp;'Processing Settings'!B18&amp;2&amp;'Processing Settings'!C18&amp;3&amp;'Processing Settings'!D18&amp;4&amp;'Processing Settings'!E18&amp;5&amp;'Processing Settings'!F18&amp;6&amp;'Processing Settings'!G18&amp;7&amp;'Processing Settings'!H18&amp;8&amp;'Processing Settings'!I18&amp;9&amp;'Processing Settings'!J18&amp;10&amp;'Processing Settings'!K18</f>
        <v>12345678910</v>
      </c>
      <c r="D19" s="1">
        <f ca="1">IFERROR(SUMPRODUCT(SEARCH(MID(C19,ROW(INDIRECT("1:"&amp;LEN(C19))),1),Lists!$V$2)),"")</f>
        <v>694</v>
      </c>
      <c r="E19" s="1" t="str">
        <f>'Cash Accounts for Strange Nets'!A20&amp;1&amp;'Cash Accounts for Strange Nets'!B20&amp;2&amp;'Cash Accounts for Strange Nets'!D20&amp;3&amp;'Cash Accounts for Strange Nets'!E20&amp;4&amp;'Cash Accounts for Strange Nets'!G20&amp;5&amp;'Cash Accounts for Strange Nets'!H20&amp;6&amp;'Cash Accounts for Strange Nets'!J20&amp;7&amp;'Cash Accounts for Strange Nets'!K20&amp;8&amp;'Cash Accounts for Strange Nets'!M20&amp;9&amp;'Cash Accounts for Strange Nets'!N20&amp;10&amp;'Cash Accounts for Strange Nets'!P20&amp;11&amp;'Cash Accounts for Strange Nets'!Q20&amp;12&amp;'Cash Accounts for Strange Nets'!S20&amp;13&amp;'Cash Accounts for Strange Nets'!T20&amp;14&amp;'Cash Accounts for Strange Nets'!V20&amp;15&amp;'Cash Accounts for Strange Nets'!W20&amp;16&amp;'Cash Accounts for Strange Nets'!Y20</f>
        <v>12345678910111213141516</v>
      </c>
      <c r="F19" s="1">
        <f ca="1">IFERROR(SUMPRODUCT(SEARCH(MID(E19,ROW(INDIRECT("1:"&amp;LEN(E19))),1),Lists!$V$2)),"")</f>
        <v>1417</v>
      </c>
      <c r="G19" s="52" t="str">
        <f>'Italian Bonds Settings'!A18&amp;1&amp;'Italian Bonds Settings'!B18&amp;2&amp;'Italian Bonds Settings'!C18&amp;3&amp;'Italian Bonds Settings'!D18&amp;4&amp;'Italian Bonds Settings'!E18&amp;5&amp;'Italian Bonds Settings'!F18&amp;6&amp;'Italian Bonds Settings'!G18&amp;7&amp;'Italian Bonds Settings'!H18&amp;8&amp;'Italian Bonds Settings'!I18&amp;9</f>
        <v>123456789</v>
      </c>
      <c r="H19" s="1">
        <f ca="1">IFERROR(SUMPRODUCT(SEARCH(MID(G19,ROW(INDIRECT("1:"&amp;LEN(G19))),1),Lists!$V$2)),"")</f>
        <v>567</v>
      </c>
    </row>
    <row r="20" spans="1:8">
      <c r="A20" s="1" t="str">
        <f>'Settlement Account'!A19&amp;1&amp;'Settlement Account'!B19&amp;2&amp;'Settlement Account'!C19&amp;3&amp;'Settlement Account'!D19&amp;4&amp;'Settlement Account'!E19&amp;5&amp;'Settlement Account'!F19&amp;6&amp;'Settlement Account'!G19&amp;7&amp;'Settlement Account'!H19&amp;8&amp;'Settlement Account'!I19&amp;9&amp;'Settlement Account'!J19&amp;10&amp;'Settlement Account'!K19</f>
        <v>12345678910</v>
      </c>
      <c r="B20" s="1">
        <f t="shared" ca="1" si="0"/>
        <v>101</v>
      </c>
      <c r="C20" s="1" t="str">
        <f>'Processing Settings'!A19&amp;1&amp;'Processing Settings'!B19&amp;2&amp;'Processing Settings'!C19&amp;3&amp;'Processing Settings'!D19&amp;4&amp;'Processing Settings'!E19&amp;5&amp;'Processing Settings'!F19&amp;6&amp;'Processing Settings'!G19&amp;7&amp;'Processing Settings'!H19&amp;8&amp;'Processing Settings'!I19&amp;9&amp;'Processing Settings'!J19&amp;10&amp;'Processing Settings'!K19</f>
        <v>12345678910</v>
      </c>
      <c r="D20" s="1">
        <f ca="1">IFERROR(SUMPRODUCT(SEARCH(MID(C20,ROW(INDIRECT("1:"&amp;LEN(C20))),1),Lists!$V$2)),"")</f>
        <v>694</v>
      </c>
      <c r="E20" s="1" t="str">
        <f>'Cash Accounts for Strange Nets'!A21&amp;1&amp;'Cash Accounts for Strange Nets'!B21&amp;2&amp;'Cash Accounts for Strange Nets'!D21&amp;3&amp;'Cash Accounts for Strange Nets'!E21&amp;4&amp;'Cash Accounts for Strange Nets'!G21&amp;5&amp;'Cash Accounts for Strange Nets'!H21&amp;6&amp;'Cash Accounts for Strange Nets'!J21&amp;7&amp;'Cash Accounts for Strange Nets'!K21&amp;8&amp;'Cash Accounts for Strange Nets'!M21&amp;9&amp;'Cash Accounts for Strange Nets'!N21&amp;10&amp;'Cash Accounts for Strange Nets'!P21&amp;11&amp;'Cash Accounts for Strange Nets'!Q21&amp;12&amp;'Cash Accounts for Strange Nets'!S21&amp;13&amp;'Cash Accounts for Strange Nets'!T21&amp;14&amp;'Cash Accounts for Strange Nets'!V21&amp;15&amp;'Cash Accounts for Strange Nets'!W21&amp;16&amp;'Cash Accounts for Strange Nets'!Y21</f>
        <v>12345678910111213141516</v>
      </c>
      <c r="F20" s="1">
        <f ca="1">IFERROR(SUMPRODUCT(SEARCH(MID(E20,ROW(INDIRECT("1:"&amp;LEN(E20))),1),Lists!$V$2)),"")</f>
        <v>1417</v>
      </c>
      <c r="G20" s="52" t="str">
        <f>'Italian Bonds Settings'!A19&amp;1&amp;'Italian Bonds Settings'!B19&amp;2&amp;'Italian Bonds Settings'!C19&amp;3&amp;'Italian Bonds Settings'!D19&amp;4&amp;'Italian Bonds Settings'!E19&amp;5&amp;'Italian Bonds Settings'!F19&amp;6&amp;'Italian Bonds Settings'!G19&amp;7&amp;'Italian Bonds Settings'!H19&amp;8&amp;'Italian Bonds Settings'!I19&amp;9</f>
        <v>123456789</v>
      </c>
      <c r="H20" s="1">
        <f ca="1">IFERROR(SUMPRODUCT(SEARCH(MID(G20,ROW(INDIRECT("1:"&amp;LEN(G20))),1),Lists!$V$2)),"")</f>
        <v>567</v>
      </c>
    </row>
    <row r="21" spans="1:8">
      <c r="A21" s="1" t="str">
        <f>'Settlement Account'!A20&amp;1&amp;'Settlement Account'!B20&amp;2&amp;'Settlement Account'!C20&amp;3&amp;'Settlement Account'!D20&amp;4&amp;'Settlement Account'!E20&amp;5&amp;'Settlement Account'!F20&amp;6&amp;'Settlement Account'!G20&amp;7&amp;'Settlement Account'!H20&amp;8&amp;'Settlement Account'!I20&amp;9&amp;'Settlement Account'!J20&amp;10&amp;'Settlement Account'!K20</f>
        <v>12345678910</v>
      </c>
      <c r="B21" s="1">
        <f t="shared" ca="1" si="0"/>
        <v>101</v>
      </c>
      <c r="C21" s="1" t="str">
        <f>'Processing Settings'!A20&amp;1&amp;'Processing Settings'!B20&amp;2&amp;'Processing Settings'!C20&amp;3&amp;'Processing Settings'!D20&amp;4&amp;'Processing Settings'!E20&amp;5&amp;'Processing Settings'!F20&amp;6&amp;'Processing Settings'!G20&amp;7&amp;'Processing Settings'!H20&amp;8&amp;'Processing Settings'!I20&amp;9&amp;'Processing Settings'!J20&amp;10&amp;'Processing Settings'!K20</f>
        <v>12345678910</v>
      </c>
      <c r="D21" s="1">
        <f ca="1">IFERROR(SUMPRODUCT(SEARCH(MID(C21,ROW(INDIRECT("1:"&amp;LEN(C21))),1),Lists!$V$2)),"")</f>
        <v>694</v>
      </c>
      <c r="E21" s="1" t="str">
        <f>'Cash Accounts for Strange Nets'!A22&amp;1&amp;'Cash Accounts for Strange Nets'!B22&amp;2&amp;'Cash Accounts for Strange Nets'!D22&amp;3&amp;'Cash Accounts for Strange Nets'!E22&amp;4&amp;'Cash Accounts for Strange Nets'!G22&amp;5&amp;'Cash Accounts for Strange Nets'!H22&amp;6&amp;'Cash Accounts for Strange Nets'!J22&amp;7&amp;'Cash Accounts for Strange Nets'!K22&amp;8&amp;'Cash Accounts for Strange Nets'!M22&amp;9&amp;'Cash Accounts for Strange Nets'!N22&amp;10&amp;'Cash Accounts for Strange Nets'!P22&amp;11&amp;'Cash Accounts for Strange Nets'!Q22&amp;12&amp;'Cash Accounts for Strange Nets'!S22&amp;13&amp;'Cash Accounts for Strange Nets'!T22&amp;14&amp;'Cash Accounts for Strange Nets'!V22&amp;15&amp;'Cash Accounts for Strange Nets'!W22&amp;16&amp;'Cash Accounts for Strange Nets'!Y22</f>
        <v>12345678910111213141516</v>
      </c>
      <c r="F21" s="1">
        <f ca="1">IFERROR(SUMPRODUCT(SEARCH(MID(E21,ROW(INDIRECT("1:"&amp;LEN(E21))),1),Lists!$V$2)),"")</f>
        <v>1417</v>
      </c>
      <c r="G21" s="52" t="str">
        <f>'Italian Bonds Settings'!A20&amp;1&amp;'Italian Bonds Settings'!B20&amp;2&amp;'Italian Bonds Settings'!C20&amp;3&amp;'Italian Bonds Settings'!D20&amp;4&amp;'Italian Bonds Settings'!E20&amp;5&amp;'Italian Bonds Settings'!F20&amp;6&amp;'Italian Bonds Settings'!G20&amp;7&amp;'Italian Bonds Settings'!H20&amp;8&amp;'Italian Bonds Settings'!I20&amp;9</f>
        <v>123456789</v>
      </c>
      <c r="H21" s="1">
        <f ca="1">IFERROR(SUMPRODUCT(SEARCH(MID(G21,ROW(INDIRECT("1:"&amp;LEN(G21))),1),Lists!$V$2)),"")</f>
        <v>567</v>
      </c>
    </row>
    <row r="22" spans="1:8">
      <c r="A22" s="1" t="str">
        <f>'Settlement Account'!A21&amp;1&amp;'Settlement Account'!B21&amp;2&amp;'Settlement Account'!C21&amp;3&amp;'Settlement Account'!D21&amp;4&amp;'Settlement Account'!E21&amp;5&amp;'Settlement Account'!F21&amp;6&amp;'Settlement Account'!G21&amp;7&amp;'Settlement Account'!H21&amp;8&amp;'Settlement Account'!I21&amp;9&amp;'Settlement Account'!J21&amp;10&amp;'Settlement Account'!K21</f>
        <v>12345678910</v>
      </c>
      <c r="B22" s="1">
        <f t="shared" ca="1" si="0"/>
        <v>101</v>
      </c>
      <c r="C22" s="1" t="str">
        <f>'Processing Settings'!A21&amp;1&amp;'Processing Settings'!B21&amp;2&amp;'Processing Settings'!C21&amp;3&amp;'Processing Settings'!D21&amp;4&amp;'Processing Settings'!E21&amp;5&amp;'Processing Settings'!F21&amp;6&amp;'Processing Settings'!G21&amp;7&amp;'Processing Settings'!H21&amp;8&amp;'Processing Settings'!I21&amp;9&amp;'Processing Settings'!J21&amp;10&amp;'Processing Settings'!K21</f>
        <v>12345678910</v>
      </c>
      <c r="D22" s="1">
        <f ca="1">IFERROR(SUMPRODUCT(SEARCH(MID(C22,ROW(INDIRECT("1:"&amp;LEN(C22))),1),Lists!$V$2)),"")</f>
        <v>694</v>
      </c>
      <c r="E22" s="1" t="str">
        <f>'Cash Accounts for Strange Nets'!A23&amp;1&amp;'Cash Accounts for Strange Nets'!B23&amp;2&amp;'Cash Accounts for Strange Nets'!D23&amp;3&amp;'Cash Accounts for Strange Nets'!E23&amp;4&amp;'Cash Accounts for Strange Nets'!G23&amp;5&amp;'Cash Accounts for Strange Nets'!H23&amp;6&amp;'Cash Accounts for Strange Nets'!J23&amp;7&amp;'Cash Accounts for Strange Nets'!K23&amp;8&amp;'Cash Accounts for Strange Nets'!M23&amp;9&amp;'Cash Accounts for Strange Nets'!N23&amp;10&amp;'Cash Accounts for Strange Nets'!P23&amp;11&amp;'Cash Accounts for Strange Nets'!Q23&amp;12&amp;'Cash Accounts for Strange Nets'!S23&amp;13&amp;'Cash Accounts for Strange Nets'!T23&amp;14&amp;'Cash Accounts for Strange Nets'!V23&amp;15&amp;'Cash Accounts for Strange Nets'!W23&amp;16&amp;'Cash Accounts for Strange Nets'!Y23</f>
        <v>12345678910111213141516</v>
      </c>
      <c r="F22" s="1">
        <f ca="1">IFERROR(SUMPRODUCT(SEARCH(MID(E22,ROW(INDIRECT("1:"&amp;LEN(E22))),1),Lists!$V$2)),"")</f>
        <v>1417</v>
      </c>
      <c r="G22" s="52" t="str">
        <f>'Italian Bonds Settings'!A21&amp;1&amp;'Italian Bonds Settings'!B21&amp;2&amp;'Italian Bonds Settings'!C21&amp;3&amp;'Italian Bonds Settings'!D21&amp;4&amp;'Italian Bonds Settings'!E21&amp;5&amp;'Italian Bonds Settings'!F21&amp;6&amp;'Italian Bonds Settings'!G21&amp;7&amp;'Italian Bonds Settings'!H21&amp;8&amp;'Italian Bonds Settings'!I21&amp;9</f>
        <v>123456789</v>
      </c>
      <c r="H22" s="1">
        <f ca="1">IFERROR(SUMPRODUCT(SEARCH(MID(G22,ROW(INDIRECT("1:"&amp;LEN(G22))),1),Lists!$V$2)),"")</f>
        <v>567</v>
      </c>
    </row>
    <row r="23" spans="1:8">
      <c r="A23" s="1" t="str">
        <f>'Settlement Account'!A22&amp;1&amp;'Settlement Account'!B22&amp;2&amp;'Settlement Account'!C22&amp;3&amp;'Settlement Account'!D22&amp;4&amp;'Settlement Account'!E22&amp;5&amp;'Settlement Account'!F22&amp;6&amp;'Settlement Account'!G22&amp;7&amp;'Settlement Account'!H22&amp;8&amp;'Settlement Account'!I22&amp;9&amp;'Settlement Account'!J22&amp;10&amp;'Settlement Account'!K22</f>
        <v>12345678910</v>
      </c>
      <c r="B23" s="1">
        <f t="shared" ca="1" si="0"/>
        <v>101</v>
      </c>
      <c r="C23" s="1" t="str">
        <f>'Processing Settings'!A22&amp;1&amp;'Processing Settings'!B22&amp;2&amp;'Processing Settings'!C22&amp;3&amp;'Processing Settings'!D22&amp;4&amp;'Processing Settings'!E22&amp;5&amp;'Processing Settings'!F22&amp;6&amp;'Processing Settings'!G22&amp;7&amp;'Processing Settings'!H22&amp;8&amp;'Processing Settings'!I22&amp;9&amp;'Processing Settings'!J22&amp;10&amp;'Processing Settings'!K22</f>
        <v>12345678910</v>
      </c>
      <c r="D23" s="1">
        <f ca="1">IFERROR(SUMPRODUCT(SEARCH(MID(C23,ROW(INDIRECT("1:"&amp;LEN(C23))),1),Lists!$V$2)),"")</f>
        <v>694</v>
      </c>
      <c r="E23" s="1" t="str">
        <f>'Cash Accounts for Strange Nets'!A24&amp;1&amp;'Cash Accounts for Strange Nets'!B24&amp;2&amp;'Cash Accounts for Strange Nets'!D24&amp;3&amp;'Cash Accounts for Strange Nets'!E24&amp;4&amp;'Cash Accounts for Strange Nets'!G24&amp;5&amp;'Cash Accounts for Strange Nets'!H24&amp;6&amp;'Cash Accounts for Strange Nets'!J24&amp;7&amp;'Cash Accounts for Strange Nets'!K24&amp;8&amp;'Cash Accounts for Strange Nets'!M24&amp;9&amp;'Cash Accounts for Strange Nets'!N24&amp;10&amp;'Cash Accounts for Strange Nets'!P24&amp;11&amp;'Cash Accounts for Strange Nets'!Q24&amp;12&amp;'Cash Accounts for Strange Nets'!S24&amp;13&amp;'Cash Accounts for Strange Nets'!T24&amp;14&amp;'Cash Accounts for Strange Nets'!V24&amp;15&amp;'Cash Accounts for Strange Nets'!W24&amp;16&amp;'Cash Accounts for Strange Nets'!Y24</f>
        <v>12345678910111213141516</v>
      </c>
      <c r="F23" s="1">
        <f ca="1">IFERROR(SUMPRODUCT(SEARCH(MID(E23,ROW(INDIRECT("1:"&amp;LEN(E23))),1),Lists!$V$2)),"")</f>
        <v>1417</v>
      </c>
      <c r="G23" s="52" t="str">
        <f>'Italian Bonds Settings'!A22&amp;1&amp;'Italian Bonds Settings'!B22&amp;2&amp;'Italian Bonds Settings'!C22&amp;3&amp;'Italian Bonds Settings'!D22&amp;4&amp;'Italian Bonds Settings'!E22&amp;5&amp;'Italian Bonds Settings'!F22&amp;6&amp;'Italian Bonds Settings'!G22&amp;7&amp;'Italian Bonds Settings'!H22&amp;8&amp;'Italian Bonds Settings'!I22&amp;9</f>
        <v>123456789</v>
      </c>
      <c r="H23" s="1">
        <f ca="1">IFERROR(SUMPRODUCT(SEARCH(MID(G23,ROW(INDIRECT("1:"&amp;LEN(G23))),1),Lists!$V$2)),"")</f>
        <v>567</v>
      </c>
    </row>
    <row r="24" spans="1:8">
      <c r="A24" s="1" t="str">
        <f>'Settlement Account'!A23&amp;1&amp;'Settlement Account'!B23&amp;2&amp;'Settlement Account'!C23&amp;3&amp;'Settlement Account'!D23&amp;4&amp;'Settlement Account'!E23&amp;5&amp;'Settlement Account'!F23&amp;6&amp;'Settlement Account'!G23&amp;7&amp;'Settlement Account'!H23&amp;8&amp;'Settlement Account'!I23&amp;9&amp;'Settlement Account'!J23&amp;10&amp;'Settlement Account'!K23</f>
        <v>12345678910</v>
      </c>
      <c r="B24" s="1">
        <f t="shared" ca="1" si="0"/>
        <v>101</v>
      </c>
      <c r="C24" s="1" t="str">
        <f>'Processing Settings'!A23&amp;1&amp;'Processing Settings'!B23&amp;2&amp;'Processing Settings'!C23&amp;3&amp;'Processing Settings'!D23&amp;4&amp;'Processing Settings'!E23&amp;5&amp;'Processing Settings'!F23&amp;6&amp;'Processing Settings'!G23&amp;7&amp;'Processing Settings'!H23&amp;8&amp;'Processing Settings'!I23&amp;9&amp;'Processing Settings'!J23&amp;10&amp;'Processing Settings'!K23</f>
        <v>12345678910</v>
      </c>
      <c r="D24" s="1">
        <f ca="1">IFERROR(SUMPRODUCT(SEARCH(MID(C24,ROW(INDIRECT("1:"&amp;LEN(C24))),1),Lists!$V$2)),"")</f>
        <v>694</v>
      </c>
      <c r="E24" s="1" t="str">
        <f>'Cash Accounts for Strange Nets'!A25&amp;1&amp;'Cash Accounts for Strange Nets'!B25&amp;2&amp;'Cash Accounts for Strange Nets'!D25&amp;3&amp;'Cash Accounts for Strange Nets'!E25&amp;4&amp;'Cash Accounts for Strange Nets'!G25&amp;5&amp;'Cash Accounts for Strange Nets'!H25&amp;6&amp;'Cash Accounts for Strange Nets'!J25&amp;7&amp;'Cash Accounts for Strange Nets'!K25&amp;8&amp;'Cash Accounts for Strange Nets'!M25&amp;9&amp;'Cash Accounts for Strange Nets'!N25&amp;10&amp;'Cash Accounts for Strange Nets'!P25&amp;11&amp;'Cash Accounts for Strange Nets'!Q25&amp;12&amp;'Cash Accounts for Strange Nets'!S25&amp;13&amp;'Cash Accounts for Strange Nets'!T25&amp;14&amp;'Cash Accounts for Strange Nets'!V25&amp;15&amp;'Cash Accounts for Strange Nets'!W25&amp;16&amp;'Cash Accounts for Strange Nets'!Y25</f>
        <v>12345678910111213141516</v>
      </c>
      <c r="F24" s="1">
        <f ca="1">IFERROR(SUMPRODUCT(SEARCH(MID(E24,ROW(INDIRECT("1:"&amp;LEN(E24))),1),Lists!$V$2)),"")</f>
        <v>1417</v>
      </c>
      <c r="G24" s="52" t="str">
        <f>'Italian Bonds Settings'!A23&amp;1&amp;'Italian Bonds Settings'!B23&amp;2&amp;'Italian Bonds Settings'!C23&amp;3&amp;'Italian Bonds Settings'!D23&amp;4&amp;'Italian Bonds Settings'!E23&amp;5&amp;'Italian Bonds Settings'!F23&amp;6&amp;'Italian Bonds Settings'!G23&amp;7&amp;'Italian Bonds Settings'!H23&amp;8&amp;'Italian Bonds Settings'!I23&amp;9</f>
        <v>123456789</v>
      </c>
      <c r="H24" s="1">
        <f ca="1">IFERROR(SUMPRODUCT(SEARCH(MID(G24,ROW(INDIRECT("1:"&amp;LEN(G24))),1),Lists!$V$2)),"")</f>
        <v>567</v>
      </c>
    </row>
    <row r="25" spans="1:8">
      <c r="A25" s="1" t="str">
        <f>'Settlement Account'!A24&amp;1&amp;'Settlement Account'!B24&amp;2&amp;'Settlement Account'!C24&amp;3&amp;'Settlement Account'!D24&amp;4&amp;'Settlement Account'!E24&amp;5&amp;'Settlement Account'!F24&amp;6&amp;'Settlement Account'!G24&amp;7&amp;'Settlement Account'!H24&amp;8&amp;'Settlement Account'!I24&amp;9&amp;'Settlement Account'!J24&amp;10&amp;'Settlement Account'!K24</f>
        <v>12345678910</v>
      </c>
      <c r="B25" s="1">
        <f t="shared" ca="1" si="0"/>
        <v>101</v>
      </c>
      <c r="C25" s="1" t="str">
        <f>'Processing Settings'!A24&amp;1&amp;'Processing Settings'!B24&amp;2&amp;'Processing Settings'!C24&amp;3&amp;'Processing Settings'!D24&amp;4&amp;'Processing Settings'!E24&amp;5&amp;'Processing Settings'!F24&amp;6&amp;'Processing Settings'!G24&amp;7&amp;'Processing Settings'!H24&amp;8&amp;'Processing Settings'!I24&amp;9&amp;'Processing Settings'!J24&amp;10&amp;'Processing Settings'!K24</f>
        <v>12345678910</v>
      </c>
      <c r="D25" s="1">
        <f ca="1">IFERROR(SUMPRODUCT(SEARCH(MID(C25,ROW(INDIRECT("1:"&amp;LEN(C25))),1),Lists!$V$2)),"")</f>
        <v>694</v>
      </c>
      <c r="E25" s="1" t="str">
        <f>'Cash Accounts for Strange Nets'!A26&amp;1&amp;'Cash Accounts for Strange Nets'!B26&amp;2&amp;'Cash Accounts for Strange Nets'!D26&amp;3&amp;'Cash Accounts for Strange Nets'!E26&amp;4&amp;'Cash Accounts for Strange Nets'!G26&amp;5&amp;'Cash Accounts for Strange Nets'!H26&amp;6&amp;'Cash Accounts for Strange Nets'!J26&amp;7&amp;'Cash Accounts for Strange Nets'!K26&amp;8&amp;'Cash Accounts for Strange Nets'!M26&amp;9&amp;'Cash Accounts for Strange Nets'!N26&amp;10&amp;'Cash Accounts for Strange Nets'!P26&amp;11&amp;'Cash Accounts for Strange Nets'!Q26&amp;12&amp;'Cash Accounts for Strange Nets'!S26&amp;13&amp;'Cash Accounts for Strange Nets'!T26&amp;14&amp;'Cash Accounts for Strange Nets'!V26&amp;15&amp;'Cash Accounts for Strange Nets'!W26&amp;16&amp;'Cash Accounts for Strange Nets'!Y26</f>
        <v>12345678910111213141516</v>
      </c>
      <c r="F25" s="1">
        <f ca="1">IFERROR(SUMPRODUCT(SEARCH(MID(E25,ROW(INDIRECT("1:"&amp;LEN(E25))),1),Lists!$V$2)),"")</f>
        <v>1417</v>
      </c>
      <c r="G25" s="52" t="str">
        <f>'Italian Bonds Settings'!A24&amp;1&amp;'Italian Bonds Settings'!B24&amp;2&amp;'Italian Bonds Settings'!C24&amp;3&amp;'Italian Bonds Settings'!D24&amp;4&amp;'Italian Bonds Settings'!E24&amp;5&amp;'Italian Bonds Settings'!F24&amp;6&amp;'Italian Bonds Settings'!G24&amp;7&amp;'Italian Bonds Settings'!H24&amp;8&amp;'Italian Bonds Settings'!I24&amp;9</f>
        <v>123456789</v>
      </c>
      <c r="H25" s="1">
        <f ca="1">IFERROR(SUMPRODUCT(SEARCH(MID(G25,ROW(INDIRECT("1:"&amp;LEN(G25))),1),Lists!$V$2)),"")</f>
        <v>567</v>
      </c>
    </row>
    <row r="26" spans="1:8">
      <c r="A26" s="1" t="str">
        <f>'Settlement Account'!A25&amp;1&amp;'Settlement Account'!B25&amp;2&amp;'Settlement Account'!C25&amp;3&amp;'Settlement Account'!D25&amp;4&amp;'Settlement Account'!E25&amp;5&amp;'Settlement Account'!F25&amp;6&amp;'Settlement Account'!G25&amp;7&amp;'Settlement Account'!H25&amp;8&amp;'Settlement Account'!I25&amp;9&amp;'Settlement Account'!J25&amp;10&amp;'Settlement Account'!K25</f>
        <v>12345678910</v>
      </c>
      <c r="B26" s="1">
        <f t="shared" ca="1" si="0"/>
        <v>101</v>
      </c>
      <c r="C26" s="1" t="str">
        <f>'Processing Settings'!A25&amp;1&amp;'Processing Settings'!B25&amp;2&amp;'Processing Settings'!C25&amp;3&amp;'Processing Settings'!D25&amp;4&amp;'Processing Settings'!E25&amp;5&amp;'Processing Settings'!F25&amp;6&amp;'Processing Settings'!G25&amp;7&amp;'Processing Settings'!H25&amp;8&amp;'Processing Settings'!I25&amp;9&amp;'Processing Settings'!J25&amp;10&amp;'Processing Settings'!K25</f>
        <v>12345678910</v>
      </c>
      <c r="D26" s="1">
        <f ca="1">IFERROR(SUMPRODUCT(SEARCH(MID(C26,ROW(INDIRECT("1:"&amp;LEN(C26))),1),Lists!$V$2)),"")</f>
        <v>694</v>
      </c>
      <c r="E26" s="1" t="str">
        <f>'Cash Accounts for Strange Nets'!A27&amp;1&amp;'Cash Accounts for Strange Nets'!B27&amp;2&amp;'Cash Accounts for Strange Nets'!D27&amp;3&amp;'Cash Accounts for Strange Nets'!E27&amp;4&amp;'Cash Accounts for Strange Nets'!G27&amp;5&amp;'Cash Accounts for Strange Nets'!H27&amp;6&amp;'Cash Accounts for Strange Nets'!J27&amp;7&amp;'Cash Accounts for Strange Nets'!K27&amp;8&amp;'Cash Accounts for Strange Nets'!M27&amp;9&amp;'Cash Accounts for Strange Nets'!N27&amp;10&amp;'Cash Accounts for Strange Nets'!P27&amp;11&amp;'Cash Accounts for Strange Nets'!Q27&amp;12&amp;'Cash Accounts for Strange Nets'!S27&amp;13&amp;'Cash Accounts for Strange Nets'!T27&amp;14&amp;'Cash Accounts for Strange Nets'!V27&amp;15&amp;'Cash Accounts for Strange Nets'!W27&amp;16&amp;'Cash Accounts for Strange Nets'!Y27</f>
        <v>12345678910111213141516</v>
      </c>
      <c r="F26" s="1">
        <f ca="1">IFERROR(SUMPRODUCT(SEARCH(MID(E26,ROW(INDIRECT("1:"&amp;LEN(E26))),1),Lists!$V$2)),"")</f>
        <v>1417</v>
      </c>
      <c r="G26" s="52" t="str">
        <f>'Italian Bonds Settings'!A25&amp;1&amp;'Italian Bonds Settings'!B25&amp;2&amp;'Italian Bonds Settings'!C25&amp;3&amp;'Italian Bonds Settings'!D25&amp;4&amp;'Italian Bonds Settings'!E25&amp;5&amp;'Italian Bonds Settings'!F25&amp;6&amp;'Italian Bonds Settings'!G25&amp;7&amp;'Italian Bonds Settings'!H25&amp;8&amp;'Italian Bonds Settings'!I25&amp;9</f>
        <v>123456789</v>
      </c>
      <c r="H26" s="1">
        <f ca="1">IFERROR(SUMPRODUCT(SEARCH(MID(G26,ROW(INDIRECT("1:"&amp;LEN(G26))),1),Lists!$V$2)),"")</f>
        <v>567</v>
      </c>
    </row>
    <row r="27" spans="1:8">
      <c r="A27" s="1" t="str">
        <f>'Settlement Account'!A26&amp;1&amp;'Settlement Account'!B26&amp;2&amp;'Settlement Account'!C26&amp;3&amp;'Settlement Account'!D26&amp;4&amp;'Settlement Account'!E26&amp;5&amp;'Settlement Account'!F26&amp;6&amp;'Settlement Account'!G26&amp;7&amp;'Settlement Account'!H26&amp;8&amp;'Settlement Account'!I26&amp;9&amp;'Settlement Account'!J26&amp;10&amp;'Settlement Account'!K26</f>
        <v>12345678910</v>
      </c>
      <c r="B27" s="1">
        <f t="shared" ca="1" si="0"/>
        <v>101</v>
      </c>
      <c r="C27" s="1" t="str">
        <f>'Processing Settings'!A26&amp;1&amp;'Processing Settings'!B26&amp;2&amp;'Processing Settings'!C26&amp;3&amp;'Processing Settings'!D26&amp;4&amp;'Processing Settings'!E26&amp;5&amp;'Processing Settings'!F26&amp;6&amp;'Processing Settings'!G26&amp;7&amp;'Processing Settings'!H26&amp;8&amp;'Processing Settings'!I26&amp;9&amp;'Processing Settings'!J26&amp;10&amp;'Processing Settings'!K26</f>
        <v>12345678910</v>
      </c>
      <c r="D27" s="1">
        <f ca="1">IFERROR(SUMPRODUCT(SEARCH(MID(C27,ROW(INDIRECT("1:"&amp;LEN(C27))),1),Lists!$V$2)),"")</f>
        <v>694</v>
      </c>
      <c r="E27" s="1" t="str">
        <f>'Cash Accounts for Strange Nets'!A28&amp;1&amp;'Cash Accounts for Strange Nets'!B28&amp;2&amp;'Cash Accounts for Strange Nets'!D28&amp;3&amp;'Cash Accounts for Strange Nets'!E28&amp;4&amp;'Cash Accounts for Strange Nets'!G28&amp;5&amp;'Cash Accounts for Strange Nets'!H28&amp;6&amp;'Cash Accounts for Strange Nets'!J28&amp;7&amp;'Cash Accounts for Strange Nets'!K28&amp;8&amp;'Cash Accounts for Strange Nets'!M28&amp;9&amp;'Cash Accounts for Strange Nets'!N28&amp;10&amp;'Cash Accounts for Strange Nets'!P28&amp;11&amp;'Cash Accounts for Strange Nets'!Q28&amp;12&amp;'Cash Accounts for Strange Nets'!S28&amp;13&amp;'Cash Accounts for Strange Nets'!T28&amp;14&amp;'Cash Accounts for Strange Nets'!V28&amp;15&amp;'Cash Accounts for Strange Nets'!W28&amp;16&amp;'Cash Accounts for Strange Nets'!Y28</f>
        <v>12345678910111213141516</v>
      </c>
      <c r="F27" s="1">
        <f ca="1">IFERROR(SUMPRODUCT(SEARCH(MID(E27,ROW(INDIRECT("1:"&amp;LEN(E27))),1),Lists!$V$2)),"")</f>
        <v>1417</v>
      </c>
      <c r="G27" s="52" t="str">
        <f>'Italian Bonds Settings'!A26&amp;1&amp;'Italian Bonds Settings'!B26&amp;2&amp;'Italian Bonds Settings'!C26&amp;3&amp;'Italian Bonds Settings'!D26&amp;4&amp;'Italian Bonds Settings'!E26&amp;5&amp;'Italian Bonds Settings'!F26&amp;6&amp;'Italian Bonds Settings'!G26&amp;7&amp;'Italian Bonds Settings'!H26&amp;8&amp;'Italian Bonds Settings'!I26&amp;9</f>
        <v>123456789</v>
      </c>
      <c r="H27" s="1">
        <f ca="1">IFERROR(SUMPRODUCT(SEARCH(MID(G27,ROW(INDIRECT("1:"&amp;LEN(G27))),1),Lists!$V$2)),"")</f>
        <v>567</v>
      </c>
    </row>
    <row r="28" spans="1:8">
      <c r="A28" s="1" t="str">
        <f>'Settlement Account'!A27&amp;1&amp;'Settlement Account'!B27&amp;2&amp;'Settlement Account'!C27&amp;3&amp;'Settlement Account'!D27&amp;4&amp;'Settlement Account'!E27&amp;5&amp;'Settlement Account'!F27&amp;6&amp;'Settlement Account'!G27&amp;7&amp;'Settlement Account'!H27&amp;8&amp;'Settlement Account'!I27&amp;9&amp;'Settlement Account'!J27&amp;10&amp;'Settlement Account'!K27</f>
        <v>12345678910</v>
      </c>
      <c r="B28" s="1">
        <f t="shared" ca="1" si="0"/>
        <v>101</v>
      </c>
      <c r="C28" s="1" t="str">
        <f>'Processing Settings'!A27&amp;1&amp;'Processing Settings'!B27&amp;2&amp;'Processing Settings'!C27&amp;3&amp;'Processing Settings'!D27&amp;4&amp;'Processing Settings'!E27&amp;5&amp;'Processing Settings'!F27&amp;6&amp;'Processing Settings'!G27&amp;7&amp;'Processing Settings'!H27&amp;8&amp;'Processing Settings'!I27&amp;9&amp;'Processing Settings'!J27&amp;10&amp;'Processing Settings'!K27</f>
        <v>12345678910</v>
      </c>
      <c r="D28" s="1">
        <f ca="1">IFERROR(SUMPRODUCT(SEARCH(MID(C28,ROW(INDIRECT("1:"&amp;LEN(C28))),1),Lists!$V$2)),"")</f>
        <v>694</v>
      </c>
      <c r="E28" s="1" t="str">
        <f>'Cash Accounts for Strange Nets'!A29&amp;1&amp;'Cash Accounts for Strange Nets'!B29&amp;2&amp;'Cash Accounts for Strange Nets'!D29&amp;3&amp;'Cash Accounts for Strange Nets'!E29&amp;4&amp;'Cash Accounts for Strange Nets'!G29&amp;5&amp;'Cash Accounts for Strange Nets'!H29&amp;6&amp;'Cash Accounts for Strange Nets'!J29&amp;7&amp;'Cash Accounts for Strange Nets'!K29&amp;8&amp;'Cash Accounts for Strange Nets'!M29&amp;9&amp;'Cash Accounts for Strange Nets'!N29&amp;10&amp;'Cash Accounts for Strange Nets'!P29&amp;11&amp;'Cash Accounts for Strange Nets'!Q29&amp;12&amp;'Cash Accounts for Strange Nets'!S29&amp;13&amp;'Cash Accounts for Strange Nets'!T29&amp;14&amp;'Cash Accounts for Strange Nets'!V29&amp;15&amp;'Cash Accounts for Strange Nets'!W29&amp;16&amp;'Cash Accounts for Strange Nets'!Y29</f>
        <v>12345678910111213141516</v>
      </c>
      <c r="F28" s="1">
        <f ca="1">IFERROR(SUMPRODUCT(SEARCH(MID(E28,ROW(INDIRECT("1:"&amp;LEN(E28))),1),Lists!$V$2)),"")</f>
        <v>1417</v>
      </c>
      <c r="G28" s="52" t="str">
        <f>'Italian Bonds Settings'!A27&amp;1&amp;'Italian Bonds Settings'!B27&amp;2&amp;'Italian Bonds Settings'!C27&amp;3&amp;'Italian Bonds Settings'!D27&amp;4&amp;'Italian Bonds Settings'!E27&amp;5&amp;'Italian Bonds Settings'!F27&amp;6&amp;'Italian Bonds Settings'!G27&amp;7&amp;'Italian Bonds Settings'!H27&amp;8&amp;'Italian Bonds Settings'!I27&amp;9</f>
        <v>123456789</v>
      </c>
      <c r="H28" s="1">
        <f ca="1">IFERROR(SUMPRODUCT(SEARCH(MID(G28,ROW(INDIRECT("1:"&amp;LEN(G28))),1),Lists!$V$2)),"")</f>
        <v>567</v>
      </c>
    </row>
    <row r="29" spans="1:8">
      <c r="A29" s="1" t="str">
        <f>'Settlement Account'!A28&amp;1&amp;'Settlement Account'!B28&amp;2&amp;'Settlement Account'!C28&amp;3&amp;'Settlement Account'!D28&amp;4&amp;'Settlement Account'!E28&amp;5&amp;'Settlement Account'!F28&amp;6&amp;'Settlement Account'!G28&amp;7&amp;'Settlement Account'!H28&amp;8&amp;'Settlement Account'!I28&amp;9&amp;'Settlement Account'!J28&amp;10&amp;'Settlement Account'!K28</f>
        <v>12345678910</v>
      </c>
      <c r="B29" s="1">
        <f t="shared" ca="1" si="0"/>
        <v>101</v>
      </c>
      <c r="C29" s="1" t="str">
        <f>'Processing Settings'!A28&amp;1&amp;'Processing Settings'!B28&amp;2&amp;'Processing Settings'!C28&amp;3&amp;'Processing Settings'!D28&amp;4&amp;'Processing Settings'!E28&amp;5&amp;'Processing Settings'!F28&amp;6&amp;'Processing Settings'!G28&amp;7&amp;'Processing Settings'!H28&amp;8&amp;'Processing Settings'!I28&amp;9&amp;'Processing Settings'!J28&amp;10&amp;'Processing Settings'!K28</f>
        <v>12345678910</v>
      </c>
      <c r="D29" s="1">
        <f ca="1">IFERROR(SUMPRODUCT(SEARCH(MID(C29,ROW(INDIRECT("1:"&amp;LEN(C29))),1),Lists!$V$2)),"")</f>
        <v>694</v>
      </c>
      <c r="E29" s="1" t="str">
        <f>'Cash Accounts for Strange Nets'!A30&amp;1&amp;'Cash Accounts for Strange Nets'!B30&amp;2&amp;'Cash Accounts for Strange Nets'!D30&amp;3&amp;'Cash Accounts for Strange Nets'!E30&amp;4&amp;'Cash Accounts for Strange Nets'!G30&amp;5&amp;'Cash Accounts for Strange Nets'!H30&amp;6&amp;'Cash Accounts for Strange Nets'!J30&amp;7&amp;'Cash Accounts for Strange Nets'!K30&amp;8&amp;'Cash Accounts for Strange Nets'!M30&amp;9&amp;'Cash Accounts for Strange Nets'!N30&amp;10&amp;'Cash Accounts for Strange Nets'!P30&amp;11&amp;'Cash Accounts for Strange Nets'!Q30&amp;12&amp;'Cash Accounts for Strange Nets'!S30&amp;13&amp;'Cash Accounts for Strange Nets'!T30&amp;14&amp;'Cash Accounts for Strange Nets'!V30&amp;15&amp;'Cash Accounts for Strange Nets'!W30&amp;16&amp;'Cash Accounts for Strange Nets'!Y30</f>
        <v>12345678910111213141516</v>
      </c>
      <c r="F29" s="1">
        <f ca="1">IFERROR(SUMPRODUCT(SEARCH(MID(E29,ROW(INDIRECT("1:"&amp;LEN(E29))),1),Lists!$V$2)),"")</f>
        <v>1417</v>
      </c>
      <c r="G29" s="52" t="str">
        <f>'Italian Bonds Settings'!A28&amp;1&amp;'Italian Bonds Settings'!B28&amp;2&amp;'Italian Bonds Settings'!C28&amp;3&amp;'Italian Bonds Settings'!D28&amp;4&amp;'Italian Bonds Settings'!E28&amp;5&amp;'Italian Bonds Settings'!F28&amp;6&amp;'Italian Bonds Settings'!G28&amp;7&amp;'Italian Bonds Settings'!H28&amp;8&amp;'Italian Bonds Settings'!I28&amp;9</f>
        <v>123456789</v>
      </c>
      <c r="H29" s="1">
        <f ca="1">IFERROR(SUMPRODUCT(SEARCH(MID(G29,ROW(INDIRECT("1:"&amp;LEN(G29))),1),Lists!$V$2)),"")</f>
        <v>567</v>
      </c>
    </row>
    <row r="30" spans="1:8">
      <c r="A30" s="1" t="str">
        <f>'Settlement Account'!A29&amp;1&amp;'Settlement Account'!B29&amp;2&amp;'Settlement Account'!C29&amp;3&amp;'Settlement Account'!D29&amp;4&amp;'Settlement Account'!E29&amp;5&amp;'Settlement Account'!F29&amp;6&amp;'Settlement Account'!G29&amp;7&amp;'Settlement Account'!H29&amp;8&amp;'Settlement Account'!I29&amp;9&amp;'Settlement Account'!J29&amp;10&amp;'Settlement Account'!K29</f>
        <v>12345678910</v>
      </c>
      <c r="B30" s="1">
        <f t="shared" ca="1" si="0"/>
        <v>101</v>
      </c>
      <c r="C30" s="1" t="str">
        <f>'Processing Settings'!A29&amp;1&amp;'Processing Settings'!B29&amp;2&amp;'Processing Settings'!C29&amp;3&amp;'Processing Settings'!D29&amp;4&amp;'Processing Settings'!E29&amp;5&amp;'Processing Settings'!F29&amp;6&amp;'Processing Settings'!G29&amp;7&amp;'Processing Settings'!H29&amp;8&amp;'Processing Settings'!I29&amp;9&amp;'Processing Settings'!J29&amp;10&amp;'Processing Settings'!K29</f>
        <v>12345678910</v>
      </c>
      <c r="D30" s="1">
        <f ca="1">IFERROR(SUMPRODUCT(SEARCH(MID(C30,ROW(INDIRECT("1:"&amp;LEN(C30))),1),Lists!$V$2)),"")</f>
        <v>694</v>
      </c>
      <c r="E30" s="1" t="str">
        <f>'Cash Accounts for Strange Nets'!A31&amp;1&amp;'Cash Accounts for Strange Nets'!B31&amp;2&amp;'Cash Accounts for Strange Nets'!D31&amp;3&amp;'Cash Accounts for Strange Nets'!E31&amp;4&amp;'Cash Accounts for Strange Nets'!G31&amp;5&amp;'Cash Accounts for Strange Nets'!H31&amp;6&amp;'Cash Accounts for Strange Nets'!J31&amp;7&amp;'Cash Accounts for Strange Nets'!K31&amp;8&amp;'Cash Accounts for Strange Nets'!M31&amp;9&amp;'Cash Accounts for Strange Nets'!N31&amp;10&amp;'Cash Accounts for Strange Nets'!P31&amp;11&amp;'Cash Accounts for Strange Nets'!Q31&amp;12&amp;'Cash Accounts for Strange Nets'!S31&amp;13&amp;'Cash Accounts for Strange Nets'!T31&amp;14&amp;'Cash Accounts for Strange Nets'!V31&amp;15&amp;'Cash Accounts for Strange Nets'!W31&amp;16&amp;'Cash Accounts for Strange Nets'!Y31</f>
        <v>12345678910111213141516</v>
      </c>
      <c r="F30" s="1">
        <f ca="1">IFERROR(SUMPRODUCT(SEARCH(MID(E30,ROW(INDIRECT("1:"&amp;LEN(E30))),1),Lists!$V$2)),"")</f>
        <v>1417</v>
      </c>
      <c r="G30" s="52" t="str">
        <f>'Italian Bonds Settings'!A29&amp;1&amp;'Italian Bonds Settings'!B29&amp;2&amp;'Italian Bonds Settings'!C29&amp;3&amp;'Italian Bonds Settings'!D29&amp;4&amp;'Italian Bonds Settings'!E29&amp;5&amp;'Italian Bonds Settings'!F29&amp;6&amp;'Italian Bonds Settings'!G29&amp;7&amp;'Italian Bonds Settings'!H29&amp;8&amp;'Italian Bonds Settings'!I29&amp;9</f>
        <v>123456789</v>
      </c>
      <c r="H30" s="1">
        <f ca="1">IFERROR(SUMPRODUCT(SEARCH(MID(G30,ROW(INDIRECT("1:"&amp;LEN(G30))),1),Lists!$V$2)),"")</f>
        <v>567</v>
      </c>
    </row>
    <row r="31" spans="1:8">
      <c r="A31" s="1" t="str">
        <f>'Settlement Account'!A30&amp;1&amp;'Settlement Account'!B30&amp;2&amp;'Settlement Account'!C30&amp;3&amp;'Settlement Account'!D30&amp;4&amp;'Settlement Account'!E30&amp;5&amp;'Settlement Account'!F30&amp;6&amp;'Settlement Account'!G30&amp;7&amp;'Settlement Account'!H30&amp;8&amp;'Settlement Account'!I30&amp;9&amp;'Settlement Account'!J30&amp;10&amp;'Settlement Account'!K30</f>
        <v>12345678910</v>
      </c>
      <c r="B31" s="1">
        <f t="shared" ca="1" si="0"/>
        <v>101</v>
      </c>
      <c r="C31" s="1" t="str">
        <f>'Processing Settings'!A30&amp;1&amp;'Processing Settings'!B30&amp;2&amp;'Processing Settings'!C30&amp;3&amp;'Processing Settings'!D30&amp;4&amp;'Processing Settings'!E30&amp;5&amp;'Processing Settings'!F30&amp;6&amp;'Processing Settings'!G30&amp;7&amp;'Processing Settings'!H30&amp;8&amp;'Processing Settings'!I30&amp;9&amp;'Processing Settings'!J30&amp;10&amp;'Processing Settings'!K30</f>
        <v>12345678910</v>
      </c>
      <c r="D31" s="1">
        <f ca="1">IFERROR(SUMPRODUCT(SEARCH(MID(C31,ROW(INDIRECT("1:"&amp;LEN(C31))),1),Lists!$V$2)),"")</f>
        <v>694</v>
      </c>
      <c r="E31" s="1" t="str">
        <f>'Cash Accounts for Strange Nets'!A32&amp;1&amp;'Cash Accounts for Strange Nets'!B32&amp;2&amp;'Cash Accounts for Strange Nets'!D32&amp;3&amp;'Cash Accounts for Strange Nets'!E32&amp;4&amp;'Cash Accounts for Strange Nets'!G32&amp;5&amp;'Cash Accounts for Strange Nets'!H32&amp;6&amp;'Cash Accounts for Strange Nets'!J32&amp;7&amp;'Cash Accounts for Strange Nets'!K32&amp;8&amp;'Cash Accounts for Strange Nets'!M32&amp;9&amp;'Cash Accounts for Strange Nets'!N32&amp;10&amp;'Cash Accounts for Strange Nets'!P32&amp;11&amp;'Cash Accounts for Strange Nets'!Q32&amp;12&amp;'Cash Accounts for Strange Nets'!S32&amp;13&amp;'Cash Accounts for Strange Nets'!T32&amp;14&amp;'Cash Accounts for Strange Nets'!V32&amp;15&amp;'Cash Accounts for Strange Nets'!W32&amp;16&amp;'Cash Accounts for Strange Nets'!Y32</f>
        <v>12345678910111213141516</v>
      </c>
      <c r="F31" s="1">
        <f ca="1">IFERROR(SUMPRODUCT(SEARCH(MID(E31,ROW(INDIRECT("1:"&amp;LEN(E31))),1),Lists!$V$2)),"")</f>
        <v>1417</v>
      </c>
      <c r="G31" s="52" t="str">
        <f>'Italian Bonds Settings'!A30&amp;1&amp;'Italian Bonds Settings'!B30&amp;2&amp;'Italian Bonds Settings'!C30&amp;3&amp;'Italian Bonds Settings'!D30&amp;4&amp;'Italian Bonds Settings'!E30&amp;5&amp;'Italian Bonds Settings'!F30&amp;6&amp;'Italian Bonds Settings'!G30&amp;7&amp;'Italian Bonds Settings'!H30&amp;8&amp;'Italian Bonds Settings'!I30&amp;9</f>
        <v>123456789</v>
      </c>
      <c r="H31" s="1">
        <f ca="1">IFERROR(SUMPRODUCT(SEARCH(MID(G31,ROW(INDIRECT("1:"&amp;LEN(G31))),1),Lists!$V$2)),"")</f>
        <v>567</v>
      </c>
    </row>
    <row r="32" spans="1:8">
      <c r="A32" s="1" t="str">
        <f>'Settlement Account'!A31&amp;1&amp;'Settlement Account'!B31&amp;2&amp;'Settlement Account'!C31&amp;3&amp;'Settlement Account'!D31&amp;4&amp;'Settlement Account'!E31&amp;5&amp;'Settlement Account'!F31&amp;6&amp;'Settlement Account'!G31&amp;7&amp;'Settlement Account'!H31&amp;8&amp;'Settlement Account'!I31&amp;9&amp;'Settlement Account'!J31&amp;10&amp;'Settlement Account'!K31</f>
        <v>12345678910</v>
      </c>
      <c r="B32" s="1">
        <f t="shared" ca="1" si="0"/>
        <v>101</v>
      </c>
      <c r="C32" s="1" t="str">
        <f>'Processing Settings'!A31&amp;1&amp;'Processing Settings'!B31&amp;2&amp;'Processing Settings'!C31&amp;3&amp;'Processing Settings'!D31&amp;4&amp;'Processing Settings'!E31&amp;5&amp;'Processing Settings'!F31&amp;6&amp;'Processing Settings'!G31&amp;7&amp;'Processing Settings'!H31&amp;8&amp;'Processing Settings'!I31&amp;9&amp;'Processing Settings'!J31&amp;10&amp;'Processing Settings'!K31</f>
        <v>12345678910</v>
      </c>
      <c r="D32" s="1">
        <f ca="1">IFERROR(SUMPRODUCT(SEARCH(MID(C32,ROW(INDIRECT("1:"&amp;LEN(C32))),1),Lists!$V$2)),"")</f>
        <v>694</v>
      </c>
      <c r="E32" s="1" t="str">
        <f>'Cash Accounts for Strange Nets'!A33&amp;1&amp;'Cash Accounts for Strange Nets'!B33&amp;2&amp;'Cash Accounts for Strange Nets'!D33&amp;3&amp;'Cash Accounts for Strange Nets'!E33&amp;4&amp;'Cash Accounts for Strange Nets'!G33&amp;5&amp;'Cash Accounts for Strange Nets'!H33&amp;6&amp;'Cash Accounts for Strange Nets'!J33&amp;7&amp;'Cash Accounts for Strange Nets'!K33&amp;8&amp;'Cash Accounts for Strange Nets'!M33&amp;9&amp;'Cash Accounts for Strange Nets'!N33&amp;10&amp;'Cash Accounts for Strange Nets'!P33&amp;11&amp;'Cash Accounts for Strange Nets'!Q33&amp;12&amp;'Cash Accounts for Strange Nets'!S33&amp;13&amp;'Cash Accounts for Strange Nets'!T33&amp;14&amp;'Cash Accounts for Strange Nets'!V33&amp;15&amp;'Cash Accounts for Strange Nets'!W33&amp;16&amp;'Cash Accounts for Strange Nets'!Y33</f>
        <v>12345678910111213141516</v>
      </c>
      <c r="F32" s="1">
        <f ca="1">IFERROR(SUMPRODUCT(SEARCH(MID(E32,ROW(INDIRECT("1:"&amp;LEN(E32))),1),Lists!$V$2)),"")</f>
        <v>1417</v>
      </c>
      <c r="G32" s="52" t="str">
        <f>'Italian Bonds Settings'!A31&amp;1&amp;'Italian Bonds Settings'!B31&amp;2&amp;'Italian Bonds Settings'!C31&amp;3&amp;'Italian Bonds Settings'!D31&amp;4&amp;'Italian Bonds Settings'!E31&amp;5&amp;'Italian Bonds Settings'!F31&amp;6&amp;'Italian Bonds Settings'!G31&amp;7&amp;'Italian Bonds Settings'!H31&amp;8&amp;'Italian Bonds Settings'!I31&amp;9</f>
        <v>123456789</v>
      </c>
      <c r="H32" s="1">
        <f ca="1">IFERROR(SUMPRODUCT(SEARCH(MID(G32,ROW(INDIRECT("1:"&amp;LEN(G32))),1),Lists!$V$2)),"")</f>
        <v>567</v>
      </c>
    </row>
    <row r="33" spans="1:8">
      <c r="A33" s="1" t="str">
        <f>'Settlement Account'!A32&amp;1&amp;'Settlement Account'!B32&amp;2&amp;'Settlement Account'!C32&amp;3&amp;'Settlement Account'!D32&amp;4&amp;'Settlement Account'!E32&amp;5&amp;'Settlement Account'!F32&amp;6&amp;'Settlement Account'!G32&amp;7&amp;'Settlement Account'!H32&amp;8&amp;'Settlement Account'!I32&amp;9&amp;'Settlement Account'!J32&amp;10&amp;'Settlement Account'!K32</f>
        <v>12345678910</v>
      </c>
      <c r="B33" s="1">
        <f t="shared" ca="1" si="0"/>
        <v>101</v>
      </c>
      <c r="C33" s="1" t="str">
        <f>'Processing Settings'!A32&amp;1&amp;'Processing Settings'!B32&amp;2&amp;'Processing Settings'!C32&amp;3&amp;'Processing Settings'!D32&amp;4&amp;'Processing Settings'!E32&amp;5&amp;'Processing Settings'!F32&amp;6&amp;'Processing Settings'!G32&amp;7&amp;'Processing Settings'!H32&amp;8&amp;'Processing Settings'!I32&amp;9&amp;'Processing Settings'!J32&amp;10&amp;'Processing Settings'!K32</f>
        <v>12345678910</v>
      </c>
      <c r="D33" s="1">
        <f ca="1">IFERROR(SUMPRODUCT(SEARCH(MID(C33,ROW(INDIRECT("1:"&amp;LEN(C33))),1),Lists!$V$2)),"")</f>
        <v>694</v>
      </c>
      <c r="E33" s="1" t="str">
        <f>'Cash Accounts for Strange Nets'!A34&amp;1&amp;'Cash Accounts for Strange Nets'!B34&amp;2&amp;'Cash Accounts for Strange Nets'!D34&amp;3&amp;'Cash Accounts for Strange Nets'!E34&amp;4&amp;'Cash Accounts for Strange Nets'!G34&amp;5&amp;'Cash Accounts for Strange Nets'!H34&amp;6&amp;'Cash Accounts for Strange Nets'!J34&amp;7&amp;'Cash Accounts for Strange Nets'!K34&amp;8&amp;'Cash Accounts for Strange Nets'!M34&amp;9&amp;'Cash Accounts for Strange Nets'!N34&amp;10&amp;'Cash Accounts for Strange Nets'!P34&amp;11&amp;'Cash Accounts for Strange Nets'!Q34&amp;12&amp;'Cash Accounts for Strange Nets'!S34&amp;13&amp;'Cash Accounts for Strange Nets'!T34&amp;14&amp;'Cash Accounts for Strange Nets'!V34&amp;15&amp;'Cash Accounts for Strange Nets'!W34&amp;16&amp;'Cash Accounts for Strange Nets'!Y34</f>
        <v>12345678910111213141516</v>
      </c>
      <c r="F33" s="1">
        <f ca="1">IFERROR(SUMPRODUCT(SEARCH(MID(E33,ROW(INDIRECT("1:"&amp;LEN(E33))),1),Lists!$V$2)),"")</f>
        <v>1417</v>
      </c>
      <c r="G33" s="52" t="str">
        <f>'Italian Bonds Settings'!A32&amp;1&amp;'Italian Bonds Settings'!B32&amp;2&amp;'Italian Bonds Settings'!C32&amp;3&amp;'Italian Bonds Settings'!D32&amp;4&amp;'Italian Bonds Settings'!E32&amp;5&amp;'Italian Bonds Settings'!F32&amp;6&amp;'Italian Bonds Settings'!G32&amp;7&amp;'Italian Bonds Settings'!H32&amp;8&amp;'Italian Bonds Settings'!I32&amp;9</f>
        <v>123456789</v>
      </c>
      <c r="H33" s="1">
        <f ca="1">IFERROR(SUMPRODUCT(SEARCH(MID(G33,ROW(INDIRECT("1:"&amp;LEN(G33))),1),Lists!$V$2)),"")</f>
        <v>567</v>
      </c>
    </row>
    <row r="34" spans="1:8">
      <c r="A34" s="1" t="str">
        <f>'Settlement Account'!A33&amp;1&amp;'Settlement Account'!B33&amp;2&amp;'Settlement Account'!C33&amp;3&amp;'Settlement Account'!D33&amp;4&amp;'Settlement Account'!E33&amp;5&amp;'Settlement Account'!F33&amp;6&amp;'Settlement Account'!G33&amp;7&amp;'Settlement Account'!H33&amp;8&amp;'Settlement Account'!I33&amp;9&amp;'Settlement Account'!J33&amp;10&amp;'Settlement Account'!K33</f>
        <v>12345678910</v>
      </c>
      <c r="B34" s="1">
        <f t="shared" ca="1" si="0"/>
        <v>101</v>
      </c>
      <c r="C34" s="1" t="str">
        <f>'Processing Settings'!A33&amp;1&amp;'Processing Settings'!B33&amp;2&amp;'Processing Settings'!C33&amp;3&amp;'Processing Settings'!D33&amp;4&amp;'Processing Settings'!E33&amp;5&amp;'Processing Settings'!F33&amp;6&amp;'Processing Settings'!G33&amp;7&amp;'Processing Settings'!H33&amp;8&amp;'Processing Settings'!I33&amp;9&amp;'Processing Settings'!J33&amp;10&amp;'Processing Settings'!K33</f>
        <v>12345678910</v>
      </c>
      <c r="D34" s="1">
        <f ca="1">IFERROR(SUMPRODUCT(SEARCH(MID(C34,ROW(INDIRECT("1:"&amp;LEN(C34))),1),Lists!$V$2)),"")</f>
        <v>694</v>
      </c>
      <c r="E34" s="1" t="str">
        <f>'Cash Accounts for Strange Nets'!A35&amp;1&amp;'Cash Accounts for Strange Nets'!B35&amp;2&amp;'Cash Accounts for Strange Nets'!D35&amp;3&amp;'Cash Accounts for Strange Nets'!E35&amp;4&amp;'Cash Accounts for Strange Nets'!G35&amp;5&amp;'Cash Accounts for Strange Nets'!H35&amp;6&amp;'Cash Accounts for Strange Nets'!J35&amp;7&amp;'Cash Accounts for Strange Nets'!K35&amp;8&amp;'Cash Accounts for Strange Nets'!M35&amp;9&amp;'Cash Accounts for Strange Nets'!N35&amp;10&amp;'Cash Accounts for Strange Nets'!P35&amp;11&amp;'Cash Accounts for Strange Nets'!Q35&amp;12&amp;'Cash Accounts for Strange Nets'!S35&amp;13&amp;'Cash Accounts for Strange Nets'!T35&amp;14&amp;'Cash Accounts for Strange Nets'!V35&amp;15&amp;'Cash Accounts for Strange Nets'!W35&amp;16&amp;'Cash Accounts for Strange Nets'!Y35</f>
        <v>12345678910111213141516</v>
      </c>
      <c r="F34" s="1">
        <f ca="1">IFERROR(SUMPRODUCT(SEARCH(MID(E34,ROW(INDIRECT("1:"&amp;LEN(E34))),1),Lists!$V$2)),"")</f>
        <v>1417</v>
      </c>
      <c r="G34" s="52" t="str">
        <f>'Italian Bonds Settings'!A33&amp;1&amp;'Italian Bonds Settings'!B33&amp;2&amp;'Italian Bonds Settings'!C33&amp;3&amp;'Italian Bonds Settings'!D33&amp;4&amp;'Italian Bonds Settings'!E33&amp;5&amp;'Italian Bonds Settings'!F33&amp;6&amp;'Italian Bonds Settings'!G33&amp;7&amp;'Italian Bonds Settings'!H33&amp;8&amp;'Italian Bonds Settings'!I33&amp;9</f>
        <v>123456789</v>
      </c>
      <c r="H34" s="1">
        <f ca="1">IFERROR(SUMPRODUCT(SEARCH(MID(G34,ROW(INDIRECT("1:"&amp;LEN(G34))),1),Lists!$V$2)),"")</f>
        <v>567</v>
      </c>
    </row>
    <row r="35" spans="1:8">
      <c r="A35" s="1" t="str">
        <f>'Settlement Account'!A34&amp;1&amp;'Settlement Account'!B34&amp;2&amp;'Settlement Account'!C34&amp;3&amp;'Settlement Account'!D34&amp;4&amp;'Settlement Account'!E34&amp;5&amp;'Settlement Account'!F34&amp;6&amp;'Settlement Account'!G34&amp;7&amp;'Settlement Account'!H34&amp;8&amp;'Settlement Account'!I34&amp;9&amp;'Settlement Account'!J34&amp;10&amp;'Settlement Account'!K34</f>
        <v>12345678910</v>
      </c>
      <c r="B35" s="1">
        <f t="shared" ca="1" si="0"/>
        <v>101</v>
      </c>
      <c r="C35" s="1" t="str">
        <f>'Processing Settings'!A34&amp;1&amp;'Processing Settings'!B34&amp;2&amp;'Processing Settings'!C34&amp;3&amp;'Processing Settings'!D34&amp;4&amp;'Processing Settings'!E34&amp;5&amp;'Processing Settings'!F34&amp;6&amp;'Processing Settings'!G34&amp;7&amp;'Processing Settings'!H34&amp;8&amp;'Processing Settings'!I34&amp;9&amp;'Processing Settings'!J34&amp;10&amp;'Processing Settings'!K34</f>
        <v>12345678910</v>
      </c>
      <c r="D35" s="1">
        <f ca="1">IFERROR(SUMPRODUCT(SEARCH(MID(C35,ROW(INDIRECT("1:"&amp;LEN(C35))),1),Lists!$V$2)),"")</f>
        <v>694</v>
      </c>
      <c r="E35" s="1" t="str">
        <f>'Cash Accounts for Strange Nets'!A36&amp;1&amp;'Cash Accounts for Strange Nets'!B36&amp;2&amp;'Cash Accounts for Strange Nets'!D36&amp;3&amp;'Cash Accounts for Strange Nets'!E36&amp;4&amp;'Cash Accounts for Strange Nets'!G36&amp;5&amp;'Cash Accounts for Strange Nets'!H36&amp;6&amp;'Cash Accounts for Strange Nets'!J36&amp;7&amp;'Cash Accounts for Strange Nets'!K36&amp;8&amp;'Cash Accounts for Strange Nets'!M36&amp;9&amp;'Cash Accounts for Strange Nets'!N36&amp;10&amp;'Cash Accounts for Strange Nets'!P36&amp;11&amp;'Cash Accounts for Strange Nets'!Q36&amp;12&amp;'Cash Accounts for Strange Nets'!S36&amp;13&amp;'Cash Accounts for Strange Nets'!T36&amp;14&amp;'Cash Accounts for Strange Nets'!V36&amp;15&amp;'Cash Accounts for Strange Nets'!W36&amp;16&amp;'Cash Accounts for Strange Nets'!Y36</f>
        <v>12345678910111213141516</v>
      </c>
      <c r="F35" s="1">
        <f ca="1">IFERROR(SUMPRODUCT(SEARCH(MID(E35,ROW(INDIRECT("1:"&amp;LEN(E35))),1),Lists!$V$2)),"")</f>
        <v>1417</v>
      </c>
      <c r="G35" s="52" t="str">
        <f>'Italian Bonds Settings'!A34&amp;1&amp;'Italian Bonds Settings'!B34&amp;2&amp;'Italian Bonds Settings'!C34&amp;3&amp;'Italian Bonds Settings'!D34&amp;4&amp;'Italian Bonds Settings'!E34&amp;5&amp;'Italian Bonds Settings'!F34&amp;6&amp;'Italian Bonds Settings'!G34&amp;7&amp;'Italian Bonds Settings'!H34&amp;8&amp;'Italian Bonds Settings'!I34&amp;9</f>
        <v>123456789</v>
      </c>
      <c r="H35" s="1">
        <f ca="1">IFERROR(SUMPRODUCT(SEARCH(MID(G35,ROW(INDIRECT("1:"&amp;LEN(G35))),1),Lists!$V$2)),"")</f>
        <v>567</v>
      </c>
    </row>
    <row r="36" spans="1:8">
      <c r="A36" s="1" t="str">
        <f>'Settlement Account'!A35&amp;1&amp;'Settlement Account'!B35&amp;2&amp;'Settlement Account'!C35&amp;3&amp;'Settlement Account'!D35&amp;4&amp;'Settlement Account'!E35&amp;5&amp;'Settlement Account'!F35&amp;6&amp;'Settlement Account'!G35&amp;7&amp;'Settlement Account'!H35&amp;8&amp;'Settlement Account'!I35&amp;9&amp;'Settlement Account'!J35&amp;10&amp;'Settlement Account'!K35</f>
        <v>12345678910</v>
      </c>
      <c r="B36" s="1">
        <f t="shared" ca="1" si="0"/>
        <v>101</v>
      </c>
      <c r="C36" s="1" t="str">
        <f>'Processing Settings'!A35&amp;1&amp;'Processing Settings'!B35&amp;2&amp;'Processing Settings'!C35&amp;3&amp;'Processing Settings'!D35&amp;4&amp;'Processing Settings'!E35&amp;5&amp;'Processing Settings'!F35&amp;6&amp;'Processing Settings'!G35&amp;7&amp;'Processing Settings'!H35&amp;8&amp;'Processing Settings'!I35&amp;9&amp;'Processing Settings'!J35&amp;10&amp;'Processing Settings'!K35</f>
        <v>12345678910</v>
      </c>
      <c r="D36" s="1">
        <f ca="1">IFERROR(SUMPRODUCT(SEARCH(MID(C36,ROW(INDIRECT("1:"&amp;LEN(C36))),1),Lists!$V$2)),"")</f>
        <v>694</v>
      </c>
      <c r="E36" s="1" t="str">
        <f>'Cash Accounts for Strange Nets'!A37&amp;1&amp;'Cash Accounts for Strange Nets'!B37&amp;2&amp;'Cash Accounts for Strange Nets'!D37&amp;3&amp;'Cash Accounts for Strange Nets'!E37&amp;4&amp;'Cash Accounts for Strange Nets'!G37&amp;5&amp;'Cash Accounts for Strange Nets'!H37&amp;6&amp;'Cash Accounts for Strange Nets'!J37&amp;7&amp;'Cash Accounts for Strange Nets'!K37&amp;8&amp;'Cash Accounts for Strange Nets'!M37&amp;9&amp;'Cash Accounts for Strange Nets'!N37&amp;10&amp;'Cash Accounts for Strange Nets'!P37&amp;11&amp;'Cash Accounts for Strange Nets'!Q37&amp;12&amp;'Cash Accounts for Strange Nets'!S37&amp;13&amp;'Cash Accounts for Strange Nets'!T37&amp;14&amp;'Cash Accounts for Strange Nets'!V37&amp;15&amp;'Cash Accounts for Strange Nets'!W37&amp;16&amp;'Cash Accounts for Strange Nets'!Y37</f>
        <v>12345678910111213141516</v>
      </c>
      <c r="F36" s="1">
        <f ca="1">IFERROR(SUMPRODUCT(SEARCH(MID(E36,ROW(INDIRECT("1:"&amp;LEN(E36))),1),Lists!$V$2)),"")</f>
        <v>1417</v>
      </c>
      <c r="G36" s="52" t="str">
        <f>'Italian Bonds Settings'!A35&amp;1&amp;'Italian Bonds Settings'!B35&amp;2&amp;'Italian Bonds Settings'!C35&amp;3&amp;'Italian Bonds Settings'!D35&amp;4&amp;'Italian Bonds Settings'!E35&amp;5&amp;'Italian Bonds Settings'!F35&amp;6&amp;'Italian Bonds Settings'!G35&amp;7&amp;'Italian Bonds Settings'!H35&amp;8&amp;'Italian Bonds Settings'!I35&amp;9</f>
        <v>123456789</v>
      </c>
      <c r="H36" s="1">
        <f ca="1">IFERROR(SUMPRODUCT(SEARCH(MID(G36,ROW(INDIRECT("1:"&amp;LEN(G36))),1),Lists!$V$2)),"")</f>
        <v>567</v>
      </c>
    </row>
    <row r="37" spans="1:8">
      <c r="A37" s="1" t="str">
        <f>'Settlement Account'!A36&amp;1&amp;'Settlement Account'!B36&amp;2&amp;'Settlement Account'!C36&amp;3&amp;'Settlement Account'!D36&amp;4&amp;'Settlement Account'!E36&amp;5&amp;'Settlement Account'!F36&amp;6&amp;'Settlement Account'!G36&amp;7&amp;'Settlement Account'!H36&amp;8&amp;'Settlement Account'!I36&amp;9&amp;'Settlement Account'!J36&amp;10&amp;'Settlement Account'!K36</f>
        <v>12345678910</v>
      </c>
      <c r="B37" s="1">
        <f t="shared" ca="1" si="0"/>
        <v>101</v>
      </c>
      <c r="C37" s="1" t="str">
        <f>'Processing Settings'!A36&amp;1&amp;'Processing Settings'!B36&amp;2&amp;'Processing Settings'!C36&amp;3&amp;'Processing Settings'!D36&amp;4&amp;'Processing Settings'!E36&amp;5&amp;'Processing Settings'!F36&amp;6&amp;'Processing Settings'!G36&amp;7&amp;'Processing Settings'!H36&amp;8&amp;'Processing Settings'!I36&amp;9&amp;'Processing Settings'!J36&amp;10&amp;'Processing Settings'!K36</f>
        <v>12345678910</v>
      </c>
      <c r="D37" s="1">
        <f ca="1">IFERROR(SUMPRODUCT(SEARCH(MID(C37,ROW(INDIRECT("1:"&amp;LEN(C37))),1),Lists!$V$2)),"")</f>
        <v>694</v>
      </c>
      <c r="E37" s="1" t="str">
        <f>'Cash Accounts for Strange Nets'!A38&amp;1&amp;'Cash Accounts for Strange Nets'!B38&amp;2&amp;'Cash Accounts for Strange Nets'!D38&amp;3&amp;'Cash Accounts for Strange Nets'!E38&amp;4&amp;'Cash Accounts for Strange Nets'!G38&amp;5&amp;'Cash Accounts for Strange Nets'!H38&amp;6&amp;'Cash Accounts for Strange Nets'!J38&amp;7&amp;'Cash Accounts for Strange Nets'!K38&amp;8&amp;'Cash Accounts for Strange Nets'!M38&amp;9&amp;'Cash Accounts for Strange Nets'!N38&amp;10&amp;'Cash Accounts for Strange Nets'!P38&amp;11&amp;'Cash Accounts for Strange Nets'!Q38&amp;12&amp;'Cash Accounts for Strange Nets'!S38&amp;13&amp;'Cash Accounts for Strange Nets'!T38&amp;14&amp;'Cash Accounts for Strange Nets'!V38&amp;15&amp;'Cash Accounts for Strange Nets'!W38&amp;16&amp;'Cash Accounts for Strange Nets'!Y38</f>
        <v>12345678910111213141516</v>
      </c>
      <c r="F37" s="1">
        <f ca="1">IFERROR(SUMPRODUCT(SEARCH(MID(E37,ROW(INDIRECT("1:"&amp;LEN(E37))),1),Lists!$V$2)),"")</f>
        <v>1417</v>
      </c>
      <c r="G37" s="52" t="str">
        <f>'Italian Bonds Settings'!A36&amp;1&amp;'Italian Bonds Settings'!B36&amp;2&amp;'Italian Bonds Settings'!C36&amp;3&amp;'Italian Bonds Settings'!D36&amp;4&amp;'Italian Bonds Settings'!E36&amp;5&amp;'Italian Bonds Settings'!F36&amp;6&amp;'Italian Bonds Settings'!G36&amp;7&amp;'Italian Bonds Settings'!H36&amp;8&amp;'Italian Bonds Settings'!I36&amp;9</f>
        <v>123456789</v>
      </c>
      <c r="H37" s="1">
        <f ca="1">IFERROR(SUMPRODUCT(SEARCH(MID(G37,ROW(INDIRECT("1:"&amp;LEN(G37))),1),Lists!$V$2)),"")</f>
        <v>567</v>
      </c>
    </row>
    <row r="38" spans="1:8">
      <c r="A38" s="1" t="str">
        <f>'Settlement Account'!A37&amp;1&amp;'Settlement Account'!B37&amp;2&amp;'Settlement Account'!C37&amp;3&amp;'Settlement Account'!D37&amp;4&amp;'Settlement Account'!E37&amp;5&amp;'Settlement Account'!F37&amp;6&amp;'Settlement Account'!G37&amp;7&amp;'Settlement Account'!H37&amp;8&amp;'Settlement Account'!I37&amp;9&amp;'Settlement Account'!J37&amp;10&amp;'Settlement Account'!K37</f>
        <v>12345678910</v>
      </c>
      <c r="B38" s="1">
        <f t="shared" ca="1" si="0"/>
        <v>101</v>
      </c>
      <c r="C38" s="1" t="str">
        <f>'Processing Settings'!A37&amp;1&amp;'Processing Settings'!B37&amp;2&amp;'Processing Settings'!C37&amp;3&amp;'Processing Settings'!D37&amp;4&amp;'Processing Settings'!E37&amp;5&amp;'Processing Settings'!F37&amp;6&amp;'Processing Settings'!G37&amp;7&amp;'Processing Settings'!H37&amp;8&amp;'Processing Settings'!I37&amp;9&amp;'Processing Settings'!J37&amp;10&amp;'Processing Settings'!K37</f>
        <v>12345678910</v>
      </c>
      <c r="D38" s="1">
        <f ca="1">IFERROR(SUMPRODUCT(SEARCH(MID(C38,ROW(INDIRECT("1:"&amp;LEN(C38))),1),Lists!$V$2)),"")</f>
        <v>694</v>
      </c>
      <c r="E38" s="1" t="str">
        <f>'Cash Accounts for Strange Nets'!A39&amp;1&amp;'Cash Accounts for Strange Nets'!B39&amp;2&amp;'Cash Accounts for Strange Nets'!D39&amp;3&amp;'Cash Accounts for Strange Nets'!E39&amp;4&amp;'Cash Accounts for Strange Nets'!G39&amp;5&amp;'Cash Accounts for Strange Nets'!H39&amp;6&amp;'Cash Accounts for Strange Nets'!J39&amp;7&amp;'Cash Accounts for Strange Nets'!K39&amp;8&amp;'Cash Accounts for Strange Nets'!M39&amp;9&amp;'Cash Accounts for Strange Nets'!N39&amp;10&amp;'Cash Accounts for Strange Nets'!P39&amp;11&amp;'Cash Accounts for Strange Nets'!Q39&amp;12&amp;'Cash Accounts for Strange Nets'!S39&amp;13&amp;'Cash Accounts for Strange Nets'!T39&amp;14&amp;'Cash Accounts for Strange Nets'!V39&amp;15&amp;'Cash Accounts for Strange Nets'!W39&amp;16&amp;'Cash Accounts for Strange Nets'!Y39</f>
        <v>12345678910111213141516</v>
      </c>
      <c r="F38" s="1">
        <f ca="1">IFERROR(SUMPRODUCT(SEARCH(MID(E38,ROW(INDIRECT("1:"&amp;LEN(E38))),1),Lists!$V$2)),"")</f>
        <v>1417</v>
      </c>
      <c r="G38" s="52" t="str">
        <f>'Italian Bonds Settings'!A37&amp;1&amp;'Italian Bonds Settings'!B37&amp;2&amp;'Italian Bonds Settings'!C37&amp;3&amp;'Italian Bonds Settings'!D37&amp;4&amp;'Italian Bonds Settings'!E37&amp;5&amp;'Italian Bonds Settings'!F37&amp;6&amp;'Italian Bonds Settings'!G37&amp;7&amp;'Italian Bonds Settings'!H37&amp;8&amp;'Italian Bonds Settings'!I37&amp;9</f>
        <v>123456789</v>
      </c>
      <c r="H38" s="1">
        <f ca="1">IFERROR(SUMPRODUCT(SEARCH(MID(G38,ROW(INDIRECT("1:"&amp;LEN(G38))),1),Lists!$V$2)),"")</f>
        <v>567</v>
      </c>
    </row>
    <row r="39" spans="1:8">
      <c r="A39" s="1" t="str">
        <f>'Settlement Account'!A38&amp;1&amp;'Settlement Account'!B38&amp;2&amp;'Settlement Account'!C38&amp;3&amp;'Settlement Account'!D38&amp;4&amp;'Settlement Account'!E38&amp;5&amp;'Settlement Account'!F38&amp;6&amp;'Settlement Account'!G38&amp;7&amp;'Settlement Account'!H38&amp;8&amp;'Settlement Account'!I38&amp;9&amp;'Settlement Account'!J38&amp;10&amp;'Settlement Account'!K38</f>
        <v>12345678910</v>
      </c>
      <c r="B39" s="1">
        <f t="shared" ca="1" si="0"/>
        <v>101</v>
      </c>
      <c r="C39" s="1" t="str">
        <f>'Processing Settings'!A38&amp;1&amp;'Processing Settings'!B38&amp;2&amp;'Processing Settings'!C38&amp;3&amp;'Processing Settings'!D38&amp;4&amp;'Processing Settings'!E38&amp;5&amp;'Processing Settings'!F38&amp;6&amp;'Processing Settings'!G38&amp;7&amp;'Processing Settings'!H38&amp;8&amp;'Processing Settings'!I38&amp;9&amp;'Processing Settings'!J38&amp;10&amp;'Processing Settings'!K38</f>
        <v>12345678910</v>
      </c>
      <c r="D39" s="1">
        <f ca="1">IFERROR(SUMPRODUCT(SEARCH(MID(C39,ROW(INDIRECT("1:"&amp;LEN(C39))),1),Lists!$V$2)),"")</f>
        <v>694</v>
      </c>
      <c r="E39" s="1" t="str">
        <f>'Cash Accounts for Strange Nets'!A40&amp;1&amp;'Cash Accounts for Strange Nets'!B40&amp;2&amp;'Cash Accounts for Strange Nets'!D40&amp;3&amp;'Cash Accounts for Strange Nets'!E40&amp;4&amp;'Cash Accounts for Strange Nets'!G40&amp;5&amp;'Cash Accounts for Strange Nets'!H40&amp;6&amp;'Cash Accounts for Strange Nets'!J40&amp;7&amp;'Cash Accounts for Strange Nets'!K40&amp;8&amp;'Cash Accounts for Strange Nets'!M40&amp;9&amp;'Cash Accounts for Strange Nets'!N40&amp;10&amp;'Cash Accounts for Strange Nets'!P40&amp;11&amp;'Cash Accounts for Strange Nets'!Q40&amp;12&amp;'Cash Accounts for Strange Nets'!S40&amp;13&amp;'Cash Accounts for Strange Nets'!T40&amp;14&amp;'Cash Accounts for Strange Nets'!V40&amp;15&amp;'Cash Accounts for Strange Nets'!W40&amp;16&amp;'Cash Accounts for Strange Nets'!Y40</f>
        <v>12345678910111213141516</v>
      </c>
      <c r="F39" s="1">
        <f ca="1">IFERROR(SUMPRODUCT(SEARCH(MID(E39,ROW(INDIRECT("1:"&amp;LEN(E39))),1),Lists!$V$2)),"")</f>
        <v>1417</v>
      </c>
      <c r="G39" s="52" t="str">
        <f>'Italian Bonds Settings'!A38&amp;1&amp;'Italian Bonds Settings'!B38&amp;2&amp;'Italian Bonds Settings'!C38&amp;3&amp;'Italian Bonds Settings'!D38&amp;4&amp;'Italian Bonds Settings'!E38&amp;5&amp;'Italian Bonds Settings'!F38&amp;6&amp;'Italian Bonds Settings'!G38&amp;7&amp;'Italian Bonds Settings'!H38&amp;8&amp;'Italian Bonds Settings'!I38&amp;9</f>
        <v>123456789</v>
      </c>
      <c r="H39" s="1">
        <f ca="1">IFERROR(SUMPRODUCT(SEARCH(MID(G39,ROW(INDIRECT("1:"&amp;LEN(G39))),1),Lists!$V$2)),"")</f>
        <v>567</v>
      </c>
    </row>
    <row r="40" spans="1:8">
      <c r="A40" s="1" t="str">
        <f>'Settlement Account'!A39&amp;1&amp;'Settlement Account'!B39&amp;2&amp;'Settlement Account'!C39&amp;3&amp;'Settlement Account'!D39&amp;4&amp;'Settlement Account'!E39&amp;5&amp;'Settlement Account'!F39&amp;6&amp;'Settlement Account'!G39&amp;7&amp;'Settlement Account'!H39&amp;8&amp;'Settlement Account'!I39&amp;9&amp;'Settlement Account'!J39&amp;10&amp;'Settlement Account'!K39</f>
        <v>12345678910</v>
      </c>
      <c r="B40" s="1">
        <f t="shared" ca="1" si="0"/>
        <v>101</v>
      </c>
      <c r="C40" s="1" t="str">
        <f>'Processing Settings'!A39&amp;1&amp;'Processing Settings'!B39&amp;2&amp;'Processing Settings'!C39&amp;3&amp;'Processing Settings'!D39&amp;4&amp;'Processing Settings'!E39&amp;5&amp;'Processing Settings'!F39&amp;6&amp;'Processing Settings'!G39&amp;7&amp;'Processing Settings'!H39&amp;8&amp;'Processing Settings'!I39&amp;9&amp;'Processing Settings'!J39&amp;10&amp;'Processing Settings'!K39</f>
        <v>12345678910</v>
      </c>
      <c r="D40" s="1">
        <f ca="1">IFERROR(SUMPRODUCT(SEARCH(MID(C40,ROW(INDIRECT("1:"&amp;LEN(C40))),1),Lists!$V$2)),"")</f>
        <v>694</v>
      </c>
      <c r="E40" s="1" t="str">
        <f>'Cash Accounts for Strange Nets'!A41&amp;1&amp;'Cash Accounts for Strange Nets'!B41&amp;2&amp;'Cash Accounts for Strange Nets'!D41&amp;3&amp;'Cash Accounts for Strange Nets'!E41&amp;4&amp;'Cash Accounts for Strange Nets'!G41&amp;5&amp;'Cash Accounts for Strange Nets'!H41&amp;6&amp;'Cash Accounts for Strange Nets'!J41&amp;7&amp;'Cash Accounts for Strange Nets'!K41&amp;8&amp;'Cash Accounts for Strange Nets'!M41&amp;9&amp;'Cash Accounts for Strange Nets'!N41&amp;10&amp;'Cash Accounts for Strange Nets'!P41&amp;11&amp;'Cash Accounts for Strange Nets'!Q41&amp;12&amp;'Cash Accounts for Strange Nets'!S41&amp;13&amp;'Cash Accounts for Strange Nets'!T41&amp;14&amp;'Cash Accounts for Strange Nets'!V41&amp;15&amp;'Cash Accounts for Strange Nets'!W41&amp;16&amp;'Cash Accounts for Strange Nets'!Y41</f>
        <v>12345678910111213141516</v>
      </c>
      <c r="F40" s="1">
        <f ca="1">IFERROR(SUMPRODUCT(SEARCH(MID(E40,ROW(INDIRECT("1:"&amp;LEN(E40))),1),Lists!$V$2)),"")</f>
        <v>1417</v>
      </c>
      <c r="G40" s="52" t="str">
        <f>'Italian Bonds Settings'!A39&amp;1&amp;'Italian Bonds Settings'!B39&amp;2&amp;'Italian Bonds Settings'!C39&amp;3&amp;'Italian Bonds Settings'!D39&amp;4&amp;'Italian Bonds Settings'!E39&amp;5&amp;'Italian Bonds Settings'!F39&amp;6&amp;'Italian Bonds Settings'!G39&amp;7&amp;'Italian Bonds Settings'!H39&amp;8&amp;'Italian Bonds Settings'!I39&amp;9</f>
        <v>123456789</v>
      </c>
      <c r="H40" s="1">
        <f ca="1">IFERROR(SUMPRODUCT(SEARCH(MID(G40,ROW(INDIRECT("1:"&amp;LEN(G40))),1),Lists!$V$2)),"")</f>
        <v>567</v>
      </c>
    </row>
    <row r="41" spans="1:8">
      <c r="A41" s="1" t="str">
        <f>'Settlement Account'!A40&amp;1&amp;'Settlement Account'!B40&amp;2&amp;'Settlement Account'!C40&amp;3&amp;'Settlement Account'!D40&amp;4&amp;'Settlement Account'!E40&amp;5&amp;'Settlement Account'!F40&amp;6&amp;'Settlement Account'!G40&amp;7&amp;'Settlement Account'!H40&amp;8&amp;'Settlement Account'!I40&amp;9&amp;'Settlement Account'!J40&amp;10&amp;'Settlement Account'!K40</f>
        <v>12345678910</v>
      </c>
      <c r="B41" s="1">
        <f t="shared" ca="1" si="0"/>
        <v>101</v>
      </c>
      <c r="C41" s="1" t="str">
        <f>'Processing Settings'!A40&amp;1&amp;'Processing Settings'!B40&amp;2&amp;'Processing Settings'!C40&amp;3&amp;'Processing Settings'!D40&amp;4&amp;'Processing Settings'!E40&amp;5&amp;'Processing Settings'!F40&amp;6&amp;'Processing Settings'!G40&amp;7&amp;'Processing Settings'!H40&amp;8&amp;'Processing Settings'!I40&amp;9&amp;'Processing Settings'!J40&amp;10&amp;'Processing Settings'!K40</f>
        <v>12345678910</v>
      </c>
      <c r="D41" s="1">
        <f ca="1">IFERROR(SUMPRODUCT(SEARCH(MID(C41,ROW(INDIRECT("1:"&amp;LEN(C41))),1),Lists!$V$2)),"")</f>
        <v>694</v>
      </c>
      <c r="E41" s="1" t="str">
        <f>'Cash Accounts for Strange Nets'!A42&amp;1&amp;'Cash Accounts for Strange Nets'!B42&amp;2&amp;'Cash Accounts for Strange Nets'!D42&amp;3&amp;'Cash Accounts for Strange Nets'!E42&amp;4&amp;'Cash Accounts for Strange Nets'!G42&amp;5&amp;'Cash Accounts for Strange Nets'!H42&amp;6&amp;'Cash Accounts for Strange Nets'!J42&amp;7&amp;'Cash Accounts for Strange Nets'!K42&amp;8&amp;'Cash Accounts for Strange Nets'!M42&amp;9&amp;'Cash Accounts for Strange Nets'!N42&amp;10&amp;'Cash Accounts for Strange Nets'!P42&amp;11&amp;'Cash Accounts for Strange Nets'!Q42&amp;12&amp;'Cash Accounts for Strange Nets'!S42&amp;13&amp;'Cash Accounts for Strange Nets'!T42&amp;14&amp;'Cash Accounts for Strange Nets'!V42&amp;15&amp;'Cash Accounts for Strange Nets'!W42&amp;16&amp;'Cash Accounts for Strange Nets'!Y42</f>
        <v>12345678910111213141516</v>
      </c>
      <c r="F41" s="1">
        <f ca="1">IFERROR(SUMPRODUCT(SEARCH(MID(E41,ROW(INDIRECT("1:"&amp;LEN(E41))),1),Lists!$V$2)),"")</f>
        <v>1417</v>
      </c>
      <c r="G41" s="52" t="str">
        <f>'Italian Bonds Settings'!A40&amp;1&amp;'Italian Bonds Settings'!B40&amp;2&amp;'Italian Bonds Settings'!C40&amp;3&amp;'Italian Bonds Settings'!D40&amp;4&amp;'Italian Bonds Settings'!E40&amp;5&amp;'Italian Bonds Settings'!F40&amp;6&amp;'Italian Bonds Settings'!G40&amp;7&amp;'Italian Bonds Settings'!H40&amp;8&amp;'Italian Bonds Settings'!I40&amp;9</f>
        <v>123456789</v>
      </c>
      <c r="H41" s="1">
        <f ca="1">IFERROR(SUMPRODUCT(SEARCH(MID(G41,ROW(INDIRECT("1:"&amp;LEN(G41))),1),Lists!$V$2)),"")</f>
        <v>567</v>
      </c>
    </row>
    <row r="42" spans="1:8">
      <c r="A42" s="1" t="str">
        <f>'Settlement Account'!A41&amp;1&amp;'Settlement Account'!B41&amp;2&amp;'Settlement Account'!C41&amp;3&amp;'Settlement Account'!D41&amp;4&amp;'Settlement Account'!E41&amp;5&amp;'Settlement Account'!F41&amp;6&amp;'Settlement Account'!G41&amp;7&amp;'Settlement Account'!H41&amp;8&amp;'Settlement Account'!I41&amp;9&amp;'Settlement Account'!J41&amp;10&amp;'Settlement Account'!K41</f>
        <v>12345678910</v>
      </c>
      <c r="B42" s="1">
        <f t="shared" ca="1" si="0"/>
        <v>101</v>
      </c>
      <c r="C42" s="1" t="str">
        <f>'Processing Settings'!A41&amp;1&amp;'Processing Settings'!B41&amp;2&amp;'Processing Settings'!C41&amp;3&amp;'Processing Settings'!D41&amp;4&amp;'Processing Settings'!E41&amp;5&amp;'Processing Settings'!F41&amp;6&amp;'Processing Settings'!G41&amp;7&amp;'Processing Settings'!H41&amp;8&amp;'Processing Settings'!I41&amp;9&amp;'Processing Settings'!J41&amp;10&amp;'Processing Settings'!K41</f>
        <v>12345678910</v>
      </c>
      <c r="D42" s="1">
        <f ca="1">IFERROR(SUMPRODUCT(SEARCH(MID(C42,ROW(INDIRECT("1:"&amp;LEN(C42))),1),Lists!$V$2)),"")</f>
        <v>694</v>
      </c>
      <c r="E42" s="1" t="str">
        <f>'Cash Accounts for Strange Nets'!A43&amp;1&amp;'Cash Accounts for Strange Nets'!B43&amp;2&amp;'Cash Accounts for Strange Nets'!D43&amp;3&amp;'Cash Accounts for Strange Nets'!E43&amp;4&amp;'Cash Accounts for Strange Nets'!G43&amp;5&amp;'Cash Accounts for Strange Nets'!H43&amp;6&amp;'Cash Accounts for Strange Nets'!J43&amp;7&amp;'Cash Accounts for Strange Nets'!K43&amp;8&amp;'Cash Accounts for Strange Nets'!M43&amp;9&amp;'Cash Accounts for Strange Nets'!N43&amp;10&amp;'Cash Accounts for Strange Nets'!P43&amp;11&amp;'Cash Accounts for Strange Nets'!Q43&amp;12&amp;'Cash Accounts for Strange Nets'!S43&amp;13&amp;'Cash Accounts for Strange Nets'!T43&amp;14&amp;'Cash Accounts for Strange Nets'!V43&amp;15&amp;'Cash Accounts for Strange Nets'!W43&amp;16&amp;'Cash Accounts for Strange Nets'!Y43</f>
        <v>12345678910111213141516</v>
      </c>
      <c r="F42" s="1">
        <f ca="1">IFERROR(SUMPRODUCT(SEARCH(MID(E42,ROW(INDIRECT("1:"&amp;LEN(E42))),1),Lists!$V$2)),"")</f>
        <v>1417</v>
      </c>
      <c r="G42" s="52" t="str">
        <f>'Italian Bonds Settings'!A41&amp;1&amp;'Italian Bonds Settings'!B41&amp;2&amp;'Italian Bonds Settings'!C41&amp;3&amp;'Italian Bonds Settings'!D41&amp;4&amp;'Italian Bonds Settings'!E41&amp;5&amp;'Italian Bonds Settings'!F41&amp;6&amp;'Italian Bonds Settings'!G41&amp;7&amp;'Italian Bonds Settings'!H41&amp;8&amp;'Italian Bonds Settings'!I41&amp;9</f>
        <v>123456789</v>
      </c>
      <c r="H42" s="1">
        <f ca="1">IFERROR(SUMPRODUCT(SEARCH(MID(G42,ROW(INDIRECT("1:"&amp;LEN(G42))),1),Lists!$V$2)),"")</f>
        <v>567</v>
      </c>
    </row>
    <row r="43" spans="1:8">
      <c r="A43" s="1" t="str">
        <f>'Settlement Account'!A42&amp;1&amp;'Settlement Account'!B42&amp;2&amp;'Settlement Account'!C42&amp;3&amp;'Settlement Account'!D42&amp;4&amp;'Settlement Account'!E42&amp;5&amp;'Settlement Account'!F42&amp;6&amp;'Settlement Account'!G42&amp;7&amp;'Settlement Account'!H42&amp;8&amp;'Settlement Account'!I42&amp;9&amp;'Settlement Account'!J42&amp;10&amp;'Settlement Account'!K42</f>
        <v>12345678910</v>
      </c>
      <c r="B43" s="1">
        <f t="shared" ca="1" si="0"/>
        <v>101</v>
      </c>
      <c r="C43" s="1" t="str">
        <f>'Processing Settings'!A42&amp;1&amp;'Processing Settings'!B42&amp;2&amp;'Processing Settings'!C42&amp;3&amp;'Processing Settings'!D42&amp;4&amp;'Processing Settings'!E42&amp;5&amp;'Processing Settings'!F42&amp;6&amp;'Processing Settings'!G42&amp;7&amp;'Processing Settings'!H42&amp;8&amp;'Processing Settings'!I42&amp;9&amp;'Processing Settings'!J42&amp;10&amp;'Processing Settings'!K42</f>
        <v>12345678910</v>
      </c>
      <c r="D43" s="1">
        <f ca="1">IFERROR(SUMPRODUCT(SEARCH(MID(C43,ROW(INDIRECT("1:"&amp;LEN(C43))),1),Lists!$V$2)),"")</f>
        <v>694</v>
      </c>
      <c r="E43" s="1" t="str">
        <f>'Cash Accounts for Strange Nets'!A44&amp;1&amp;'Cash Accounts for Strange Nets'!B44&amp;2&amp;'Cash Accounts for Strange Nets'!D44&amp;3&amp;'Cash Accounts for Strange Nets'!E44&amp;4&amp;'Cash Accounts for Strange Nets'!G44&amp;5&amp;'Cash Accounts for Strange Nets'!H44&amp;6&amp;'Cash Accounts for Strange Nets'!J44&amp;7&amp;'Cash Accounts for Strange Nets'!K44&amp;8&amp;'Cash Accounts for Strange Nets'!M44&amp;9&amp;'Cash Accounts for Strange Nets'!N44&amp;10&amp;'Cash Accounts for Strange Nets'!P44&amp;11&amp;'Cash Accounts for Strange Nets'!Q44&amp;12&amp;'Cash Accounts for Strange Nets'!S44&amp;13&amp;'Cash Accounts for Strange Nets'!T44&amp;14&amp;'Cash Accounts for Strange Nets'!V44&amp;15&amp;'Cash Accounts for Strange Nets'!W44&amp;16&amp;'Cash Accounts for Strange Nets'!Y44</f>
        <v>12345678910111213141516</v>
      </c>
      <c r="F43" s="1">
        <f ca="1">IFERROR(SUMPRODUCT(SEARCH(MID(E43,ROW(INDIRECT("1:"&amp;LEN(E43))),1),Lists!$V$2)),"")</f>
        <v>1417</v>
      </c>
      <c r="G43" s="52" t="str">
        <f>'Italian Bonds Settings'!A42&amp;1&amp;'Italian Bonds Settings'!B42&amp;2&amp;'Italian Bonds Settings'!C42&amp;3&amp;'Italian Bonds Settings'!D42&amp;4&amp;'Italian Bonds Settings'!E42&amp;5&amp;'Italian Bonds Settings'!F42&amp;6&amp;'Italian Bonds Settings'!G42&amp;7&amp;'Italian Bonds Settings'!H42&amp;8&amp;'Italian Bonds Settings'!I42&amp;9</f>
        <v>123456789</v>
      </c>
      <c r="H43" s="1">
        <f ca="1">IFERROR(SUMPRODUCT(SEARCH(MID(G43,ROW(INDIRECT("1:"&amp;LEN(G43))),1),Lists!$V$2)),"")</f>
        <v>567</v>
      </c>
    </row>
    <row r="44" spans="1:8">
      <c r="A44" s="1" t="str">
        <f>'Settlement Account'!A43&amp;1&amp;'Settlement Account'!B43&amp;2&amp;'Settlement Account'!C43&amp;3&amp;'Settlement Account'!D43&amp;4&amp;'Settlement Account'!E43&amp;5&amp;'Settlement Account'!F43&amp;6&amp;'Settlement Account'!G43&amp;7&amp;'Settlement Account'!H43&amp;8&amp;'Settlement Account'!I43&amp;9&amp;'Settlement Account'!J43&amp;10&amp;'Settlement Account'!K43</f>
        <v>12345678910</v>
      </c>
      <c r="B44" s="1">
        <f t="shared" ca="1" si="0"/>
        <v>101</v>
      </c>
      <c r="C44" s="1" t="str">
        <f>'Processing Settings'!A43&amp;1&amp;'Processing Settings'!B43&amp;2&amp;'Processing Settings'!C43&amp;3&amp;'Processing Settings'!D43&amp;4&amp;'Processing Settings'!E43&amp;5&amp;'Processing Settings'!F43&amp;6&amp;'Processing Settings'!G43&amp;7&amp;'Processing Settings'!H43&amp;8&amp;'Processing Settings'!I43&amp;9&amp;'Processing Settings'!J43&amp;10&amp;'Processing Settings'!K43</f>
        <v>12345678910</v>
      </c>
      <c r="D44" s="1">
        <f ca="1">IFERROR(SUMPRODUCT(SEARCH(MID(C44,ROW(INDIRECT("1:"&amp;LEN(C44))),1),Lists!$V$2)),"")</f>
        <v>694</v>
      </c>
      <c r="E44" s="1"/>
      <c r="F44" s="1" t="str">
        <f ca="1">IFERROR(SUMPRODUCT(SEARCH(MID(E44,ROW(INDIRECT("1:"&amp;LEN(E44))),1),Lists!$V$2)),"")</f>
        <v/>
      </c>
      <c r="G44" s="52" t="str">
        <f>'Italian Bonds Settings'!A43&amp;1&amp;'Italian Bonds Settings'!B43&amp;2&amp;'Italian Bonds Settings'!C43&amp;3&amp;'Italian Bonds Settings'!D43&amp;4&amp;'Italian Bonds Settings'!E43&amp;5&amp;'Italian Bonds Settings'!F43&amp;6&amp;'Italian Bonds Settings'!G43&amp;7&amp;'Italian Bonds Settings'!H43&amp;8&amp;'Italian Bonds Settings'!I43&amp;9</f>
        <v>123456789</v>
      </c>
      <c r="H44" s="1">
        <f ca="1">IFERROR(SUMPRODUCT(SEARCH(MID(G44,ROW(INDIRECT("1:"&amp;LEN(G44))),1),Lists!$V$2)),"")</f>
        <v>567</v>
      </c>
    </row>
    <row r="45" spans="1:8">
      <c r="A45" s="1" t="str">
        <f>'Settlement Account'!A44&amp;1&amp;'Settlement Account'!B44&amp;2&amp;'Settlement Account'!C44&amp;3&amp;'Settlement Account'!D44&amp;4&amp;'Settlement Account'!E44&amp;5&amp;'Settlement Account'!F44&amp;6&amp;'Settlement Account'!G44&amp;7&amp;'Settlement Account'!H44&amp;8&amp;'Settlement Account'!I44&amp;9&amp;'Settlement Account'!J44&amp;10&amp;'Settlement Account'!K44</f>
        <v>12345678910</v>
      </c>
      <c r="B45" s="1">
        <f t="shared" ca="1" si="0"/>
        <v>101</v>
      </c>
      <c r="C45" s="1" t="str">
        <f>'Processing Settings'!A44&amp;1&amp;'Processing Settings'!B44&amp;2&amp;'Processing Settings'!C44&amp;3&amp;'Processing Settings'!D44&amp;4&amp;'Processing Settings'!E44&amp;5&amp;'Processing Settings'!F44&amp;6&amp;'Processing Settings'!G44&amp;7&amp;'Processing Settings'!H44&amp;8&amp;'Processing Settings'!I44&amp;9&amp;'Processing Settings'!J44&amp;10&amp;'Processing Settings'!K44</f>
        <v>12345678910</v>
      </c>
      <c r="D45" s="1">
        <f ca="1">IFERROR(SUMPRODUCT(SEARCH(MID(C45,ROW(INDIRECT("1:"&amp;LEN(C45))),1),Lists!$V$2)),"")</f>
        <v>694</v>
      </c>
      <c r="E45" s="1"/>
      <c r="F45" s="1" t="str">
        <f ca="1">IFERROR(SUMPRODUCT(SEARCH(MID(E45,ROW(INDIRECT("1:"&amp;LEN(E45))),1),Lists!$V$2)),"")</f>
        <v/>
      </c>
      <c r="G45" s="52" t="str">
        <f>'Italian Bonds Settings'!A44&amp;1&amp;'Italian Bonds Settings'!B44&amp;2&amp;'Italian Bonds Settings'!C44&amp;3&amp;'Italian Bonds Settings'!D44&amp;4&amp;'Italian Bonds Settings'!E44&amp;5&amp;'Italian Bonds Settings'!F44&amp;6&amp;'Italian Bonds Settings'!G44&amp;7&amp;'Italian Bonds Settings'!H44&amp;8&amp;'Italian Bonds Settings'!I44&amp;9</f>
        <v>123456789</v>
      </c>
      <c r="H45" s="1">
        <f ca="1">IFERROR(SUMPRODUCT(SEARCH(MID(G45,ROW(INDIRECT("1:"&amp;LEN(G45))),1),Lists!$V$2)),"")</f>
        <v>567</v>
      </c>
    </row>
    <row r="46" spans="1:8">
      <c r="A46" s="1" t="str">
        <f>'Settlement Account'!A45&amp;1&amp;'Settlement Account'!B45&amp;2&amp;'Settlement Account'!C45&amp;3&amp;'Settlement Account'!D45&amp;4&amp;'Settlement Account'!E45&amp;5&amp;'Settlement Account'!F45&amp;6&amp;'Settlement Account'!G45&amp;7&amp;'Settlement Account'!H45&amp;8&amp;'Settlement Account'!I45&amp;9&amp;'Settlement Account'!J45&amp;10&amp;'Settlement Account'!K45</f>
        <v>12345678910</v>
      </c>
      <c r="B46" s="1">
        <f t="shared" ca="1" si="0"/>
        <v>101</v>
      </c>
      <c r="C46" s="1" t="str">
        <f>'Processing Settings'!A45&amp;1&amp;'Processing Settings'!B45&amp;2&amp;'Processing Settings'!C45&amp;3&amp;'Processing Settings'!D45&amp;4&amp;'Processing Settings'!E45&amp;5&amp;'Processing Settings'!F45&amp;6&amp;'Processing Settings'!G45&amp;7&amp;'Processing Settings'!H45&amp;8&amp;'Processing Settings'!I45&amp;9&amp;'Processing Settings'!J45&amp;10&amp;'Processing Settings'!K45</f>
        <v>12345678910</v>
      </c>
      <c r="D46" s="1">
        <f ca="1">IFERROR(SUMPRODUCT(SEARCH(MID(C46,ROW(INDIRECT("1:"&amp;LEN(C46))),1),Lists!$V$2)),"")</f>
        <v>694</v>
      </c>
      <c r="E46" s="1"/>
      <c r="F46" s="1" t="str">
        <f ca="1">IFERROR(SUMPRODUCT(SEARCH(MID(E46,ROW(INDIRECT("1:"&amp;LEN(E46))),1),Lists!$V$2)),"")</f>
        <v/>
      </c>
      <c r="G46" s="52" t="str">
        <f>'Italian Bonds Settings'!A45&amp;1&amp;'Italian Bonds Settings'!B45&amp;2&amp;'Italian Bonds Settings'!C45&amp;3&amp;'Italian Bonds Settings'!D45&amp;4&amp;'Italian Bonds Settings'!E45&amp;5&amp;'Italian Bonds Settings'!F45&amp;6&amp;'Italian Bonds Settings'!G45&amp;7&amp;'Italian Bonds Settings'!H45&amp;8&amp;'Italian Bonds Settings'!I45&amp;9</f>
        <v>123456789</v>
      </c>
      <c r="H46" s="1">
        <f ca="1">IFERROR(SUMPRODUCT(SEARCH(MID(G46,ROW(INDIRECT("1:"&amp;LEN(G46))),1),Lists!$V$2)),"")</f>
        <v>567</v>
      </c>
    </row>
    <row r="47" spans="1:8">
      <c r="A47" s="1" t="str">
        <f>'Settlement Account'!A46&amp;1&amp;'Settlement Account'!B46&amp;2&amp;'Settlement Account'!C46&amp;3&amp;'Settlement Account'!D46&amp;4&amp;'Settlement Account'!E46&amp;5&amp;'Settlement Account'!F46&amp;6&amp;'Settlement Account'!G46&amp;7&amp;'Settlement Account'!H46&amp;8&amp;'Settlement Account'!I46&amp;9&amp;'Settlement Account'!J46&amp;10&amp;'Settlement Account'!K46</f>
        <v>12345678910</v>
      </c>
      <c r="B47" s="1">
        <f t="shared" ca="1" si="0"/>
        <v>101</v>
      </c>
      <c r="C47" s="1" t="str">
        <f>'Processing Settings'!A46&amp;1&amp;'Processing Settings'!B46&amp;2&amp;'Processing Settings'!C46&amp;3&amp;'Processing Settings'!D46&amp;4&amp;'Processing Settings'!E46&amp;5&amp;'Processing Settings'!F46&amp;6&amp;'Processing Settings'!G46&amp;7&amp;'Processing Settings'!H46&amp;8&amp;'Processing Settings'!I46&amp;9&amp;'Processing Settings'!J46&amp;10&amp;'Processing Settings'!K46</f>
        <v>12345678910</v>
      </c>
      <c r="D47" s="1">
        <f ca="1">IFERROR(SUMPRODUCT(SEARCH(MID(C47,ROW(INDIRECT("1:"&amp;LEN(C47))),1),Lists!$V$2)),"")</f>
        <v>694</v>
      </c>
      <c r="E47" s="1"/>
      <c r="F47" s="1" t="str">
        <f ca="1">IFERROR(SUMPRODUCT(SEARCH(MID(E47,ROW(INDIRECT("1:"&amp;LEN(E47))),1),Lists!$V$2)),"")</f>
        <v/>
      </c>
      <c r="G47" s="52" t="str">
        <f>'Italian Bonds Settings'!A46&amp;1&amp;'Italian Bonds Settings'!B46&amp;2&amp;'Italian Bonds Settings'!C46&amp;3&amp;'Italian Bonds Settings'!D46&amp;4&amp;'Italian Bonds Settings'!E46&amp;5&amp;'Italian Bonds Settings'!F46&amp;6&amp;'Italian Bonds Settings'!G46&amp;7&amp;'Italian Bonds Settings'!H46&amp;8&amp;'Italian Bonds Settings'!I46&amp;9</f>
        <v>123456789</v>
      </c>
      <c r="H47" s="1">
        <f ca="1">IFERROR(SUMPRODUCT(SEARCH(MID(G47,ROW(INDIRECT("1:"&amp;LEN(G47))),1),Lists!$V$2)),"")</f>
        <v>567</v>
      </c>
    </row>
    <row r="48" spans="1:8">
      <c r="A48" s="1" t="str">
        <f>'Settlement Account'!A47&amp;1&amp;'Settlement Account'!B47&amp;2&amp;'Settlement Account'!C47&amp;3&amp;'Settlement Account'!D47&amp;4&amp;'Settlement Account'!E47&amp;5&amp;'Settlement Account'!F47&amp;6&amp;'Settlement Account'!G47&amp;7&amp;'Settlement Account'!H47&amp;8&amp;'Settlement Account'!I47&amp;9&amp;'Settlement Account'!J47&amp;10&amp;'Settlement Account'!K47</f>
        <v>12345678910</v>
      </c>
      <c r="B48" s="1">
        <f t="shared" ca="1" si="0"/>
        <v>101</v>
      </c>
      <c r="C48" s="1" t="str">
        <f>'Processing Settings'!A47&amp;1&amp;'Processing Settings'!B47&amp;2&amp;'Processing Settings'!C47&amp;3&amp;'Processing Settings'!D47&amp;4&amp;'Processing Settings'!E47&amp;5&amp;'Processing Settings'!F47&amp;6&amp;'Processing Settings'!G47&amp;7&amp;'Processing Settings'!H47&amp;8&amp;'Processing Settings'!I47&amp;9&amp;'Processing Settings'!J47&amp;10&amp;'Processing Settings'!K47</f>
        <v>12345678910</v>
      </c>
      <c r="D48" s="1">
        <f ca="1">IFERROR(SUMPRODUCT(SEARCH(MID(C48,ROW(INDIRECT("1:"&amp;LEN(C48))),1),Lists!$V$2)),"")</f>
        <v>694</v>
      </c>
      <c r="E48" s="1"/>
      <c r="F48" s="1" t="str">
        <f ca="1">IFERROR(SUMPRODUCT(SEARCH(MID(E48,ROW(INDIRECT("1:"&amp;LEN(E48))),1),Lists!$V$2)),"")</f>
        <v/>
      </c>
      <c r="G48" s="52" t="str">
        <f>'Italian Bonds Settings'!A47&amp;1&amp;'Italian Bonds Settings'!B47&amp;2&amp;'Italian Bonds Settings'!C47&amp;3&amp;'Italian Bonds Settings'!D47&amp;4&amp;'Italian Bonds Settings'!E47&amp;5&amp;'Italian Bonds Settings'!F47&amp;6&amp;'Italian Bonds Settings'!G47&amp;7&amp;'Italian Bonds Settings'!H47&amp;8&amp;'Italian Bonds Settings'!I47&amp;9</f>
        <v>123456789</v>
      </c>
      <c r="H48" s="1">
        <f ca="1">IFERROR(SUMPRODUCT(SEARCH(MID(G48,ROW(INDIRECT("1:"&amp;LEN(G48))),1),Lists!$V$2)),"")</f>
        <v>567</v>
      </c>
    </row>
    <row r="49" spans="1:8">
      <c r="A49" s="1" t="str">
        <f>'Settlement Account'!A48&amp;1&amp;'Settlement Account'!B48&amp;2&amp;'Settlement Account'!C48&amp;3&amp;'Settlement Account'!D48&amp;4&amp;'Settlement Account'!E48&amp;5&amp;'Settlement Account'!F48&amp;6&amp;'Settlement Account'!G48&amp;7&amp;'Settlement Account'!H48&amp;8&amp;'Settlement Account'!I48&amp;9&amp;'Settlement Account'!J48&amp;10&amp;'Settlement Account'!K48</f>
        <v>12345678910</v>
      </c>
      <c r="B49" s="1">
        <f t="shared" ca="1" si="0"/>
        <v>101</v>
      </c>
      <c r="C49" s="1" t="str">
        <f>'Processing Settings'!A48&amp;1&amp;'Processing Settings'!B48&amp;2&amp;'Processing Settings'!C48&amp;3&amp;'Processing Settings'!D48&amp;4&amp;'Processing Settings'!E48&amp;5&amp;'Processing Settings'!F48&amp;6&amp;'Processing Settings'!G48&amp;7&amp;'Processing Settings'!H48&amp;8&amp;'Processing Settings'!I48&amp;9&amp;'Processing Settings'!J48&amp;10&amp;'Processing Settings'!K48</f>
        <v>12345678910</v>
      </c>
      <c r="D49" s="1">
        <f ca="1">IFERROR(SUMPRODUCT(SEARCH(MID(C49,ROW(INDIRECT("1:"&amp;LEN(C49))),1),Lists!$V$2)),"")</f>
        <v>694</v>
      </c>
      <c r="E49" s="1"/>
      <c r="F49" s="1" t="str">
        <f ca="1">IFERROR(SUMPRODUCT(SEARCH(MID(E49,ROW(INDIRECT("1:"&amp;LEN(E49))),1),Lists!$V$2)),"")</f>
        <v/>
      </c>
      <c r="G49" s="52" t="str">
        <f>'Italian Bonds Settings'!A48&amp;1&amp;'Italian Bonds Settings'!B48&amp;2&amp;'Italian Bonds Settings'!C48&amp;3&amp;'Italian Bonds Settings'!D48&amp;4&amp;'Italian Bonds Settings'!E48&amp;5&amp;'Italian Bonds Settings'!F48&amp;6&amp;'Italian Bonds Settings'!G48&amp;7&amp;'Italian Bonds Settings'!H48&amp;8&amp;'Italian Bonds Settings'!I48&amp;9</f>
        <v>123456789</v>
      </c>
      <c r="H49" s="1">
        <f ca="1">IFERROR(SUMPRODUCT(SEARCH(MID(G49,ROW(INDIRECT("1:"&amp;LEN(G49))),1),Lists!$V$2)),"")</f>
        <v>567</v>
      </c>
    </row>
    <row r="50" spans="1:8">
      <c r="A50" s="1" t="str">
        <f>'Settlement Account'!A49&amp;1&amp;'Settlement Account'!B49&amp;2&amp;'Settlement Account'!C49&amp;3&amp;'Settlement Account'!D49&amp;4&amp;'Settlement Account'!E49&amp;5&amp;'Settlement Account'!F49&amp;6&amp;'Settlement Account'!G49&amp;7&amp;'Settlement Account'!H49&amp;8&amp;'Settlement Account'!I49&amp;9&amp;'Settlement Account'!J49&amp;10&amp;'Settlement Account'!K49</f>
        <v>12345678910</v>
      </c>
      <c r="B50" s="1">
        <f t="shared" ca="1" si="0"/>
        <v>101</v>
      </c>
      <c r="C50" s="1" t="str">
        <f>'Processing Settings'!A49&amp;1&amp;'Processing Settings'!B49&amp;2&amp;'Processing Settings'!C49&amp;3&amp;'Processing Settings'!D49&amp;4&amp;'Processing Settings'!E49&amp;5&amp;'Processing Settings'!F49&amp;6&amp;'Processing Settings'!G49&amp;7&amp;'Processing Settings'!H49&amp;8&amp;'Processing Settings'!I49&amp;9&amp;'Processing Settings'!J49&amp;10&amp;'Processing Settings'!K49</f>
        <v>12345678910</v>
      </c>
      <c r="D50" s="1">
        <f ca="1">IFERROR(SUMPRODUCT(SEARCH(MID(C50,ROW(INDIRECT("1:"&amp;LEN(C50))),1),Lists!$V$2)),"")</f>
        <v>694</v>
      </c>
      <c r="E50" s="1"/>
      <c r="F50" s="1" t="str">
        <f ca="1">IFERROR(SUMPRODUCT(SEARCH(MID(E50,ROW(INDIRECT("1:"&amp;LEN(E50))),1),Lists!$V$2)),"")</f>
        <v/>
      </c>
      <c r="G50" s="52" t="str">
        <f>'Italian Bonds Settings'!A49&amp;1&amp;'Italian Bonds Settings'!B49&amp;2&amp;'Italian Bonds Settings'!C49&amp;3&amp;'Italian Bonds Settings'!D49&amp;4&amp;'Italian Bonds Settings'!E49&amp;5&amp;'Italian Bonds Settings'!F49&amp;6&amp;'Italian Bonds Settings'!G49&amp;7&amp;'Italian Bonds Settings'!H49&amp;8&amp;'Italian Bonds Settings'!I49&amp;9</f>
        <v>123456789</v>
      </c>
      <c r="H50" s="1">
        <f ca="1">IFERROR(SUMPRODUCT(SEARCH(MID(G50,ROW(INDIRECT("1:"&amp;LEN(G50))),1),Lists!$V$2)),"")</f>
        <v>567</v>
      </c>
    </row>
    <row r="51" spans="1:8">
      <c r="A51" s="1" t="str">
        <f>'Settlement Account'!A50&amp;1&amp;'Settlement Account'!B50&amp;2&amp;'Settlement Account'!C50&amp;3&amp;'Settlement Account'!D50&amp;4&amp;'Settlement Account'!E50&amp;5&amp;'Settlement Account'!F50&amp;6&amp;'Settlement Account'!G50&amp;7&amp;'Settlement Account'!H50&amp;8&amp;'Settlement Account'!I50&amp;9&amp;'Settlement Account'!J50&amp;10&amp;'Settlement Account'!K50</f>
        <v>12345678910</v>
      </c>
      <c r="B51" s="1">
        <f t="shared" ca="1" si="0"/>
        <v>101</v>
      </c>
      <c r="C51" s="1" t="str">
        <f>'Processing Settings'!A50&amp;1&amp;'Processing Settings'!B50&amp;2&amp;'Processing Settings'!C50&amp;3&amp;'Processing Settings'!D50&amp;4&amp;'Processing Settings'!E50&amp;5&amp;'Processing Settings'!F50&amp;6&amp;'Processing Settings'!G50&amp;7&amp;'Processing Settings'!H50&amp;8&amp;'Processing Settings'!I50&amp;9&amp;'Processing Settings'!J50&amp;10&amp;'Processing Settings'!K50</f>
        <v>12345678910</v>
      </c>
      <c r="D51" s="1">
        <f ca="1">IFERROR(SUMPRODUCT(SEARCH(MID(C51,ROW(INDIRECT("1:"&amp;LEN(C51))),1),Lists!$V$2)),"")</f>
        <v>694</v>
      </c>
      <c r="E51" s="1"/>
      <c r="F51" s="1" t="str">
        <f ca="1">IFERROR(SUMPRODUCT(SEARCH(MID(E51,ROW(INDIRECT("1:"&amp;LEN(E51))),1),Lists!$V$2)),"")</f>
        <v/>
      </c>
      <c r="G51" s="52" t="str">
        <f>'Italian Bonds Settings'!A50&amp;1&amp;'Italian Bonds Settings'!B50&amp;2&amp;'Italian Bonds Settings'!C50&amp;3&amp;'Italian Bonds Settings'!D50&amp;4&amp;'Italian Bonds Settings'!E50&amp;5&amp;'Italian Bonds Settings'!F50&amp;6&amp;'Italian Bonds Settings'!G50&amp;7&amp;'Italian Bonds Settings'!H50&amp;8&amp;'Italian Bonds Settings'!I50&amp;9</f>
        <v>123456789</v>
      </c>
      <c r="H51" s="1">
        <f ca="1">IFERROR(SUMPRODUCT(SEARCH(MID(G51,ROW(INDIRECT("1:"&amp;LEN(G51))),1),Lists!$V$2)),"")</f>
        <v>567</v>
      </c>
    </row>
    <row r="52" spans="1:8">
      <c r="A52" s="1" t="str">
        <f>'Settlement Account'!A51&amp;1&amp;'Settlement Account'!B51&amp;2&amp;'Settlement Account'!C51&amp;3&amp;'Settlement Account'!D51&amp;4&amp;'Settlement Account'!E51&amp;5&amp;'Settlement Account'!F51&amp;6&amp;'Settlement Account'!G51&amp;7&amp;'Settlement Account'!H51&amp;8&amp;'Settlement Account'!I51&amp;9&amp;'Settlement Account'!J51&amp;10&amp;'Settlement Account'!K51</f>
        <v>12345678910</v>
      </c>
      <c r="B52" s="1">
        <f t="shared" ca="1" si="0"/>
        <v>101</v>
      </c>
      <c r="C52" s="1" t="str">
        <f>'Processing Settings'!A51&amp;1&amp;'Processing Settings'!B51&amp;2&amp;'Processing Settings'!C51&amp;3&amp;'Processing Settings'!D51&amp;4&amp;'Processing Settings'!E51&amp;5&amp;'Processing Settings'!F51&amp;6&amp;'Processing Settings'!G51&amp;7&amp;'Processing Settings'!H51&amp;8&amp;'Processing Settings'!I51&amp;9&amp;'Processing Settings'!J51&amp;10&amp;'Processing Settings'!K51</f>
        <v>12345678910</v>
      </c>
      <c r="D52" s="1">
        <f ca="1">IFERROR(SUMPRODUCT(SEARCH(MID(C52,ROW(INDIRECT("1:"&amp;LEN(C52))),1),Lists!$V$2)),"")</f>
        <v>694</v>
      </c>
      <c r="E52" s="1"/>
      <c r="F52" s="1" t="str">
        <f ca="1">IFERROR(SUMPRODUCT(SEARCH(MID(E52,ROW(INDIRECT("1:"&amp;LEN(E52))),1),Lists!$V$2)),"")</f>
        <v/>
      </c>
      <c r="G52" s="52" t="str">
        <f>'Italian Bonds Settings'!A51&amp;1&amp;'Italian Bonds Settings'!B51&amp;2&amp;'Italian Bonds Settings'!C51&amp;3&amp;'Italian Bonds Settings'!D51&amp;4&amp;'Italian Bonds Settings'!E51&amp;5&amp;'Italian Bonds Settings'!F51&amp;6&amp;'Italian Bonds Settings'!G51&amp;7&amp;'Italian Bonds Settings'!H51&amp;8&amp;'Italian Bonds Settings'!I51&amp;9</f>
        <v>123456789</v>
      </c>
      <c r="H52" s="1">
        <f ca="1">IFERROR(SUMPRODUCT(SEARCH(MID(G52,ROW(INDIRECT("1:"&amp;LEN(G52))),1),Lists!$V$2)),"")</f>
        <v>567</v>
      </c>
    </row>
    <row r="53" spans="1:8">
      <c r="A53" s="1" t="str">
        <f>'Settlement Account'!A52&amp;1&amp;'Settlement Account'!B52&amp;2&amp;'Settlement Account'!C52&amp;3&amp;'Settlement Account'!D52&amp;4&amp;'Settlement Account'!E52&amp;5&amp;'Settlement Account'!F52&amp;6&amp;'Settlement Account'!G52&amp;7&amp;'Settlement Account'!H52&amp;8&amp;'Settlement Account'!I52&amp;9&amp;'Settlement Account'!J52&amp;10&amp;'Settlement Account'!K52</f>
        <v>12345678910</v>
      </c>
      <c r="B53" s="1">
        <f t="shared" ca="1" si="0"/>
        <v>101</v>
      </c>
      <c r="C53" s="1" t="str">
        <f>'Processing Settings'!A52&amp;1&amp;'Processing Settings'!B52&amp;2&amp;'Processing Settings'!C52&amp;3&amp;'Processing Settings'!D52&amp;4&amp;'Processing Settings'!E52&amp;5&amp;'Processing Settings'!F52&amp;6&amp;'Processing Settings'!G52&amp;7&amp;'Processing Settings'!H52&amp;8&amp;'Processing Settings'!I52&amp;9&amp;'Processing Settings'!J52&amp;10&amp;'Processing Settings'!K52</f>
        <v>12345678910</v>
      </c>
      <c r="D53" s="1">
        <f ca="1">IFERROR(SUMPRODUCT(SEARCH(MID(C53,ROW(INDIRECT("1:"&amp;LEN(C53))),1),Lists!$V$2)),"")</f>
        <v>694</v>
      </c>
      <c r="E53" s="1"/>
      <c r="F53" s="1" t="str">
        <f ca="1">IFERROR(SUMPRODUCT(SEARCH(MID(E53,ROW(INDIRECT("1:"&amp;LEN(E53))),1),Lists!$V$2)),"")</f>
        <v/>
      </c>
      <c r="G53" s="52" t="str">
        <f>'Italian Bonds Settings'!A52&amp;1&amp;'Italian Bonds Settings'!B52&amp;2&amp;'Italian Bonds Settings'!C52&amp;3&amp;'Italian Bonds Settings'!D52&amp;4&amp;'Italian Bonds Settings'!E52&amp;5&amp;'Italian Bonds Settings'!F52&amp;6&amp;'Italian Bonds Settings'!G52&amp;7&amp;'Italian Bonds Settings'!H52&amp;8&amp;'Italian Bonds Settings'!I52&amp;9</f>
        <v>123456789</v>
      </c>
      <c r="H53" s="1">
        <f ca="1">IFERROR(SUMPRODUCT(SEARCH(MID(G53,ROW(INDIRECT("1:"&amp;LEN(G53))),1),Lists!$V$2)),"")</f>
        <v>567</v>
      </c>
    </row>
    <row r="54" spans="1:8">
      <c r="A54" s="1" t="str">
        <f>'Settlement Account'!A53&amp;1&amp;'Settlement Account'!B53&amp;2&amp;'Settlement Account'!C53&amp;3&amp;'Settlement Account'!D53&amp;4&amp;'Settlement Account'!E53&amp;5&amp;'Settlement Account'!F53&amp;6&amp;'Settlement Account'!G53&amp;7&amp;'Settlement Account'!H53&amp;8&amp;'Settlement Account'!I53&amp;9&amp;'Settlement Account'!J53&amp;10&amp;'Settlement Account'!K53</f>
        <v>12345678910</v>
      </c>
      <c r="B54" s="1">
        <f t="shared" ca="1" si="0"/>
        <v>101</v>
      </c>
      <c r="C54" s="1" t="str">
        <f>'Processing Settings'!A53&amp;1&amp;'Processing Settings'!B53&amp;2&amp;'Processing Settings'!C53&amp;3&amp;'Processing Settings'!D53&amp;4&amp;'Processing Settings'!E53&amp;5&amp;'Processing Settings'!F53&amp;6&amp;'Processing Settings'!G53&amp;7&amp;'Processing Settings'!H53&amp;8&amp;'Processing Settings'!I53&amp;9&amp;'Processing Settings'!J53&amp;10&amp;'Processing Settings'!K53</f>
        <v>12345678910</v>
      </c>
      <c r="D54" s="1">
        <f ca="1">IFERROR(SUMPRODUCT(SEARCH(MID(C54,ROW(INDIRECT("1:"&amp;LEN(C54))),1),Lists!$V$2)),"")</f>
        <v>694</v>
      </c>
      <c r="E54" s="1"/>
      <c r="F54" s="1" t="str">
        <f ca="1">IFERROR(SUMPRODUCT(SEARCH(MID(E54,ROW(INDIRECT("1:"&amp;LEN(E54))),1),Lists!$V$2)),"")</f>
        <v/>
      </c>
      <c r="G54" s="52" t="str">
        <f>'Italian Bonds Settings'!A53&amp;1&amp;'Italian Bonds Settings'!B53&amp;2&amp;'Italian Bonds Settings'!C53&amp;3&amp;'Italian Bonds Settings'!D53&amp;4&amp;'Italian Bonds Settings'!E53&amp;5&amp;'Italian Bonds Settings'!F53&amp;6&amp;'Italian Bonds Settings'!G53&amp;7&amp;'Italian Bonds Settings'!H53&amp;8&amp;'Italian Bonds Settings'!I53&amp;9</f>
        <v>123456789</v>
      </c>
      <c r="H54" s="1">
        <f ca="1">IFERROR(SUMPRODUCT(SEARCH(MID(G54,ROW(INDIRECT("1:"&amp;LEN(G54))),1),Lists!$V$2)),"")</f>
        <v>567</v>
      </c>
    </row>
    <row r="55" spans="1:8">
      <c r="A55" s="1" t="str">
        <f>'Settlement Account'!A54&amp;1&amp;'Settlement Account'!B54&amp;2&amp;'Settlement Account'!C54&amp;3&amp;'Settlement Account'!D54&amp;4&amp;'Settlement Account'!E54&amp;5&amp;'Settlement Account'!F54&amp;6&amp;'Settlement Account'!G54&amp;7&amp;'Settlement Account'!H54&amp;8&amp;'Settlement Account'!I54&amp;9&amp;'Settlement Account'!J54&amp;10&amp;'Settlement Account'!K54</f>
        <v>12345678910</v>
      </c>
      <c r="B55" s="1">
        <f t="shared" ca="1" si="0"/>
        <v>101</v>
      </c>
      <c r="C55" s="1" t="str">
        <f>'Processing Settings'!A54&amp;1&amp;'Processing Settings'!B54&amp;2&amp;'Processing Settings'!C54&amp;3&amp;'Processing Settings'!D54&amp;4&amp;'Processing Settings'!E54&amp;5&amp;'Processing Settings'!F54&amp;6&amp;'Processing Settings'!G54&amp;7&amp;'Processing Settings'!H54&amp;8&amp;'Processing Settings'!I54&amp;9&amp;'Processing Settings'!J54&amp;10&amp;'Processing Settings'!K54</f>
        <v>12345678910</v>
      </c>
      <c r="D55" s="1">
        <f ca="1">IFERROR(SUMPRODUCT(SEARCH(MID(C55,ROW(INDIRECT("1:"&amp;LEN(C55))),1),Lists!$V$2)),"")</f>
        <v>694</v>
      </c>
      <c r="E55" s="1"/>
      <c r="F55" s="1" t="str">
        <f ca="1">IFERROR(SUMPRODUCT(SEARCH(MID(E55,ROW(INDIRECT("1:"&amp;LEN(E55))),1),Lists!$V$2)),"")</f>
        <v/>
      </c>
      <c r="G55" s="52" t="str">
        <f>'Italian Bonds Settings'!A54&amp;1&amp;'Italian Bonds Settings'!B54&amp;2&amp;'Italian Bonds Settings'!C54&amp;3&amp;'Italian Bonds Settings'!D54&amp;4&amp;'Italian Bonds Settings'!E54&amp;5&amp;'Italian Bonds Settings'!F54&amp;6&amp;'Italian Bonds Settings'!G54&amp;7&amp;'Italian Bonds Settings'!H54&amp;8&amp;'Italian Bonds Settings'!I54&amp;9</f>
        <v>123456789</v>
      </c>
      <c r="H55" s="1">
        <f ca="1">IFERROR(SUMPRODUCT(SEARCH(MID(G55,ROW(INDIRECT("1:"&amp;LEN(G55))),1),Lists!$V$2)),"")</f>
        <v>567</v>
      </c>
    </row>
    <row r="56" spans="1:8">
      <c r="A56" s="1" t="str">
        <f>'Settlement Account'!A55&amp;1&amp;'Settlement Account'!B55&amp;2&amp;'Settlement Account'!C55&amp;3&amp;'Settlement Account'!D55&amp;4&amp;'Settlement Account'!E55&amp;5&amp;'Settlement Account'!F55&amp;6&amp;'Settlement Account'!G55&amp;7&amp;'Settlement Account'!H55&amp;8&amp;'Settlement Account'!I55&amp;9&amp;'Settlement Account'!J55&amp;10&amp;'Settlement Account'!K55</f>
        <v>12345678910</v>
      </c>
      <c r="B56" s="1">
        <f t="shared" ca="1" si="0"/>
        <v>101</v>
      </c>
      <c r="C56" s="1" t="str">
        <f>'Processing Settings'!A55&amp;1&amp;'Processing Settings'!B55&amp;2&amp;'Processing Settings'!C55&amp;3&amp;'Processing Settings'!D55&amp;4&amp;'Processing Settings'!E55&amp;5&amp;'Processing Settings'!F55&amp;6&amp;'Processing Settings'!G55&amp;7&amp;'Processing Settings'!H55&amp;8&amp;'Processing Settings'!I55&amp;9&amp;'Processing Settings'!J55&amp;10&amp;'Processing Settings'!K55</f>
        <v>12345678910</v>
      </c>
      <c r="D56" s="1">
        <f ca="1">IFERROR(SUMPRODUCT(SEARCH(MID(C56,ROW(INDIRECT("1:"&amp;LEN(C56))),1),Lists!$V$2)),"")</f>
        <v>694</v>
      </c>
      <c r="E56" s="1"/>
      <c r="F56" s="1" t="str">
        <f ca="1">IFERROR(SUMPRODUCT(SEARCH(MID(E56,ROW(INDIRECT("1:"&amp;LEN(E56))),1),Lists!$V$2)),"")</f>
        <v/>
      </c>
      <c r="G56" s="52" t="str">
        <f>'Italian Bonds Settings'!A55&amp;1&amp;'Italian Bonds Settings'!B55&amp;2&amp;'Italian Bonds Settings'!C55&amp;3&amp;'Italian Bonds Settings'!D55&amp;4&amp;'Italian Bonds Settings'!E55&amp;5&amp;'Italian Bonds Settings'!F55&amp;6&amp;'Italian Bonds Settings'!G55&amp;7&amp;'Italian Bonds Settings'!H55&amp;8&amp;'Italian Bonds Settings'!I55&amp;9</f>
        <v>123456789</v>
      </c>
      <c r="H56" s="1">
        <f ca="1">IFERROR(SUMPRODUCT(SEARCH(MID(G56,ROW(INDIRECT("1:"&amp;LEN(G56))),1),Lists!$V$2)),"")</f>
        <v>567</v>
      </c>
    </row>
    <row r="57" spans="1:8">
      <c r="A57" s="1" t="str">
        <f>'Settlement Account'!A56&amp;1&amp;'Settlement Account'!B56&amp;2&amp;'Settlement Account'!C56&amp;3&amp;'Settlement Account'!D56&amp;4&amp;'Settlement Account'!E56&amp;5&amp;'Settlement Account'!F56&amp;6&amp;'Settlement Account'!G56&amp;7&amp;'Settlement Account'!H56&amp;8&amp;'Settlement Account'!I56&amp;9&amp;'Settlement Account'!J56&amp;10&amp;'Settlement Account'!K56</f>
        <v>12345678910</v>
      </c>
      <c r="B57" s="1">
        <f t="shared" ca="1" si="0"/>
        <v>101</v>
      </c>
      <c r="C57" s="1" t="str">
        <f>'Processing Settings'!A56&amp;1&amp;'Processing Settings'!B56&amp;2&amp;'Processing Settings'!C56&amp;3&amp;'Processing Settings'!D56&amp;4&amp;'Processing Settings'!E56&amp;5&amp;'Processing Settings'!F56&amp;6&amp;'Processing Settings'!G56&amp;7&amp;'Processing Settings'!H56&amp;8&amp;'Processing Settings'!I56&amp;9&amp;'Processing Settings'!J56&amp;10&amp;'Processing Settings'!K56</f>
        <v>12345678910</v>
      </c>
      <c r="D57" s="1">
        <f ca="1">IFERROR(SUMPRODUCT(SEARCH(MID(C57,ROW(INDIRECT("1:"&amp;LEN(C57))),1),Lists!$V$2)),"")</f>
        <v>694</v>
      </c>
      <c r="E57" s="1"/>
      <c r="F57" s="1" t="str">
        <f ca="1">IFERROR(SUMPRODUCT(SEARCH(MID(E57,ROW(INDIRECT("1:"&amp;LEN(E57))),1),Lists!$V$2)),"")</f>
        <v/>
      </c>
      <c r="G57" s="52" t="str">
        <f>'Italian Bonds Settings'!A56&amp;1&amp;'Italian Bonds Settings'!B56&amp;2&amp;'Italian Bonds Settings'!C56&amp;3&amp;'Italian Bonds Settings'!D56&amp;4&amp;'Italian Bonds Settings'!E56&amp;5&amp;'Italian Bonds Settings'!F56&amp;6&amp;'Italian Bonds Settings'!G56&amp;7&amp;'Italian Bonds Settings'!H56&amp;8&amp;'Italian Bonds Settings'!I56&amp;9</f>
        <v>123456789</v>
      </c>
      <c r="H57" s="1">
        <f ca="1">IFERROR(SUMPRODUCT(SEARCH(MID(G57,ROW(INDIRECT("1:"&amp;LEN(G57))),1),Lists!$V$2)),"")</f>
        <v>567</v>
      </c>
    </row>
    <row r="58" spans="1:8">
      <c r="A58" s="1" t="str">
        <f>'Settlement Account'!A57&amp;1&amp;'Settlement Account'!B57&amp;2&amp;'Settlement Account'!C57&amp;3&amp;'Settlement Account'!D57&amp;4&amp;'Settlement Account'!E57&amp;5&amp;'Settlement Account'!F57&amp;6&amp;'Settlement Account'!G57&amp;7&amp;'Settlement Account'!H57&amp;8&amp;'Settlement Account'!I57&amp;9&amp;'Settlement Account'!J57&amp;10&amp;'Settlement Account'!K57</f>
        <v>12345678910</v>
      </c>
      <c r="B58" s="1">
        <f t="shared" ca="1" si="0"/>
        <v>101</v>
      </c>
      <c r="C58" s="1" t="str">
        <f>'Processing Settings'!A57&amp;1&amp;'Processing Settings'!B57&amp;2&amp;'Processing Settings'!C57&amp;3&amp;'Processing Settings'!D57&amp;4&amp;'Processing Settings'!E57&amp;5&amp;'Processing Settings'!F57&amp;6&amp;'Processing Settings'!G57&amp;7&amp;'Processing Settings'!H57&amp;8&amp;'Processing Settings'!I57&amp;9&amp;'Processing Settings'!J57&amp;10&amp;'Processing Settings'!K57</f>
        <v>12345678910</v>
      </c>
      <c r="D58" s="1">
        <f ca="1">IFERROR(SUMPRODUCT(SEARCH(MID(C58,ROW(INDIRECT("1:"&amp;LEN(C58))),1),Lists!$V$2)),"")</f>
        <v>694</v>
      </c>
      <c r="E58" s="1"/>
      <c r="F58" s="1" t="str">
        <f ca="1">IFERROR(SUMPRODUCT(SEARCH(MID(E58,ROW(INDIRECT("1:"&amp;LEN(E58))),1),Lists!$V$2)),"")</f>
        <v/>
      </c>
      <c r="G58" s="52" t="str">
        <f>'Italian Bonds Settings'!A57&amp;1&amp;'Italian Bonds Settings'!B57&amp;2&amp;'Italian Bonds Settings'!C57&amp;3&amp;'Italian Bonds Settings'!D57&amp;4&amp;'Italian Bonds Settings'!E57&amp;5&amp;'Italian Bonds Settings'!F57&amp;6&amp;'Italian Bonds Settings'!G57&amp;7&amp;'Italian Bonds Settings'!H57&amp;8&amp;'Italian Bonds Settings'!I57&amp;9</f>
        <v>123456789</v>
      </c>
      <c r="H58" s="1">
        <f ca="1">IFERROR(SUMPRODUCT(SEARCH(MID(G58,ROW(INDIRECT("1:"&amp;LEN(G58))),1),Lists!$V$2)),"")</f>
        <v>567</v>
      </c>
    </row>
    <row r="59" spans="1:8">
      <c r="A59" s="1" t="str">
        <f>'Settlement Account'!A58&amp;1&amp;'Settlement Account'!B58&amp;2&amp;'Settlement Account'!C58&amp;3&amp;'Settlement Account'!D58&amp;4&amp;'Settlement Account'!E58&amp;5&amp;'Settlement Account'!F58&amp;6&amp;'Settlement Account'!G58&amp;7&amp;'Settlement Account'!H58&amp;8&amp;'Settlement Account'!I58&amp;9&amp;'Settlement Account'!J58&amp;10&amp;'Settlement Account'!K58</f>
        <v>12345678910</v>
      </c>
      <c r="B59" s="1">
        <f t="shared" ca="1" si="0"/>
        <v>101</v>
      </c>
      <c r="C59" s="1" t="str">
        <f>'Processing Settings'!A58&amp;1&amp;'Processing Settings'!B58&amp;2&amp;'Processing Settings'!C58&amp;3&amp;'Processing Settings'!D58&amp;4&amp;'Processing Settings'!E58&amp;5&amp;'Processing Settings'!F58&amp;6&amp;'Processing Settings'!G58&amp;7&amp;'Processing Settings'!H58&amp;8&amp;'Processing Settings'!I58&amp;9&amp;'Processing Settings'!J58&amp;10&amp;'Processing Settings'!K58</f>
        <v>12345678910</v>
      </c>
      <c r="D59" s="1">
        <f ca="1">IFERROR(SUMPRODUCT(SEARCH(MID(C59,ROW(INDIRECT("1:"&amp;LEN(C59))),1),Lists!$V$2)),"")</f>
        <v>694</v>
      </c>
      <c r="E59" s="1"/>
      <c r="F59" s="1" t="str">
        <f ca="1">IFERROR(SUMPRODUCT(SEARCH(MID(E59,ROW(INDIRECT("1:"&amp;LEN(E59))),1),Lists!$V$2)),"")</f>
        <v/>
      </c>
      <c r="G59" s="52" t="str">
        <f>'Italian Bonds Settings'!A58&amp;1&amp;'Italian Bonds Settings'!B58&amp;2&amp;'Italian Bonds Settings'!C58&amp;3&amp;'Italian Bonds Settings'!D58&amp;4&amp;'Italian Bonds Settings'!E58&amp;5&amp;'Italian Bonds Settings'!F58&amp;6&amp;'Italian Bonds Settings'!G58&amp;7&amp;'Italian Bonds Settings'!H58&amp;8&amp;'Italian Bonds Settings'!I58&amp;9</f>
        <v>123456789</v>
      </c>
      <c r="H59" s="1">
        <f ca="1">IFERROR(SUMPRODUCT(SEARCH(MID(G59,ROW(INDIRECT("1:"&amp;LEN(G59))),1),Lists!$V$2)),"")</f>
        <v>567</v>
      </c>
    </row>
    <row r="60" spans="1:8">
      <c r="A60" s="1" t="str">
        <f>'Settlement Account'!A59&amp;1&amp;'Settlement Account'!B59&amp;2&amp;'Settlement Account'!C59&amp;3&amp;'Settlement Account'!D59&amp;4&amp;'Settlement Account'!E59&amp;5&amp;'Settlement Account'!F59&amp;6&amp;'Settlement Account'!G59&amp;7&amp;'Settlement Account'!H59&amp;8&amp;'Settlement Account'!I59&amp;9&amp;'Settlement Account'!J59&amp;10&amp;'Settlement Account'!K59</f>
        <v>12345678910</v>
      </c>
      <c r="B60" s="1">
        <f t="shared" ca="1" si="0"/>
        <v>101</v>
      </c>
      <c r="C60" s="1" t="str">
        <f>'Processing Settings'!A59&amp;1&amp;'Processing Settings'!B59&amp;2&amp;'Processing Settings'!C59&amp;3&amp;'Processing Settings'!D59&amp;4&amp;'Processing Settings'!E59&amp;5&amp;'Processing Settings'!F59&amp;6&amp;'Processing Settings'!G59&amp;7&amp;'Processing Settings'!H59&amp;8&amp;'Processing Settings'!I59&amp;9&amp;'Processing Settings'!J59&amp;10&amp;'Processing Settings'!K59</f>
        <v>12345678910</v>
      </c>
      <c r="D60" s="1">
        <f ca="1">IFERROR(SUMPRODUCT(SEARCH(MID(C60,ROW(INDIRECT("1:"&amp;LEN(C60))),1),Lists!$V$2)),"")</f>
        <v>694</v>
      </c>
      <c r="E60" s="1"/>
      <c r="F60" s="1" t="str">
        <f ca="1">IFERROR(SUMPRODUCT(SEARCH(MID(E60,ROW(INDIRECT("1:"&amp;LEN(E60))),1),Lists!$V$2)),"")</f>
        <v/>
      </c>
      <c r="G60" s="52" t="str">
        <f>'Italian Bonds Settings'!A59&amp;1&amp;'Italian Bonds Settings'!B59&amp;2&amp;'Italian Bonds Settings'!C59&amp;3&amp;'Italian Bonds Settings'!D59&amp;4&amp;'Italian Bonds Settings'!E59&amp;5&amp;'Italian Bonds Settings'!F59&amp;6&amp;'Italian Bonds Settings'!G59&amp;7&amp;'Italian Bonds Settings'!H59&amp;8&amp;'Italian Bonds Settings'!I59&amp;9</f>
        <v>123456789</v>
      </c>
      <c r="H60" s="1">
        <f ca="1">IFERROR(SUMPRODUCT(SEARCH(MID(G60,ROW(INDIRECT("1:"&amp;LEN(G60))),1),Lists!$V$2)),"")</f>
        <v>567</v>
      </c>
    </row>
    <row r="61" spans="1:8">
      <c r="A61" s="1" t="str">
        <f>'Settlement Account'!A60&amp;1&amp;'Settlement Account'!B60&amp;2&amp;'Settlement Account'!C60&amp;3&amp;'Settlement Account'!D60&amp;4&amp;'Settlement Account'!E60&amp;5&amp;'Settlement Account'!F60&amp;6&amp;'Settlement Account'!G60&amp;7&amp;'Settlement Account'!H60&amp;8&amp;'Settlement Account'!I60&amp;9&amp;'Settlement Account'!J60&amp;10&amp;'Settlement Account'!K60</f>
        <v>12345678910</v>
      </c>
      <c r="B61" s="1">
        <f t="shared" ca="1" si="0"/>
        <v>101</v>
      </c>
      <c r="C61" s="1" t="str">
        <f>'Processing Settings'!A60&amp;1&amp;'Processing Settings'!B60&amp;2&amp;'Processing Settings'!C60&amp;3&amp;'Processing Settings'!D60&amp;4&amp;'Processing Settings'!E60&amp;5&amp;'Processing Settings'!F60&amp;6&amp;'Processing Settings'!G60&amp;7&amp;'Processing Settings'!H60&amp;8&amp;'Processing Settings'!I60&amp;9&amp;'Processing Settings'!J60&amp;10&amp;'Processing Settings'!K60</f>
        <v>12345678910</v>
      </c>
      <c r="D61" s="1">
        <f ca="1">IFERROR(SUMPRODUCT(SEARCH(MID(C61,ROW(INDIRECT("1:"&amp;LEN(C61))),1),Lists!$V$2)),"")</f>
        <v>694</v>
      </c>
      <c r="E61" s="1"/>
      <c r="F61" s="1" t="str">
        <f ca="1">IFERROR(SUMPRODUCT(SEARCH(MID(E61,ROW(INDIRECT("1:"&amp;LEN(E61))),1),Lists!$V$2)),"")</f>
        <v/>
      </c>
      <c r="G61" s="52" t="str">
        <f>'Italian Bonds Settings'!A60&amp;1&amp;'Italian Bonds Settings'!B60&amp;2&amp;'Italian Bonds Settings'!C60&amp;3&amp;'Italian Bonds Settings'!D60&amp;4&amp;'Italian Bonds Settings'!E60&amp;5&amp;'Italian Bonds Settings'!F60&amp;6&amp;'Italian Bonds Settings'!G60&amp;7&amp;'Italian Bonds Settings'!H60&amp;8&amp;'Italian Bonds Settings'!I60&amp;9</f>
        <v>123456789</v>
      </c>
      <c r="H61" s="1">
        <f ca="1">IFERROR(SUMPRODUCT(SEARCH(MID(G61,ROW(INDIRECT("1:"&amp;LEN(G61))),1),Lists!$V$2)),"")</f>
        <v>567</v>
      </c>
    </row>
    <row r="62" spans="1:8">
      <c r="A62" s="1" t="str">
        <f>'Settlement Account'!A61&amp;1&amp;'Settlement Account'!B61&amp;2&amp;'Settlement Account'!C61&amp;3&amp;'Settlement Account'!D61&amp;4&amp;'Settlement Account'!E61&amp;5&amp;'Settlement Account'!F61&amp;6&amp;'Settlement Account'!G61&amp;7&amp;'Settlement Account'!H61&amp;8&amp;'Settlement Account'!I61&amp;9&amp;'Settlement Account'!J61&amp;10&amp;'Settlement Account'!K61</f>
        <v>12345678910</v>
      </c>
      <c r="B62" s="1">
        <f t="shared" ca="1" si="0"/>
        <v>101</v>
      </c>
      <c r="C62" s="1" t="str">
        <f>'Processing Settings'!A61&amp;1&amp;'Processing Settings'!B61&amp;2&amp;'Processing Settings'!C61&amp;3&amp;'Processing Settings'!D61&amp;4&amp;'Processing Settings'!E61&amp;5&amp;'Processing Settings'!F61&amp;6&amp;'Processing Settings'!G61&amp;7&amp;'Processing Settings'!H61&amp;8&amp;'Processing Settings'!I61&amp;9&amp;'Processing Settings'!J61&amp;10&amp;'Processing Settings'!K61</f>
        <v>12345678910</v>
      </c>
      <c r="D62" s="1">
        <f ca="1">IFERROR(SUMPRODUCT(SEARCH(MID(C62,ROW(INDIRECT("1:"&amp;LEN(C62))),1),Lists!$V$2)),"")</f>
        <v>694</v>
      </c>
      <c r="E62" s="1"/>
      <c r="F62" s="1" t="str">
        <f ca="1">IFERROR(SUMPRODUCT(SEARCH(MID(E62,ROW(INDIRECT("1:"&amp;LEN(E62))),1),Lists!$V$2)),"")</f>
        <v/>
      </c>
      <c r="G62" s="52" t="str">
        <f>'Italian Bonds Settings'!A61&amp;1&amp;'Italian Bonds Settings'!B61&amp;2&amp;'Italian Bonds Settings'!C61&amp;3&amp;'Italian Bonds Settings'!D61&amp;4&amp;'Italian Bonds Settings'!E61&amp;5&amp;'Italian Bonds Settings'!F61&amp;6&amp;'Italian Bonds Settings'!G61&amp;7&amp;'Italian Bonds Settings'!H61&amp;8&amp;'Italian Bonds Settings'!I61&amp;9</f>
        <v>123456789</v>
      </c>
      <c r="H62" s="1">
        <f ca="1">IFERROR(SUMPRODUCT(SEARCH(MID(G62,ROW(INDIRECT("1:"&amp;LEN(G62))),1),Lists!$V$2)),"")</f>
        <v>567</v>
      </c>
    </row>
    <row r="63" spans="1:8">
      <c r="A63" s="1" t="str">
        <f>'Settlement Account'!A62&amp;1&amp;'Settlement Account'!B62&amp;2&amp;'Settlement Account'!C62&amp;3&amp;'Settlement Account'!D62&amp;4&amp;'Settlement Account'!E62&amp;5&amp;'Settlement Account'!F62&amp;6&amp;'Settlement Account'!G62&amp;7&amp;'Settlement Account'!H62&amp;8&amp;'Settlement Account'!I62&amp;9&amp;'Settlement Account'!J62&amp;10&amp;'Settlement Account'!K62</f>
        <v>12345678910</v>
      </c>
      <c r="B63" s="1">
        <f t="shared" ca="1" si="0"/>
        <v>101</v>
      </c>
      <c r="C63" s="1" t="str">
        <f>'Processing Settings'!A62&amp;1&amp;'Processing Settings'!B62&amp;2&amp;'Processing Settings'!C62&amp;3&amp;'Processing Settings'!D62&amp;4&amp;'Processing Settings'!E62&amp;5&amp;'Processing Settings'!F62&amp;6&amp;'Processing Settings'!G62&amp;7&amp;'Processing Settings'!H62&amp;8&amp;'Processing Settings'!I62&amp;9&amp;'Processing Settings'!J62&amp;10&amp;'Processing Settings'!K62</f>
        <v>12345678910</v>
      </c>
      <c r="D63" s="1">
        <f ca="1">IFERROR(SUMPRODUCT(SEARCH(MID(C63,ROW(INDIRECT("1:"&amp;LEN(C63))),1),Lists!$V$2)),"")</f>
        <v>694</v>
      </c>
      <c r="E63" s="1"/>
      <c r="F63" s="1" t="str">
        <f ca="1">IFERROR(SUMPRODUCT(SEARCH(MID(E63,ROW(INDIRECT("1:"&amp;LEN(E63))),1),Lists!$V$2)),"")</f>
        <v/>
      </c>
      <c r="G63" s="52" t="str">
        <f>'Italian Bonds Settings'!A62&amp;1&amp;'Italian Bonds Settings'!B62&amp;2&amp;'Italian Bonds Settings'!C62&amp;3&amp;'Italian Bonds Settings'!D62&amp;4&amp;'Italian Bonds Settings'!E62&amp;5&amp;'Italian Bonds Settings'!F62&amp;6&amp;'Italian Bonds Settings'!G62&amp;7&amp;'Italian Bonds Settings'!H62&amp;8&amp;'Italian Bonds Settings'!I62&amp;9</f>
        <v>123456789</v>
      </c>
      <c r="H63" s="1">
        <f ca="1">IFERROR(SUMPRODUCT(SEARCH(MID(G63,ROW(INDIRECT("1:"&amp;LEN(G63))),1),Lists!$V$2)),"")</f>
        <v>567</v>
      </c>
    </row>
    <row r="64" spans="1:8">
      <c r="A64" s="1" t="str">
        <f>'Settlement Account'!A63&amp;1&amp;'Settlement Account'!B63&amp;2&amp;'Settlement Account'!C63&amp;3&amp;'Settlement Account'!D63&amp;4&amp;'Settlement Account'!E63&amp;5&amp;'Settlement Account'!F63&amp;6&amp;'Settlement Account'!G63&amp;7&amp;'Settlement Account'!H63&amp;8&amp;'Settlement Account'!I63&amp;9&amp;'Settlement Account'!J63&amp;10&amp;'Settlement Account'!K63</f>
        <v>12345678910</v>
      </c>
      <c r="B64" s="1">
        <f t="shared" ca="1" si="0"/>
        <v>101</v>
      </c>
      <c r="C64" s="1" t="str">
        <f>'Processing Settings'!A63&amp;1&amp;'Processing Settings'!B63&amp;2&amp;'Processing Settings'!C63&amp;3&amp;'Processing Settings'!D63&amp;4&amp;'Processing Settings'!E63&amp;5&amp;'Processing Settings'!F63&amp;6&amp;'Processing Settings'!G63&amp;7&amp;'Processing Settings'!H63&amp;8&amp;'Processing Settings'!I63&amp;9&amp;'Processing Settings'!J63&amp;10&amp;'Processing Settings'!K63</f>
        <v>12345678910</v>
      </c>
      <c r="D64" s="1">
        <f ca="1">IFERROR(SUMPRODUCT(SEARCH(MID(C64,ROW(INDIRECT("1:"&amp;LEN(C64))),1),Lists!$V$2)),"")</f>
        <v>694</v>
      </c>
      <c r="E64" s="1"/>
      <c r="F64" s="1" t="str">
        <f ca="1">IFERROR(SUMPRODUCT(SEARCH(MID(E64,ROW(INDIRECT("1:"&amp;LEN(E64))),1),Lists!$V$2)),"")</f>
        <v/>
      </c>
      <c r="G64" s="52" t="str">
        <f>'Italian Bonds Settings'!A63&amp;1&amp;'Italian Bonds Settings'!B63&amp;2&amp;'Italian Bonds Settings'!C63&amp;3&amp;'Italian Bonds Settings'!D63&amp;4&amp;'Italian Bonds Settings'!E63&amp;5&amp;'Italian Bonds Settings'!F63&amp;6&amp;'Italian Bonds Settings'!G63&amp;7&amp;'Italian Bonds Settings'!H63&amp;8&amp;'Italian Bonds Settings'!I63&amp;9</f>
        <v>123456789</v>
      </c>
      <c r="H64" s="1">
        <f ca="1">IFERROR(SUMPRODUCT(SEARCH(MID(G64,ROW(INDIRECT("1:"&amp;LEN(G64))),1),Lists!$V$2)),"")</f>
        <v>567</v>
      </c>
    </row>
    <row r="65" spans="1:8">
      <c r="A65" s="1" t="str">
        <f>'Settlement Account'!A64&amp;1&amp;'Settlement Account'!B64&amp;2&amp;'Settlement Account'!C64&amp;3&amp;'Settlement Account'!D64&amp;4&amp;'Settlement Account'!E64&amp;5&amp;'Settlement Account'!F64&amp;6&amp;'Settlement Account'!G64&amp;7&amp;'Settlement Account'!H64&amp;8&amp;'Settlement Account'!I64&amp;9&amp;'Settlement Account'!J64&amp;10&amp;'Settlement Account'!K64</f>
        <v>12345678910</v>
      </c>
      <c r="B65" s="1">
        <f t="shared" ca="1" si="0"/>
        <v>101</v>
      </c>
      <c r="C65" s="1" t="str">
        <f>'Processing Settings'!A64&amp;1&amp;'Processing Settings'!B64&amp;2&amp;'Processing Settings'!C64&amp;3&amp;'Processing Settings'!D64&amp;4&amp;'Processing Settings'!E64&amp;5&amp;'Processing Settings'!F64&amp;6&amp;'Processing Settings'!G64&amp;7&amp;'Processing Settings'!H64&amp;8&amp;'Processing Settings'!I64&amp;9&amp;'Processing Settings'!J64&amp;10&amp;'Processing Settings'!K64</f>
        <v>12345678910</v>
      </c>
      <c r="D65" s="1">
        <f ca="1">IFERROR(SUMPRODUCT(SEARCH(MID(C65,ROW(INDIRECT("1:"&amp;LEN(C65))),1),Lists!$V$2)),"")</f>
        <v>694</v>
      </c>
      <c r="E65" s="1"/>
      <c r="F65" s="1" t="str">
        <f ca="1">IFERROR(SUMPRODUCT(SEARCH(MID(E65,ROW(INDIRECT("1:"&amp;LEN(E65))),1),Lists!$V$2)),"")</f>
        <v/>
      </c>
      <c r="G65" s="52" t="str">
        <f>'Italian Bonds Settings'!A64&amp;1&amp;'Italian Bonds Settings'!B64&amp;2&amp;'Italian Bonds Settings'!C64&amp;3&amp;'Italian Bonds Settings'!D64&amp;4&amp;'Italian Bonds Settings'!E64&amp;5&amp;'Italian Bonds Settings'!F64&amp;6&amp;'Italian Bonds Settings'!G64&amp;7&amp;'Italian Bonds Settings'!H64&amp;8&amp;'Italian Bonds Settings'!I64&amp;9</f>
        <v>123456789</v>
      </c>
      <c r="H65" s="1">
        <f ca="1">IFERROR(SUMPRODUCT(SEARCH(MID(G65,ROW(INDIRECT("1:"&amp;LEN(G65))),1),Lists!$V$2)),"")</f>
        <v>567</v>
      </c>
    </row>
    <row r="66" spans="1:8">
      <c r="A66" s="1" t="str">
        <f>'Settlement Account'!A65&amp;1&amp;'Settlement Account'!B65&amp;2&amp;'Settlement Account'!C65&amp;3&amp;'Settlement Account'!D65&amp;4&amp;'Settlement Account'!E65&amp;5&amp;'Settlement Account'!F65&amp;6&amp;'Settlement Account'!G65&amp;7&amp;'Settlement Account'!H65&amp;8&amp;'Settlement Account'!I65&amp;9&amp;'Settlement Account'!J65&amp;10&amp;'Settlement Account'!K65</f>
        <v>12345678910</v>
      </c>
      <c r="B66" s="1">
        <f t="shared" ca="1" si="0"/>
        <v>101</v>
      </c>
      <c r="C66" s="1" t="str">
        <f>'Processing Settings'!A65&amp;1&amp;'Processing Settings'!B65&amp;2&amp;'Processing Settings'!C65&amp;3&amp;'Processing Settings'!D65&amp;4&amp;'Processing Settings'!E65&amp;5&amp;'Processing Settings'!F65&amp;6&amp;'Processing Settings'!G65&amp;7&amp;'Processing Settings'!H65&amp;8&amp;'Processing Settings'!I65&amp;9&amp;'Processing Settings'!J65&amp;10&amp;'Processing Settings'!K65</f>
        <v>12345678910</v>
      </c>
      <c r="D66" s="1">
        <f ca="1">IFERROR(SUMPRODUCT(SEARCH(MID(C66,ROW(INDIRECT("1:"&amp;LEN(C66))),1),Lists!$V$2)),"")</f>
        <v>694</v>
      </c>
      <c r="E66" s="1"/>
      <c r="F66" s="1" t="str">
        <f ca="1">IFERROR(SUMPRODUCT(SEARCH(MID(E66,ROW(INDIRECT("1:"&amp;LEN(E66))),1),Lists!$V$2)),"")</f>
        <v/>
      </c>
      <c r="G66" s="52" t="str">
        <f>'Italian Bonds Settings'!A65&amp;1&amp;'Italian Bonds Settings'!B65&amp;2&amp;'Italian Bonds Settings'!C65&amp;3&amp;'Italian Bonds Settings'!D65&amp;4&amp;'Italian Bonds Settings'!E65&amp;5&amp;'Italian Bonds Settings'!F65&amp;6&amp;'Italian Bonds Settings'!G65&amp;7&amp;'Italian Bonds Settings'!H65&amp;8&amp;'Italian Bonds Settings'!I65&amp;9</f>
        <v>123456789</v>
      </c>
      <c r="H66" s="1">
        <f ca="1">IFERROR(SUMPRODUCT(SEARCH(MID(G66,ROW(INDIRECT("1:"&amp;LEN(G66))),1),Lists!$V$2)),"")</f>
        <v>567</v>
      </c>
    </row>
    <row r="67" spans="1:8">
      <c r="A67" s="1" t="str">
        <f>'Settlement Account'!A66&amp;1&amp;'Settlement Account'!B66&amp;2&amp;'Settlement Account'!C66&amp;3&amp;'Settlement Account'!D66&amp;4&amp;'Settlement Account'!E66&amp;5&amp;'Settlement Account'!F66&amp;6&amp;'Settlement Account'!G66&amp;7&amp;'Settlement Account'!H66&amp;8&amp;'Settlement Account'!I66&amp;9&amp;'Settlement Account'!J66&amp;10&amp;'Settlement Account'!K66</f>
        <v>12345678910</v>
      </c>
      <c r="B67" s="1">
        <f t="shared" ca="1" si="0"/>
        <v>101</v>
      </c>
      <c r="C67" s="1" t="str">
        <f>'Processing Settings'!A66&amp;1&amp;'Processing Settings'!B66&amp;2&amp;'Processing Settings'!C66&amp;3&amp;'Processing Settings'!D66&amp;4&amp;'Processing Settings'!E66&amp;5&amp;'Processing Settings'!F66&amp;6&amp;'Processing Settings'!G66&amp;7&amp;'Processing Settings'!H66&amp;8&amp;'Processing Settings'!I66&amp;9&amp;'Processing Settings'!J66&amp;10&amp;'Processing Settings'!K66</f>
        <v>12345678910</v>
      </c>
      <c r="D67" s="1">
        <f ca="1">IFERROR(SUMPRODUCT(SEARCH(MID(C67,ROW(INDIRECT("1:"&amp;LEN(C67))),1),Lists!$V$2)),"")</f>
        <v>694</v>
      </c>
      <c r="E67" s="1"/>
      <c r="F67" s="1" t="str">
        <f ca="1">IFERROR(SUMPRODUCT(SEARCH(MID(E67,ROW(INDIRECT("1:"&amp;LEN(E67))),1),Lists!$V$2)),"")</f>
        <v/>
      </c>
      <c r="G67" s="52" t="str">
        <f>'Italian Bonds Settings'!A66&amp;1&amp;'Italian Bonds Settings'!B66&amp;2&amp;'Italian Bonds Settings'!C66&amp;3&amp;'Italian Bonds Settings'!D66&amp;4&amp;'Italian Bonds Settings'!E66&amp;5&amp;'Italian Bonds Settings'!F66&amp;6&amp;'Italian Bonds Settings'!G66&amp;7&amp;'Italian Bonds Settings'!H66&amp;8&amp;'Italian Bonds Settings'!I66&amp;9</f>
        <v>123456789</v>
      </c>
      <c r="H67" s="1">
        <f ca="1">IFERROR(SUMPRODUCT(SEARCH(MID(G67,ROW(INDIRECT("1:"&amp;LEN(G67))),1),Lists!$V$2)),"")</f>
        <v>567</v>
      </c>
    </row>
    <row r="68" spans="1:8">
      <c r="A68" s="1" t="str">
        <f>'Settlement Account'!A67&amp;1&amp;'Settlement Account'!B67&amp;2&amp;'Settlement Account'!C67&amp;3&amp;'Settlement Account'!D67&amp;4&amp;'Settlement Account'!E67&amp;5&amp;'Settlement Account'!F67&amp;6&amp;'Settlement Account'!G67&amp;7&amp;'Settlement Account'!H67&amp;8&amp;'Settlement Account'!I67&amp;9&amp;'Settlement Account'!J67&amp;10&amp;'Settlement Account'!K67</f>
        <v>12345678910</v>
      </c>
      <c r="B68" s="1">
        <f t="shared" ref="B68:B131" ca="1" si="1">IFERROR(SUMPRODUCT(SEARCH(MID(A68,ROW(INDIRECT("1:"&amp;LEN(A68))),1)," |()0123456789abcdefghijklmnopqrstuvwxyzABCDEFGHIJKLMNOPQRSTUVWXYZ/öü")),"")</f>
        <v>101</v>
      </c>
      <c r="C68" s="1" t="str">
        <f>'Processing Settings'!A67&amp;1&amp;'Processing Settings'!B67&amp;2&amp;'Processing Settings'!C67&amp;3&amp;'Processing Settings'!D67&amp;4&amp;'Processing Settings'!E67&amp;5&amp;'Processing Settings'!F67&amp;6&amp;'Processing Settings'!G67&amp;7&amp;'Processing Settings'!H67&amp;8&amp;'Processing Settings'!I67&amp;9&amp;'Processing Settings'!J67&amp;10&amp;'Processing Settings'!K67</f>
        <v>12345678910</v>
      </c>
      <c r="D68" s="1">
        <f ca="1">IFERROR(SUMPRODUCT(SEARCH(MID(C68,ROW(INDIRECT("1:"&amp;LEN(C68))),1),Lists!$V$2)),"")</f>
        <v>694</v>
      </c>
      <c r="E68" s="1"/>
      <c r="F68" s="1" t="str">
        <f ca="1">IFERROR(SUMPRODUCT(SEARCH(MID(E68,ROW(INDIRECT("1:"&amp;LEN(E68))),1),Lists!$V$2)),"")</f>
        <v/>
      </c>
      <c r="G68" s="52" t="str">
        <f>'Italian Bonds Settings'!A67&amp;1&amp;'Italian Bonds Settings'!B67&amp;2&amp;'Italian Bonds Settings'!C67&amp;3&amp;'Italian Bonds Settings'!D67&amp;4&amp;'Italian Bonds Settings'!E67&amp;5&amp;'Italian Bonds Settings'!F67&amp;6&amp;'Italian Bonds Settings'!G67&amp;7&amp;'Italian Bonds Settings'!H67&amp;8&amp;'Italian Bonds Settings'!I67&amp;9</f>
        <v>123456789</v>
      </c>
      <c r="H68" s="1">
        <f ca="1">IFERROR(SUMPRODUCT(SEARCH(MID(G68,ROW(INDIRECT("1:"&amp;LEN(G68))),1),Lists!$V$2)),"")</f>
        <v>567</v>
      </c>
    </row>
    <row r="69" spans="1:8">
      <c r="A69" s="1" t="str">
        <f>'Settlement Account'!A68&amp;1&amp;'Settlement Account'!B68&amp;2&amp;'Settlement Account'!C68&amp;3&amp;'Settlement Account'!D68&amp;4&amp;'Settlement Account'!E68&amp;5&amp;'Settlement Account'!F68&amp;6&amp;'Settlement Account'!G68&amp;7&amp;'Settlement Account'!H68&amp;8&amp;'Settlement Account'!I68&amp;9&amp;'Settlement Account'!J68&amp;10&amp;'Settlement Account'!K68</f>
        <v>12345678910</v>
      </c>
      <c r="B69" s="1">
        <f t="shared" ca="1" si="1"/>
        <v>101</v>
      </c>
      <c r="C69" s="1" t="str">
        <f>'Processing Settings'!A68&amp;1&amp;'Processing Settings'!B68&amp;2&amp;'Processing Settings'!C68&amp;3&amp;'Processing Settings'!D68&amp;4&amp;'Processing Settings'!E68&amp;5&amp;'Processing Settings'!F68&amp;6&amp;'Processing Settings'!G68&amp;7&amp;'Processing Settings'!H68&amp;8&amp;'Processing Settings'!I68&amp;9&amp;'Processing Settings'!J68&amp;10&amp;'Processing Settings'!K68</f>
        <v>12345678910</v>
      </c>
      <c r="D69" s="1">
        <f ca="1">IFERROR(SUMPRODUCT(SEARCH(MID(C69,ROW(INDIRECT("1:"&amp;LEN(C69))),1),Lists!$V$2)),"")</f>
        <v>694</v>
      </c>
      <c r="E69" s="1"/>
      <c r="F69" s="1" t="str">
        <f ca="1">IFERROR(SUMPRODUCT(SEARCH(MID(E69,ROW(INDIRECT("1:"&amp;LEN(E69))),1),Lists!$V$2)),"")</f>
        <v/>
      </c>
      <c r="G69" s="52" t="str">
        <f>'Italian Bonds Settings'!A68&amp;1&amp;'Italian Bonds Settings'!B68&amp;2&amp;'Italian Bonds Settings'!C68&amp;3&amp;'Italian Bonds Settings'!D68&amp;4&amp;'Italian Bonds Settings'!E68&amp;5&amp;'Italian Bonds Settings'!F68&amp;6&amp;'Italian Bonds Settings'!G68&amp;7&amp;'Italian Bonds Settings'!H68&amp;8&amp;'Italian Bonds Settings'!I68&amp;9</f>
        <v>123456789</v>
      </c>
      <c r="H69" s="1">
        <f ca="1">IFERROR(SUMPRODUCT(SEARCH(MID(G69,ROW(INDIRECT("1:"&amp;LEN(G69))),1),Lists!$V$2)),"")</f>
        <v>567</v>
      </c>
    </row>
    <row r="70" spans="1:8">
      <c r="A70" s="1" t="str">
        <f>'Settlement Account'!A69&amp;1&amp;'Settlement Account'!B69&amp;2&amp;'Settlement Account'!C69&amp;3&amp;'Settlement Account'!D69&amp;4&amp;'Settlement Account'!E69&amp;5&amp;'Settlement Account'!F69&amp;6&amp;'Settlement Account'!G69&amp;7&amp;'Settlement Account'!H69&amp;8&amp;'Settlement Account'!I69&amp;9&amp;'Settlement Account'!J69&amp;10&amp;'Settlement Account'!K69</f>
        <v>12345678910</v>
      </c>
      <c r="B70" s="1">
        <f t="shared" ca="1" si="1"/>
        <v>101</v>
      </c>
      <c r="C70" s="1" t="str">
        <f>'Processing Settings'!A69&amp;1&amp;'Processing Settings'!B69&amp;2&amp;'Processing Settings'!C69&amp;3&amp;'Processing Settings'!D69&amp;4&amp;'Processing Settings'!E69&amp;5&amp;'Processing Settings'!F69&amp;6&amp;'Processing Settings'!G69&amp;7&amp;'Processing Settings'!H69&amp;8&amp;'Processing Settings'!I69&amp;9&amp;'Processing Settings'!J69&amp;10&amp;'Processing Settings'!K69</f>
        <v>12345678910</v>
      </c>
      <c r="D70" s="1">
        <f ca="1">IFERROR(SUMPRODUCT(SEARCH(MID(C70,ROW(INDIRECT("1:"&amp;LEN(C70))),1),Lists!$V$2)),"")</f>
        <v>694</v>
      </c>
      <c r="E70" s="1"/>
      <c r="F70" s="1" t="str">
        <f ca="1">IFERROR(SUMPRODUCT(SEARCH(MID(E70,ROW(INDIRECT("1:"&amp;LEN(E70))),1),Lists!$V$2)),"")</f>
        <v/>
      </c>
      <c r="G70" s="52" t="str">
        <f>'Italian Bonds Settings'!A69&amp;1&amp;'Italian Bonds Settings'!B69&amp;2&amp;'Italian Bonds Settings'!C69&amp;3&amp;'Italian Bonds Settings'!D69&amp;4&amp;'Italian Bonds Settings'!E69&amp;5&amp;'Italian Bonds Settings'!F69&amp;6&amp;'Italian Bonds Settings'!G69&amp;7&amp;'Italian Bonds Settings'!H69&amp;8&amp;'Italian Bonds Settings'!I69&amp;9</f>
        <v>123456789</v>
      </c>
      <c r="H70" s="1">
        <f ca="1">IFERROR(SUMPRODUCT(SEARCH(MID(G70,ROW(INDIRECT("1:"&amp;LEN(G70))),1),Lists!$V$2)),"")</f>
        <v>567</v>
      </c>
    </row>
    <row r="71" spans="1:8">
      <c r="A71" s="1" t="str">
        <f>'Settlement Account'!A70&amp;1&amp;'Settlement Account'!B70&amp;2&amp;'Settlement Account'!C70&amp;3&amp;'Settlement Account'!D70&amp;4&amp;'Settlement Account'!E70&amp;5&amp;'Settlement Account'!F70&amp;6&amp;'Settlement Account'!G70&amp;7&amp;'Settlement Account'!H70&amp;8&amp;'Settlement Account'!I70&amp;9&amp;'Settlement Account'!J70&amp;10&amp;'Settlement Account'!K70</f>
        <v>12345678910</v>
      </c>
      <c r="B71" s="1">
        <f t="shared" ca="1" si="1"/>
        <v>101</v>
      </c>
      <c r="C71" s="1" t="str">
        <f>'Processing Settings'!A70&amp;1&amp;'Processing Settings'!B70&amp;2&amp;'Processing Settings'!C70&amp;3&amp;'Processing Settings'!D70&amp;4&amp;'Processing Settings'!E70&amp;5&amp;'Processing Settings'!F70&amp;6&amp;'Processing Settings'!G70&amp;7&amp;'Processing Settings'!H70&amp;8&amp;'Processing Settings'!I70&amp;9&amp;'Processing Settings'!J70&amp;10&amp;'Processing Settings'!K70</f>
        <v>12345678910</v>
      </c>
      <c r="D71" s="1">
        <f ca="1">IFERROR(SUMPRODUCT(SEARCH(MID(C71,ROW(INDIRECT("1:"&amp;LEN(C71))),1),Lists!$V$2)),"")</f>
        <v>694</v>
      </c>
      <c r="E71" s="1"/>
      <c r="F71" s="1" t="str">
        <f ca="1">IFERROR(SUMPRODUCT(SEARCH(MID(E71,ROW(INDIRECT("1:"&amp;LEN(E71))),1),Lists!$V$2)),"")</f>
        <v/>
      </c>
      <c r="G71" s="52" t="str">
        <f>'Italian Bonds Settings'!A70&amp;1&amp;'Italian Bonds Settings'!B70&amp;2&amp;'Italian Bonds Settings'!C70&amp;3&amp;'Italian Bonds Settings'!D70&amp;4&amp;'Italian Bonds Settings'!E70&amp;5&amp;'Italian Bonds Settings'!F70&amp;6&amp;'Italian Bonds Settings'!G70&amp;7&amp;'Italian Bonds Settings'!H70&amp;8&amp;'Italian Bonds Settings'!I70&amp;9</f>
        <v>123456789</v>
      </c>
      <c r="H71" s="1">
        <f ca="1">IFERROR(SUMPRODUCT(SEARCH(MID(G71,ROW(INDIRECT("1:"&amp;LEN(G71))),1),Lists!$V$2)),"")</f>
        <v>567</v>
      </c>
    </row>
    <row r="72" spans="1:8">
      <c r="A72" s="1" t="str">
        <f>'Settlement Account'!A71&amp;1&amp;'Settlement Account'!B71&amp;2&amp;'Settlement Account'!C71&amp;3&amp;'Settlement Account'!D71&amp;4&amp;'Settlement Account'!E71&amp;5&amp;'Settlement Account'!F71&amp;6&amp;'Settlement Account'!G71&amp;7&amp;'Settlement Account'!H71&amp;8&amp;'Settlement Account'!I71&amp;9&amp;'Settlement Account'!J71&amp;10&amp;'Settlement Account'!K71</f>
        <v>12345678910</v>
      </c>
      <c r="B72" s="1">
        <f t="shared" ca="1" si="1"/>
        <v>101</v>
      </c>
      <c r="C72" s="1" t="str">
        <f>'Processing Settings'!A71&amp;1&amp;'Processing Settings'!B71&amp;2&amp;'Processing Settings'!C71&amp;3&amp;'Processing Settings'!D71&amp;4&amp;'Processing Settings'!E71&amp;5&amp;'Processing Settings'!F71&amp;6&amp;'Processing Settings'!G71&amp;7&amp;'Processing Settings'!H71&amp;8&amp;'Processing Settings'!I71&amp;9&amp;'Processing Settings'!J71&amp;10&amp;'Processing Settings'!K71</f>
        <v>12345678910</v>
      </c>
      <c r="D72" s="1">
        <f ca="1">IFERROR(SUMPRODUCT(SEARCH(MID(C72,ROW(INDIRECT("1:"&amp;LEN(C72))),1),Lists!$V$2)),"")</f>
        <v>694</v>
      </c>
      <c r="E72" s="1"/>
      <c r="F72" s="1" t="str">
        <f ca="1">IFERROR(SUMPRODUCT(SEARCH(MID(E72,ROW(INDIRECT("1:"&amp;LEN(E72))),1),Lists!$V$2)),"")</f>
        <v/>
      </c>
      <c r="G72" s="52" t="str">
        <f>'Italian Bonds Settings'!A71&amp;1&amp;'Italian Bonds Settings'!B71&amp;2&amp;'Italian Bonds Settings'!C71&amp;3&amp;'Italian Bonds Settings'!D71&amp;4&amp;'Italian Bonds Settings'!E71&amp;5&amp;'Italian Bonds Settings'!F71&amp;6&amp;'Italian Bonds Settings'!G71&amp;7&amp;'Italian Bonds Settings'!H71&amp;8&amp;'Italian Bonds Settings'!I71&amp;9</f>
        <v>123456789</v>
      </c>
      <c r="H72" s="1">
        <f ca="1">IFERROR(SUMPRODUCT(SEARCH(MID(G72,ROW(INDIRECT("1:"&amp;LEN(G72))),1),Lists!$V$2)),"")</f>
        <v>567</v>
      </c>
    </row>
    <row r="73" spans="1:8">
      <c r="A73" s="1" t="str">
        <f>'Settlement Account'!A72&amp;1&amp;'Settlement Account'!B72&amp;2&amp;'Settlement Account'!C72&amp;3&amp;'Settlement Account'!D72&amp;4&amp;'Settlement Account'!E72&amp;5&amp;'Settlement Account'!F72&amp;6&amp;'Settlement Account'!G72&amp;7&amp;'Settlement Account'!H72&amp;8&amp;'Settlement Account'!I72&amp;9&amp;'Settlement Account'!J72&amp;10&amp;'Settlement Account'!K72</f>
        <v>12345678910</v>
      </c>
      <c r="B73" s="1">
        <f t="shared" ca="1" si="1"/>
        <v>101</v>
      </c>
      <c r="C73" s="1" t="str">
        <f>'Processing Settings'!A72&amp;1&amp;'Processing Settings'!B72&amp;2&amp;'Processing Settings'!C72&amp;3&amp;'Processing Settings'!D72&amp;4&amp;'Processing Settings'!E72&amp;5&amp;'Processing Settings'!F72&amp;6&amp;'Processing Settings'!G72&amp;7&amp;'Processing Settings'!H72&amp;8&amp;'Processing Settings'!I72&amp;9&amp;'Processing Settings'!J72&amp;10&amp;'Processing Settings'!K72</f>
        <v>12345678910</v>
      </c>
      <c r="D73" s="1">
        <f ca="1">IFERROR(SUMPRODUCT(SEARCH(MID(C73,ROW(INDIRECT("1:"&amp;LEN(C73))),1),Lists!$V$2)),"")</f>
        <v>694</v>
      </c>
      <c r="E73" s="1"/>
      <c r="F73" s="1" t="str">
        <f ca="1">IFERROR(SUMPRODUCT(SEARCH(MID(E73,ROW(INDIRECT("1:"&amp;LEN(E73))),1),Lists!$V$2)),"")</f>
        <v/>
      </c>
      <c r="G73" s="52" t="str">
        <f>'Italian Bonds Settings'!A72&amp;1&amp;'Italian Bonds Settings'!B72&amp;2&amp;'Italian Bonds Settings'!C72&amp;3&amp;'Italian Bonds Settings'!D72&amp;4&amp;'Italian Bonds Settings'!E72&amp;5&amp;'Italian Bonds Settings'!F72&amp;6&amp;'Italian Bonds Settings'!G72&amp;7&amp;'Italian Bonds Settings'!H72&amp;8&amp;'Italian Bonds Settings'!I72&amp;9</f>
        <v>123456789</v>
      </c>
      <c r="H73" s="1">
        <f ca="1">IFERROR(SUMPRODUCT(SEARCH(MID(G73,ROW(INDIRECT("1:"&amp;LEN(G73))),1),Lists!$V$2)),"")</f>
        <v>567</v>
      </c>
    </row>
    <row r="74" spans="1:8">
      <c r="A74" s="1" t="str">
        <f>'Settlement Account'!A73&amp;1&amp;'Settlement Account'!B73&amp;2&amp;'Settlement Account'!C73&amp;3&amp;'Settlement Account'!D73&amp;4&amp;'Settlement Account'!E73&amp;5&amp;'Settlement Account'!F73&amp;6&amp;'Settlement Account'!G73&amp;7&amp;'Settlement Account'!H73&amp;8&amp;'Settlement Account'!I73&amp;9&amp;'Settlement Account'!J73&amp;10&amp;'Settlement Account'!K73</f>
        <v>12345678910</v>
      </c>
      <c r="B74" s="1">
        <f t="shared" ca="1" si="1"/>
        <v>101</v>
      </c>
      <c r="C74" s="1" t="str">
        <f>'Processing Settings'!A73&amp;1&amp;'Processing Settings'!B73&amp;2&amp;'Processing Settings'!C73&amp;3&amp;'Processing Settings'!D73&amp;4&amp;'Processing Settings'!E73&amp;5&amp;'Processing Settings'!F73&amp;6&amp;'Processing Settings'!G73&amp;7&amp;'Processing Settings'!H73&amp;8&amp;'Processing Settings'!I73&amp;9&amp;'Processing Settings'!J73&amp;10&amp;'Processing Settings'!K73</f>
        <v>12345678910</v>
      </c>
      <c r="D74" s="1">
        <f ca="1">IFERROR(SUMPRODUCT(SEARCH(MID(C74,ROW(INDIRECT("1:"&amp;LEN(C74))),1),Lists!$V$2)),"")</f>
        <v>694</v>
      </c>
      <c r="E74" s="1"/>
      <c r="F74" s="1" t="str">
        <f ca="1">IFERROR(SUMPRODUCT(SEARCH(MID(E74,ROW(INDIRECT("1:"&amp;LEN(E74))),1),Lists!$V$2)),"")</f>
        <v/>
      </c>
      <c r="G74" s="52" t="str">
        <f>'Italian Bonds Settings'!A73&amp;1&amp;'Italian Bonds Settings'!B73&amp;2&amp;'Italian Bonds Settings'!C73&amp;3&amp;'Italian Bonds Settings'!D73&amp;4&amp;'Italian Bonds Settings'!E73&amp;5&amp;'Italian Bonds Settings'!F73&amp;6&amp;'Italian Bonds Settings'!G73&amp;7&amp;'Italian Bonds Settings'!H73&amp;8&amp;'Italian Bonds Settings'!I73&amp;9</f>
        <v>123456789</v>
      </c>
      <c r="H74" s="1">
        <f ca="1">IFERROR(SUMPRODUCT(SEARCH(MID(G74,ROW(INDIRECT("1:"&amp;LEN(G74))),1),Lists!$V$2)),"")</f>
        <v>567</v>
      </c>
    </row>
    <row r="75" spans="1:8">
      <c r="A75" s="1" t="str">
        <f>'Settlement Account'!A74&amp;1&amp;'Settlement Account'!B74&amp;2&amp;'Settlement Account'!C74&amp;3&amp;'Settlement Account'!D74&amp;4&amp;'Settlement Account'!E74&amp;5&amp;'Settlement Account'!F74&amp;6&amp;'Settlement Account'!G74&amp;7&amp;'Settlement Account'!H74&amp;8&amp;'Settlement Account'!I74&amp;9&amp;'Settlement Account'!J74&amp;10&amp;'Settlement Account'!K74</f>
        <v>12345678910</v>
      </c>
      <c r="B75" s="1">
        <f t="shared" ca="1" si="1"/>
        <v>101</v>
      </c>
      <c r="C75" s="1" t="str">
        <f>'Processing Settings'!A74&amp;1&amp;'Processing Settings'!B74&amp;2&amp;'Processing Settings'!C74&amp;3&amp;'Processing Settings'!D74&amp;4&amp;'Processing Settings'!E74&amp;5&amp;'Processing Settings'!F74&amp;6&amp;'Processing Settings'!G74&amp;7&amp;'Processing Settings'!H74&amp;8&amp;'Processing Settings'!I74&amp;9&amp;'Processing Settings'!J74&amp;10&amp;'Processing Settings'!K74</f>
        <v>12345678910</v>
      </c>
      <c r="D75" s="1">
        <f ca="1">IFERROR(SUMPRODUCT(SEARCH(MID(C75,ROW(INDIRECT("1:"&amp;LEN(C75))),1),Lists!$V$2)),"")</f>
        <v>694</v>
      </c>
      <c r="E75" s="1"/>
      <c r="F75" s="1" t="str">
        <f ca="1">IFERROR(SUMPRODUCT(SEARCH(MID(E75,ROW(INDIRECT("1:"&amp;LEN(E75))),1),Lists!$V$2)),"")</f>
        <v/>
      </c>
      <c r="G75" s="52" t="str">
        <f>'Italian Bonds Settings'!A74&amp;1&amp;'Italian Bonds Settings'!B74&amp;2&amp;'Italian Bonds Settings'!C74&amp;3&amp;'Italian Bonds Settings'!D74&amp;4&amp;'Italian Bonds Settings'!E74&amp;5&amp;'Italian Bonds Settings'!F74&amp;6&amp;'Italian Bonds Settings'!G74&amp;7&amp;'Italian Bonds Settings'!H74&amp;8&amp;'Italian Bonds Settings'!I74&amp;9</f>
        <v>123456789</v>
      </c>
      <c r="H75" s="1">
        <f ca="1">IFERROR(SUMPRODUCT(SEARCH(MID(G75,ROW(INDIRECT("1:"&amp;LEN(G75))),1),Lists!$V$2)),"")</f>
        <v>567</v>
      </c>
    </row>
    <row r="76" spans="1:8">
      <c r="A76" s="1" t="str">
        <f>'Settlement Account'!A75&amp;1&amp;'Settlement Account'!B75&amp;2&amp;'Settlement Account'!C75&amp;3&amp;'Settlement Account'!D75&amp;4&amp;'Settlement Account'!E75&amp;5&amp;'Settlement Account'!F75&amp;6&amp;'Settlement Account'!G75&amp;7&amp;'Settlement Account'!H75&amp;8&amp;'Settlement Account'!I75&amp;9&amp;'Settlement Account'!J75&amp;10&amp;'Settlement Account'!K75</f>
        <v>12345678910</v>
      </c>
      <c r="B76" s="1">
        <f t="shared" ca="1" si="1"/>
        <v>101</v>
      </c>
      <c r="C76" s="1" t="str">
        <f>'Processing Settings'!A75&amp;1&amp;'Processing Settings'!B75&amp;2&amp;'Processing Settings'!C75&amp;3&amp;'Processing Settings'!D75&amp;4&amp;'Processing Settings'!E75&amp;5&amp;'Processing Settings'!F75&amp;6&amp;'Processing Settings'!G75&amp;7&amp;'Processing Settings'!H75&amp;8&amp;'Processing Settings'!I75&amp;9&amp;'Processing Settings'!J75&amp;10&amp;'Processing Settings'!K75</f>
        <v>12345678910</v>
      </c>
      <c r="D76" s="1">
        <f ca="1">IFERROR(SUMPRODUCT(SEARCH(MID(C76,ROW(INDIRECT("1:"&amp;LEN(C76))),1),Lists!$V$2)),"")</f>
        <v>694</v>
      </c>
      <c r="E76" s="1"/>
      <c r="F76" s="1" t="str">
        <f ca="1">IFERROR(SUMPRODUCT(SEARCH(MID(E76,ROW(INDIRECT("1:"&amp;LEN(E76))),1),Lists!$V$2)),"")</f>
        <v/>
      </c>
      <c r="G76" s="52" t="str">
        <f>'Italian Bonds Settings'!A75&amp;1&amp;'Italian Bonds Settings'!B75&amp;2&amp;'Italian Bonds Settings'!C75&amp;3&amp;'Italian Bonds Settings'!D75&amp;4&amp;'Italian Bonds Settings'!E75&amp;5&amp;'Italian Bonds Settings'!F75&amp;6&amp;'Italian Bonds Settings'!G75&amp;7&amp;'Italian Bonds Settings'!H75&amp;8&amp;'Italian Bonds Settings'!I75&amp;9</f>
        <v>123456789</v>
      </c>
      <c r="H76" s="1">
        <f ca="1">IFERROR(SUMPRODUCT(SEARCH(MID(G76,ROW(INDIRECT("1:"&amp;LEN(G76))),1),Lists!$V$2)),"")</f>
        <v>567</v>
      </c>
    </row>
    <row r="77" spans="1:8">
      <c r="A77" s="1" t="str">
        <f>'Settlement Account'!A76&amp;1&amp;'Settlement Account'!B76&amp;2&amp;'Settlement Account'!C76&amp;3&amp;'Settlement Account'!D76&amp;4&amp;'Settlement Account'!E76&amp;5&amp;'Settlement Account'!F76&amp;6&amp;'Settlement Account'!G76&amp;7&amp;'Settlement Account'!H76&amp;8&amp;'Settlement Account'!I76&amp;9&amp;'Settlement Account'!J76&amp;10&amp;'Settlement Account'!K76</f>
        <v>12345678910</v>
      </c>
      <c r="B77" s="1">
        <f t="shared" ca="1" si="1"/>
        <v>101</v>
      </c>
      <c r="C77" s="1" t="str">
        <f>'Processing Settings'!A76&amp;1&amp;'Processing Settings'!B76&amp;2&amp;'Processing Settings'!C76&amp;3&amp;'Processing Settings'!D76&amp;4&amp;'Processing Settings'!E76&amp;5&amp;'Processing Settings'!F76&amp;6&amp;'Processing Settings'!G76&amp;7&amp;'Processing Settings'!H76&amp;8&amp;'Processing Settings'!I76&amp;9&amp;'Processing Settings'!J76&amp;10&amp;'Processing Settings'!K76</f>
        <v>12345678910</v>
      </c>
      <c r="D77" s="1">
        <f ca="1">IFERROR(SUMPRODUCT(SEARCH(MID(C77,ROW(INDIRECT("1:"&amp;LEN(C77))),1),Lists!$V$2)),"")</f>
        <v>694</v>
      </c>
      <c r="E77" s="1"/>
      <c r="F77" s="1" t="str">
        <f ca="1">IFERROR(SUMPRODUCT(SEARCH(MID(E77,ROW(INDIRECT("1:"&amp;LEN(E77))),1),Lists!$V$2)),"")</f>
        <v/>
      </c>
      <c r="G77" s="52" t="str">
        <f>'Italian Bonds Settings'!A76&amp;1&amp;'Italian Bonds Settings'!B76&amp;2&amp;'Italian Bonds Settings'!C76&amp;3&amp;'Italian Bonds Settings'!D76&amp;4&amp;'Italian Bonds Settings'!E76&amp;5&amp;'Italian Bonds Settings'!F76&amp;6&amp;'Italian Bonds Settings'!G76&amp;7&amp;'Italian Bonds Settings'!H76&amp;8&amp;'Italian Bonds Settings'!I76&amp;9</f>
        <v>123456789</v>
      </c>
      <c r="H77" s="1">
        <f ca="1">IFERROR(SUMPRODUCT(SEARCH(MID(G77,ROW(INDIRECT("1:"&amp;LEN(G77))),1),Lists!$V$2)),"")</f>
        <v>567</v>
      </c>
    </row>
    <row r="78" spans="1:8">
      <c r="A78" s="1" t="str">
        <f>'Settlement Account'!A77&amp;1&amp;'Settlement Account'!B77&amp;2&amp;'Settlement Account'!C77&amp;3&amp;'Settlement Account'!D77&amp;4&amp;'Settlement Account'!E77&amp;5&amp;'Settlement Account'!F77&amp;6&amp;'Settlement Account'!G77&amp;7&amp;'Settlement Account'!H77&amp;8&amp;'Settlement Account'!I77&amp;9&amp;'Settlement Account'!J77&amp;10&amp;'Settlement Account'!K77</f>
        <v>12345678910</v>
      </c>
      <c r="B78" s="1">
        <f t="shared" ca="1" si="1"/>
        <v>101</v>
      </c>
      <c r="C78" s="1" t="str">
        <f>'Processing Settings'!A77&amp;1&amp;'Processing Settings'!B77&amp;2&amp;'Processing Settings'!C77&amp;3&amp;'Processing Settings'!D77&amp;4&amp;'Processing Settings'!E77&amp;5&amp;'Processing Settings'!F77&amp;6&amp;'Processing Settings'!G77&amp;7&amp;'Processing Settings'!H77&amp;8&amp;'Processing Settings'!I77&amp;9&amp;'Processing Settings'!J77&amp;10&amp;'Processing Settings'!K77</f>
        <v>12345678910</v>
      </c>
      <c r="D78" s="1">
        <f ca="1">IFERROR(SUMPRODUCT(SEARCH(MID(C78,ROW(INDIRECT("1:"&amp;LEN(C78))),1),Lists!$V$2)),"")</f>
        <v>694</v>
      </c>
      <c r="E78" s="1"/>
      <c r="F78" s="1" t="str">
        <f ca="1">IFERROR(SUMPRODUCT(SEARCH(MID(E78,ROW(INDIRECT("1:"&amp;LEN(E78))),1),Lists!$V$2)),"")</f>
        <v/>
      </c>
      <c r="G78" s="52" t="str">
        <f>'Italian Bonds Settings'!A77&amp;1&amp;'Italian Bonds Settings'!B77&amp;2&amp;'Italian Bonds Settings'!C77&amp;3&amp;'Italian Bonds Settings'!D77&amp;4&amp;'Italian Bonds Settings'!E77&amp;5&amp;'Italian Bonds Settings'!F77&amp;6&amp;'Italian Bonds Settings'!G77&amp;7&amp;'Italian Bonds Settings'!H77&amp;8&amp;'Italian Bonds Settings'!I77&amp;9</f>
        <v>123456789</v>
      </c>
      <c r="H78" s="1">
        <f ca="1">IFERROR(SUMPRODUCT(SEARCH(MID(G78,ROW(INDIRECT("1:"&amp;LEN(G78))),1),Lists!$V$2)),"")</f>
        <v>567</v>
      </c>
    </row>
    <row r="79" spans="1:8">
      <c r="A79" s="1" t="str">
        <f>'Settlement Account'!A78&amp;1&amp;'Settlement Account'!B78&amp;2&amp;'Settlement Account'!C78&amp;3&amp;'Settlement Account'!D78&amp;4&amp;'Settlement Account'!E78&amp;5&amp;'Settlement Account'!F78&amp;6&amp;'Settlement Account'!G78&amp;7&amp;'Settlement Account'!H78&amp;8&amp;'Settlement Account'!I78&amp;9&amp;'Settlement Account'!J78&amp;10&amp;'Settlement Account'!K78</f>
        <v>12345678910</v>
      </c>
      <c r="B79" s="1">
        <f t="shared" ca="1" si="1"/>
        <v>101</v>
      </c>
      <c r="C79" s="1" t="str">
        <f>'Processing Settings'!A78&amp;1&amp;'Processing Settings'!B78&amp;2&amp;'Processing Settings'!C78&amp;3&amp;'Processing Settings'!D78&amp;4&amp;'Processing Settings'!E78&amp;5&amp;'Processing Settings'!F78&amp;6&amp;'Processing Settings'!G78&amp;7&amp;'Processing Settings'!H78&amp;8&amp;'Processing Settings'!I78&amp;9&amp;'Processing Settings'!J78&amp;10&amp;'Processing Settings'!K78</f>
        <v>12345678910</v>
      </c>
      <c r="D79" s="1">
        <f ca="1">IFERROR(SUMPRODUCT(SEARCH(MID(C79,ROW(INDIRECT("1:"&amp;LEN(C79))),1),Lists!$V$2)),"")</f>
        <v>694</v>
      </c>
      <c r="E79" s="1"/>
      <c r="F79" s="1" t="str">
        <f ca="1">IFERROR(SUMPRODUCT(SEARCH(MID(E79,ROW(INDIRECT("1:"&amp;LEN(E79))),1),Lists!$V$2)),"")</f>
        <v/>
      </c>
      <c r="G79" s="52" t="str">
        <f>'Italian Bonds Settings'!A78&amp;1&amp;'Italian Bonds Settings'!B78&amp;2&amp;'Italian Bonds Settings'!C78&amp;3&amp;'Italian Bonds Settings'!D78&amp;4&amp;'Italian Bonds Settings'!E78&amp;5&amp;'Italian Bonds Settings'!F78&amp;6&amp;'Italian Bonds Settings'!G78&amp;7&amp;'Italian Bonds Settings'!H78&amp;8&amp;'Italian Bonds Settings'!I78&amp;9</f>
        <v>123456789</v>
      </c>
      <c r="H79" s="1">
        <f ca="1">IFERROR(SUMPRODUCT(SEARCH(MID(G79,ROW(INDIRECT("1:"&amp;LEN(G79))),1),Lists!$V$2)),"")</f>
        <v>567</v>
      </c>
    </row>
    <row r="80" spans="1:8">
      <c r="A80" s="1" t="str">
        <f>'Settlement Account'!A79&amp;1&amp;'Settlement Account'!B79&amp;2&amp;'Settlement Account'!C79&amp;3&amp;'Settlement Account'!D79&amp;4&amp;'Settlement Account'!E79&amp;5&amp;'Settlement Account'!F79&amp;6&amp;'Settlement Account'!G79&amp;7&amp;'Settlement Account'!H79&amp;8&amp;'Settlement Account'!I79&amp;9&amp;'Settlement Account'!J79&amp;10&amp;'Settlement Account'!K79</f>
        <v>12345678910</v>
      </c>
      <c r="B80" s="1">
        <f t="shared" ca="1" si="1"/>
        <v>101</v>
      </c>
      <c r="C80" s="1" t="str">
        <f>'Processing Settings'!A79&amp;1&amp;'Processing Settings'!B79&amp;2&amp;'Processing Settings'!C79&amp;3&amp;'Processing Settings'!D79&amp;4&amp;'Processing Settings'!E79&amp;5&amp;'Processing Settings'!F79&amp;6&amp;'Processing Settings'!G79&amp;7&amp;'Processing Settings'!H79&amp;8&amp;'Processing Settings'!I79&amp;9&amp;'Processing Settings'!J79&amp;10&amp;'Processing Settings'!K79</f>
        <v>12345678910</v>
      </c>
      <c r="D80" s="1">
        <f ca="1">IFERROR(SUMPRODUCT(SEARCH(MID(C80,ROW(INDIRECT("1:"&amp;LEN(C80))),1),Lists!$V$2)),"")</f>
        <v>694</v>
      </c>
      <c r="E80" s="1"/>
      <c r="F80" s="1" t="str">
        <f ca="1">IFERROR(SUMPRODUCT(SEARCH(MID(E80,ROW(INDIRECT("1:"&amp;LEN(E80))),1),Lists!$V$2)),"")</f>
        <v/>
      </c>
      <c r="G80" s="52" t="str">
        <f>'Italian Bonds Settings'!A79&amp;1&amp;'Italian Bonds Settings'!B79&amp;2&amp;'Italian Bonds Settings'!C79&amp;3&amp;'Italian Bonds Settings'!D79&amp;4&amp;'Italian Bonds Settings'!E79&amp;5&amp;'Italian Bonds Settings'!F79&amp;6&amp;'Italian Bonds Settings'!G79&amp;7&amp;'Italian Bonds Settings'!H79&amp;8&amp;'Italian Bonds Settings'!I79&amp;9</f>
        <v>123456789</v>
      </c>
      <c r="H80" s="1">
        <f ca="1">IFERROR(SUMPRODUCT(SEARCH(MID(G80,ROW(INDIRECT("1:"&amp;LEN(G80))),1),Lists!$V$2)),"")</f>
        <v>567</v>
      </c>
    </row>
    <row r="81" spans="1:8">
      <c r="A81" s="1" t="str">
        <f>'Settlement Account'!A80&amp;1&amp;'Settlement Account'!B80&amp;2&amp;'Settlement Account'!C80&amp;3&amp;'Settlement Account'!D80&amp;4&amp;'Settlement Account'!E80&amp;5&amp;'Settlement Account'!F80&amp;6&amp;'Settlement Account'!G80&amp;7&amp;'Settlement Account'!H80&amp;8&amp;'Settlement Account'!I80&amp;9&amp;'Settlement Account'!J80&amp;10&amp;'Settlement Account'!K80</f>
        <v>12345678910</v>
      </c>
      <c r="B81" s="1">
        <f t="shared" ca="1" si="1"/>
        <v>101</v>
      </c>
      <c r="C81" s="1" t="str">
        <f>'Processing Settings'!A80&amp;1&amp;'Processing Settings'!B80&amp;2&amp;'Processing Settings'!C80&amp;3&amp;'Processing Settings'!D80&amp;4&amp;'Processing Settings'!E80&amp;5&amp;'Processing Settings'!F80&amp;6&amp;'Processing Settings'!G80&amp;7&amp;'Processing Settings'!H80&amp;8&amp;'Processing Settings'!I80&amp;9&amp;'Processing Settings'!J80&amp;10&amp;'Processing Settings'!K80</f>
        <v>12345678910</v>
      </c>
      <c r="D81" s="1">
        <f ca="1">IFERROR(SUMPRODUCT(SEARCH(MID(C81,ROW(INDIRECT("1:"&amp;LEN(C81))),1),Lists!$V$2)),"")</f>
        <v>694</v>
      </c>
      <c r="E81" s="1"/>
      <c r="F81" s="1" t="str">
        <f ca="1">IFERROR(SUMPRODUCT(SEARCH(MID(E81,ROW(INDIRECT("1:"&amp;LEN(E81))),1),Lists!$V$2)),"")</f>
        <v/>
      </c>
      <c r="G81" s="52" t="str">
        <f>'Italian Bonds Settings'!A80&amp;1&amp;'Italian Bonds Settings'!B80&amp;2&amp;'Italian Bonds Settings'!C80&amp;3&amp;'Italian Bonds Settings'!D80&amp;4&amp;'Italian Bonds Settings'!E80&amp;5&amp;'Italian Bonds Settings'!F80&amp;6&amp;'Italian Bonds Settings'!G80&amp;7&amp;'Italian Bonds Settings'!H80&amp;8&amp;'Italian Bonds Settings'!I80&amp;9</f>
        <v>123456789</v>
      </c>
      <c r="H81" s="1">
        <f ca="1">IFERROR(SUMPRODUCT(SEARCH(MID(G81,ROW(INDIRECT("1:"&amp;LEN(G81))),1),Lists!$V$2)),"")</f>
        <v>567</v>
      </c>
    </row>
    <row r="82" spans="1:8">
      <c r="A82" s="1" t="str">
        <f>'Settlement Account'!A81&amp;1&amp;'Settlement Account'!B81&amp;2&amp;'Settlement Account'!C81&amp;3&amp;'Settlement Account'!D81&amp;4&amp;'Settlement Account'!E81&amp;5&amp;'Settlement Account'!F81&amp;6&amp;'Settlement Account'!G81&amp;7&amp;'Settlement Account'!H81&amp;8&amp;'Settlement Account'!I81&amp;9&amp;'Settlement Account'!J81&amp;10&amp;'Settlement Account'!K81</f>
        <v>12345678910</v>
      </c>
      <c r="B82" s="1">
        <f t="shared" ca="1" si="1"/>
        <v>101</v>
      </c>
      <c r="C82" s="1" t="str">
        <f>'Processing Settings'!A81&amp;1&amp;'Processing Settings'!B81&amp;2&amp;'Processing Settings'!C81&amp;3&amp;'Processing Settings'!D81&amp;4&amp;'Processing Settings'!E81&amp;5&amp;'Processing Settings'!F81&amp;6&amp;'Processing Settings'!G81&amp;7&amp;'Processing Settings'!H81&amp;8&amp;'Processing Settings'!I81&amp;9&amp;'Processing Settings'!J81&amp;10&amp;'Processing Settings'!K81</f>
        <v>12345678910</v>
      </c>
      <c r="D82" s="1">
        <f ca="1">IFERROR(SUMPRODUCT(SEARCH(MID(C82,ROW(INDIRECT("1:"&amp;LEN(C82))),1),Lists!$V$2)),"")</f>
        <v>694</v>
      </c>
      <c r="E82" s="1"/>
      <c r="F82" s="1" t="str">
        <f ca="1">IFERROR(SUMPRODUCT(SEARCH(MID(E82,ROW(INDIRECT("1:"&amp;LEN(E82))),1),Lists!$V$2)),"")</f>
        <v/>
      </c>
      <c r="G82" s="52" t="str">
        <f>'Italian Bonds Settings'!A81&amp;1&amp;'Italian Bonds Settings'!B81&amp;2&amp;'Italian Bonds Settings'!C81&amp;3&amp;'Italian Bonds Settings'!D81&amp;4&amp;'Italian Bonds Settings'!E81&amp;5&amp;'Italian Bonds Settings'!F81&amp;6&amp;'Italian Bonds Settings'!G81&amp;7&amp;'Italian Bonds Settings'!H81&amp;8&amp;'Italian Bonds Settings'!I81&amp;9</f>
        <v>123456789</v>
      </c>
      <c r="H82" s="1">
        <f ca="1">IFERROR(SUMPRODUCT(SEARCH(MID(G82,ROW(INDIRECT("1:"&amp;LEN(G82))),1),Lists!$V$2)),"")</f>
        <v>567</v>
      </c>
    </row>
    <row r="83" spans="1:8">
      <c r="A83" s="1" t="str">
        <f>'Settlement Account'!A82&amp;1&amp;'Settlement Account'!B82&amp;2&amp;'Settlement Account'!C82&amp;3&amp;'Settlement Account'!D82&amp;4&amp;'Settlement Account'!E82&amp;5&amp;'Settlement Account'!F82&amp;6&amp;'Settlement Account'!G82&amp;7&amp;'Settlement Account'!H82&amp;8&amp;'Settlement Account'!I82&amp;9&amp;'Settlement Account'!J82&amp;10&amp;'Settlement Account'!K82</f>
        <v>12345678910</v>
      </c>
      <c r="B83" s="1">
        <f t="shared" ca="1" si="1"/>
        <v>101</v>
      </c>
      <c r="C83" s="1" t="str">
        <f>'Processing Settings'!A82&amp;1&amp;'Processing Settings'!B82&amp;2&amp;'Processing Settings'!C82&amp;3&amp;'Processing Settings'!D82&amp;4&amp;'Processing Settings'!E82&amp;5&amp;'Processing Settings'!F82&amp;6&amp;'Processing Settings'!G82&amp;7&amp;'Processing Settings'!H82&amp;8&amp;'Processing Settings'!I82&amp;9&amp;'Processing Settings'!J82&amp;10&amp;'Processing Settings'!K82</f>
        <v>12345678910</v>
      </c>
      <c r="D83" s="1">
        <f ca="1">IFERROR(SUMPRODUCT(SEARCH(MID(C83,ROW(INDIRECT("1:"&amp;LEN(C83))),1),Lists!$V$2)),"")</f>
        <v>694</v>
      </c>
      <c r="E83" s="1"/>
      <c r="F83" s="1" t="str">
        <f ca="1">IFERROR(SUMPRODUCT(SEARCH(MID(E83,ROW(INDIRECT("1:"&amp;LEN(E83))),1),Lists!$V$2)),"")</f>
        <v/>
      </c>
      <c r="G83" s="52" t="str">
        <f>'Italian Bonds Settings'!A82&amp;1&amp;'Italian Bonds Settings'!B82&amp;2&amp;'Italian Bonds Settings'!C82&amp;3&amp;'Italian Bonds Settings'!D82&amp;4&amp;'Italian Bonds Settings'!E82&amp;5&amp;'Italian Bonds Settings'!F82&amp;6&amp;'Italian Bonds Settings'!G82&amp;7&amp;'Italian Bonds Settings'!H82&amp;8&amp;'Italian Bonds Settings'!I82&amp;9</f>
        <v>123456789</v>
      </c>
      <c r="H83" s="1">
        <f ca="1">IFERROR(SUMPRODUCT(SEARCH(MID(G83,ROW(INDIRECT("1:"&amp;LEN(G83))),1),Lists!$V$2)),"")</f>
        <v>567</v>
      </c>
    </row>
    <row r="84" spans="1:8">
      <c r="A84" s="1" t="str">
        <f>'Settlement Account'!A83&amp;1&amp;'Settlement Account'!B83&amp;2&amp;'Settlement Account'!C83&amp;3&amp;'Settlement Account'!D83&amp;4&amp;'Settlement Account'!E83&amp;5&amp;'Settlement Account'!F83&amp;6&amp;'Settlement Account'!G83&amp;7&amp;'Settlement Account'!H83&amp;8&amp;'Settlement Account'!I83&amp;9&amp;'Settlement Account'!J83&amp;10&amp;'Settlement Account'!K83</f>
        <v>12345678910</v>
      </c>
      <c r="B84" s="1">
        <f t="shared" ca="1" si="1"/>
        <v>101</v>
      </c>
      <c r="C84" s="1" t="str">
        <f>'Processing Settings'!A83&amp;1&amp;'Processing Settings'!B83&amp;2&amp;'Processing Settings'!C83&amp;3&amp;'Processing Settings'!D83&amp;4&amp;'Processing Settings'!E83&amp;5&amp;'Processing Settings'!F83&amp;6&amp;'Processing Settings'!G83&amp;7&amp;'Processing Settings'!H83&amp;8&amp;'Processing Settings'!I83&amp;9&amp;'Processing Settings'!J83&amp;10&amp;'Processing Settings'!K83</f>
        <v>12345678910</v>
      </c>
      <c r="D84" s="1">
        <f ca="1">IFERROR(SUMPRODUCT(SEARCH(MID(C84,ROW(INDIRECT("1:"&amp;LEN(C84))),1),Lists!$V$2)),"")</f>
        <v>694</v>
      </c>
      <c r="E84" s="1"/>
      <c r="F84" s="1" t="str">
        <f ca="1">IFERROR(SUMPRODUCT(SEARCH(MID(E84,ROW(INDIRECT("1:"&amp;LEN(E84))),1),Lists!$V$2)),"")</f>
        <v/>
      </c>
      <c r="G84" s="52" t="str">
        <f>'Italian Bonds Settings'!A83&amp;1&amp;'Italian Bonds Settings'!B83&amp;2&amp;'Italian Bonds Settings'!C83&amp;3&amp;'Italian Bonds Settings'!D83&amp;4&amp;'Italian Bonds Settings'!E83&amp;5&amp;'Italian Bonds Settings'!F83&amp;6&amp;'Italian Bonds Settings'!G83&amp;7&amp;'Italian Bonds Settings'!H83&amp;8&amp;'Italian Bonds Settings'!I83&amp;9</f>
        <v>123456789</v>
      </c>
      <c r="H84" s="1">
        <f ca="1">IFERROR(SUMPRODUCT(SEARCH(MID(G84,ROW(INDIRECT("1:"&amp;LEN(G84))),1),Lists!$V$2)),"")</f>
        <v>567</v>
      </c>
    </row>
    <row r="85" spans="1:8">
      <c r="A85" s="1" t="str">
        <f>'Settlement Account'!A84&amp;1&amp;'Settlement Account'!B84&amp;2&amp;'Settlement Account'!C84&amp;3&amp;'Settlement Account'!D84&amp;4&amp;'Settlement Account'!E84&amp;5&amp;'Settlement Account'!F84&amp;6&amp;'Settlement Account'!G84&amp;7&amp;'Settlement Account'!H84&amp;8&amp;'Settlement Account'!I84&amp;9&amp;'Settlement Account'!J84&amp;10&amp;'Settlement Account'!K84</f>
        <v>12345678910</v>
      </c>
      <c r="B85" s="1">
        <f t="shared" ca="1" si="1"/>
        <v>101</v>
      </c>
      <c r="C85" s="1" t="str">
        <f>'Processing Settings'!A84&amp;1&amp;'Processing Settings'!B84&amp;2&amp;'Processing Settings'!C84&amp;3&amp;'Processing Settings'!D84&amp;4&amp;'Processing Settings'!E84&amp;5&amp;'Processing Settings'!F84&amp;6&amp;'Processing Settings'!G84&amp;7&amp;'Processing Settings'!H84&amp;8&amp;'Processing Settings'!I84&amp;9&amp;'Processing Settings'!J84&amp;10&amp;'Processing Settings'!K84</f>
        <v>12345678910</v>
      </c>
      <c r="D85" s="1">
        <f ca="1">IFERROR(SUMPRODUCT(SEARCH(MID(C85,ROW(INDIRECT("1:"&amp;LEN(C85))),1),Lists!$V$2)),"")</f>
        <v>694</v>
      </c>
      <c r="E85" s="1"/>
      <c r="F85" s="1" t="str">
        <f ca="1">IFERROR(SUMPRODUCT(SEARCH(MID(E85,ROW(INDIRECT("1:"&amp;LEN(E85))),1),Lists!$V$2)),"")</f>
        <v/>
      </c>
      <c r="G85" s="52" t="str">
        <f>'Italian Bonds Settings'!A84&amp;1&amp;'Italian Bonds Settings'!B84&amp;2&amp;'Italian Bonds Settings'!C84&amp;3&amp;'Italian Bonds Settings'!D84&amp;4&amp;'Italian Bonds Settings'!E84&amp;5&amp;'Italian Bonds Settings'!F84&amp;6&amp;'Italian Bonds Settings'!G84&amp;7&amp;'Italian Bonds Settings'!H84&amp;8&amp;'Italian Bonds Settings'!I84&amp;9</f>
        <v>123456789</v>
      </c>
      <c r="H85" s="1">
        <f ca="1">IFERROR(SUMPRODUCT(SEARCH(MID(G85,ROW(INDIRECT("1:"&amp;LEN(G85))),1),Lists!$V$2)),"")</f>
        <v>567</v>
      </c>
    </row>
    <row r="86" spans="1:8">
      <c r="A86" s="1" t="str">
        <f>'Settlement Account'!A85&amp;1&amp;'Settlement Account'!B85&amp;2&amp;'Settlement Account'!C85&amp;3&amp;'Settlement Account'!D85&amp;4&amp;'Settlement Account'!E85&amp;5&amp;'Settlement Account'!F85&amp;6&amp;'Settlement Account'!G85&amp;7&amp;'Settlement Account'!H85&amp;8&amp;'Settlement Account'!I85&amp;9&amp;'Settlement Account'!J85&amp;10&amp;'Settlement Account'!K85</f>
        <v>12345678910</v>
      </c>
      <c r="B86" s="1">
        <f t="shared" ca="1" si="1"/>
        <v>101</v>
      </c>
      <c r="C86" s="1" t="str">
        <f>'Processing Settings'!A85&amp;1&amp;'Processing Settings'!B85&amp;2&amp;'Processing Settings'!C85&amp;3&amp;'Processing Settings'!D85&amp;4&amp;'Processing Settings'!E85&amp;5&amp;'Processing Settings'!F85&amp;6&amp;'Processing Settings'!G85&amp;7&amp;'Processing Settings'!H85&amp;8&amp;'Processing Settings'!I85&amp;9&amp;'Processing Settings'!J85&amp;10&amp;'Processing Settings'!K85</f>
        <v>12345678910</v>
      </c>
      <c r="D86" s="1">
        <f ca="1">IFERROR(SUMPRODUCT(SEARCH(MID(C86,ROW(INDIRECT("1:"&amp;LEN(C86))),1),Lists!$V$2)),"")</f>
        <v>694</v>
      </c>
      <c r="E86" s="1"/>
      <c r="F86" s="1" t="str">
        <f ca="1">IFERROR(SUMPRODUCT(SEARCH(MID(E86,ROW(INDIRECT("1:"&amp;LEN(E86))),1),Lists!$V$2)),"")</f>
        <v/>
      </c>
      <c r="G86" s="52" t="str">
        <f>'Italian Bonds Settings'!A85&amp;1&amp;'Italian Bonds Settings'!B85&amp;2&amp;'Italian Bonds Settings'!C85&amp;3&amp;'Italian Bonds Settings'!D85&amp;4&amp;'Italian Bonds Settings'!E85&amp;5&amp;'Italian Bonds Settings'!F85&amp;6&amp;'Italian Bonds Settings'!G85&amp;7&amp;'Italian Bonds Settings'!H85&amp;8&amp;'Italian Bonds Settings'!I85&amp;9</f>
        <v>123456789</v>
      </c>
      <c r="H86" s="1">
        <f ca="1">IFERROR(SUMPRODUCT(SEARCH(MID(G86,ROW(INDIRECT("1:"&amp;LEN(G86))),1),Lists!$V$2)),"")</f>
        <v>567</v>
      </c>
    </row>
    <row r="87" spans="1:8">
      <c r="A87" s="1" t="str">
        <f>'Settlement Account'!A86&amp;1&amp;'Settlement Account'!B86&amp;2&amp;'Settlement Account'!C86&amp;3&amp;'Settlement Account'!D86&amp;4&amp;'Settlement Account'!E86&amp;5&amp;'Settlement Account'!F86&amp;6&amp;'Settlement Account'!G86&amp;7&amp;'Settlement Account'!H86&amp;8&amp;'Settlement Account'!I86&amp;9&amp;'Settlement Account'!J86&amp;10&amp;'Settlement Account'!K86</f>
        <v>12345678910</v>
      </c>
      <c r="B87" s="1">
        <f t="shared" ca="1" si="1"/>
        <v>101</v>
      </c>
      <c r="C87" s="1" t="str">
        <f>'Processing Settings'!A86&amp;1&amp;'Processing Settings'!B86&amp;2&amp;'Processing Settings'!C86&amp;3&amp;'Processing Settings'!D86&amp;4&amp;'Processing Settings'!E86&amp;5&amp;'Processing Settings'!F86&amp;6&amp;'Processing Settings'!G86&amp;7&amp;'Processing Settings'!H86&amp;8&amp;'Processing Settings'!I86&amp;9&amp;'Processing Settings'!J86&amp;10&amp;'Processing Settings'!K86</f>
        <v>12345678910</v>
      </c>
      <c r="D87" s="1">
        <f ca="1">IFERROR(SUMPRODUCT(SEARCH(MID(C87,ROW(INDIRECT("1:"&amp;LEN(C87))),1),Lists!$V$2)),"")</f>
        <v>694</v>
      </c>
      <c r="E87" s="1"/>
      <c r="F87" s="1" t="str">
        <f ca="1">IFERROR(SUMPRODUCT(SEARCH(MID(E87,ROW(INDIRECT("1:"&amp;LEN(E87))),1),Lists!$V$2)),"")</f>
        <v/>
      </c>
      <c r="G87" s="52" t="str">
        <f>'Italian Bonds Settings'!A86&amp;1&amp;'Italian Bonds Settings'!B86&amp;2&amp;'Italian Bonds Settings'!C86&amp;3&amp;'Italian Bonds Settings'!D86&amp;4&amp;'Italian Bonds Settings'!E86&amp;5&amp;'Italian Bonds Settings'!F86&amp;6&amp;'Italian Bonds Settings'!G86&amp;7&amp;'Italian Bonds Settings'!H86&amp;8&amp;'Italian Bonds Settings'!I86&amp;9</f>
        <v>123456789</v>
      </c>
      <c r="H87" s="1">
        <f ca="1">IFERROR(SUMPRODUCT(SEARCH(MID(G87,ROW(INDIRECT("1:"&amp;LEN(G87))),1),Lists!$V$2)),"")</f>
        <v>567</v>
      </c>
    </row>
    <row r="88" spans="1:8">
      <c r="A88" s="1" t="str">
        <f>'Settlement Account'!A87&amp;1&amp;'Settlement Account'!B87&amp;2&amp;'Settlement Account'!C87&amp;3&amp;'Settlement Account'!D87&amp;4&amp;'Settlement Account'!E87&amp;5&amp;'Settlement Account'!F87&amp;6&amp;'Settlement Account'!G87&amp;7&amp;'Settlement Account'!H87&amp;8&amp;'Settlement Account'!I87&amp;9&amp;'Settlement Account'!J87&amp;10&amp;'Settlement Account'!K87</f>
        <v>12345678910</v>
      </c>
      <c r="B88" s="1">
        <f t="shared" ca="1" si="1"/>
        <v>101</v>
      </c>
      <c r="C88" s="1" t="str">
        <f>'Processing Settings'!A87&amp;1&amp;'Processing Settings'!B87&amp;2&amp;'Processing Settings'!C87&amp;3&amp;'Processing Settings'!D87&amp;4&amp;'Processing Settings'!E87&amp;5&amp;'Processing Settings'!F87&amp;6&amp;'Processing Settings'!G87&amp;7&amp;'Processing Settings'!H87&amp;8&amp;'Processing Settings'!I87&amp;9&amp;'Processing Settings'!J87&amp;10&amp;'Processing Settings'!K87</f>
        <v>12345678910</v>
      </c>
      <c r="D88" s="1">
        <f ca="1">IFERROR(SUMPRODUCT(SEARCH(MID(C88,ROW(INDIRECT("1:"&amp;LEN(C88))),1),Lists!$V$2)),"")</f>
        <v>694</v>
      </c>
      <c r="E88" s="1"/>
      <c r="F88" s="1" t="str">
        <f ca="1">IFERROR(SUMPRODUCT(SEARCH(MID(E88,ROW(INDIRECT("1:"&amp;LEN(E88))),1),Lists!$V$2)),"")</f>
        <v/>
      </c>
      <c r="G88" s="52" t="str">
        <f>'Italian Bonds Settings'!A87&amp;1&amp;'Italian Bonds Settings'!B87&amp;2&amp;'Italian Bonds Settings'!C87&amp;3&amp;'Italian Bonds Settings'!D87&amp;4&amp;'Italian Bonds Settings'!E87&amp;5&amp;'Italian Bonds Settings'!F87&amp;6&amp;'Italian Bonds Settings'!G87&amp;7&amp;'Italian Bonds Settings'!H87&amp;8&amp;'Italian Bonds Settings'!I87&amp;9</f>
        <v>123456789</v>
      </c>
      <c r="H88" s="1">
        <f ca="1">IFERROR(SUMPRODUCT(SEARCH(MID(G88,ROW(INDIRECT("1:"&amp;LEN(G88))),1),Lists!$V$2)),"")</f>
        <v>567</v>
      </c>
    </row>
    <row r="89" spans="1:8">
      <c r="A89" s="1" t="str">
        <f>'Settlement Account'!A88&amp;1&amp;'Settlement Account'!B88&amp;2&amp;'Settlement Account'!C88&amp;3&amp;'Settlement Account'!D88&amp;4&amp;'Settlement Account'!E88&amp;5&amp;'Settlement Account'!F88&amp;6&amp;'Settlement Account'!G88&amp;7&amp;'Settlement Account'!H88&amp;8&amp;'Settlement Account'!I88&amp;9&amp;'Settlement Account'!J88&amp;10&amp;'Settlement Account'!K88</f>
        <v>12345678910</v>
      </c>
      <c r="B89" s="1">
        <f t="shared" ca="1" si="1"/>
        <v>101</v>
      </c>
      <c r="C89" s="1" t="str">
        <f>'Processing Settings'!A88&amp;1&amp;'Processing Settings'!B88&amp;2&amp;'Processing Settings'!C88&amp;3&amp;'Processing Settings'!D88&amp;4&amp;'Processing Settings'!E88&amp;5&amp;'Processing Settings'!F88&amp;6&amp;'Processing Settings'!G88&amp;7&amp;'Processing Settings'!H88&amp;8&amp;'Processing Settings'!I88&amp;9&amp;'Processing Settings'!J88&amp;10&amp;'Processing Settings'!K88</f>
        <v>12345678910</v>
      </c>
      <c r="D89" s="1">
        <f ca="1">IFERROR(SUMPRODUCT(SEARCH(MID(C89,ROW(INDIRECT("1:"&amp;LEN(C89))),1),Lists!$V$2)),"")</f>
        <v>694</v>
      </c>
      <c r="E89" s="1"/>
      <c r="F89" s="1" t="str">
        <f ca="1">IFERROR(SUMPRODUCT(SEARCH(MID(E89,ROW(INDIRECT("1:"&amp;LEN(E89))),1),Lists!$V$2)),"")</f>
        <v/>
      </c>
      <c r="G89" s="52" t="str">
        <f>'Italian Bonds Settings'!A88&amp;1&amp;'Italian Bonds Settings'!B88&amp;2&amp;'Italian Bonds Settings'!C88&amp;3&amp;'Italian Bonds Settings'!D88&amp;4&amp;'Italian Bonds Settings'!E88&amp;5&amp;'Italian Bonds Settings'!F88&amp;6&amp;'Italian Bonds Settings'!G88&amp;7&amp;'Italian Bonds Settings'!H88&amp;8&amp;'Italian Bonds Settings'!I88&amp;9</f>
        <v>123456789</v>
      </c>
      <c r="H89" s="1">
        <f ca="1">IFERROR(SUMPRODUCT(SEARCH(MID(G89,ROW(INDIRECT("1:"&amp;LEN(G89))),1),Lists!$V$2)),"")</f>
        <v>567</v>
      </c>
    </row>
    <row r="90" spans="1:8">
      <c r="A90" s="1" t="str">
        <f>'Settlement Account'!A89&amp;1&amp;'Settlement Account'!B89&amp;2&amp;'Settlement Account'!C89&amp;3&amp;'Settlement Account'!D89&amp;4&amp;'Settlement Account'!E89&amp;5&amp;'Settlement Account'!F89&amp;6&amp;'Settlement Account'!G89&amp;7&amp;'Settlement Account'!H89&amp;8&amp;'Settlement Account'!I89&amp;9&amp;'Settlement Account'!J89&amp;10&amp;'Settlement Account'!K89</f>
        <v>12345678910</v>
      </c>
      <c r="B90" s="1">
        <f t="shared" ca="1" si="1"/>
        <v>101</v>
      </c>
      <c r="C90" s="1" t="str">
        <f>'Processing Settings'!A89&amp;1&amp;'Processing Settings'!B89&amp;2&amp;'Processing Settings'!C89&amp;3&amp;'Processing Settings'!D89&amp;4&amp;'Processing Settings'!E89&amp;5&amp;'Processing Settings'!F89&amp;6&amp;'Processing Settings'!G89&amp;7&amp;'Processing Settings'!H89&amp;8&amp;'Processing Settings'!I89&amp;9&amp;'Processing Settings'!J89&amp;10&amp;'Processing Settings'!K89</f>
        <v>12345678910</v>
      </c>
      <c r="D90" s="1">
        <f ca="1">IFERROR(SUMPRODUCT(SEARCH(MID(C90,ROW(INDIRECT("1:"&amp;LEN(C90))),1),Lists!$V$2)),"")</f>
        <v>694</v>
      </c>
      <c r="E90" s="1"/>
      <c r="F90" s="1" t="str">
        <f ca="1">IFERROR(SUMPRODUCT(SEARCH(MID(E90,ROW(INDIRECT("1:"&amp;LEN(E90))),1),Lists!$V$2)),"")</f>
        <v/>
      </c>
      <c r="G90" s="52" t="str">
        <f>'Italian Bonds Settings'!A89&amp;1&amp;'Italian Bonds Settings'!B89&amp;2&amp;'Italian Bonds Settings'!C89&amp;3&amp;'Italian Bonds Settings'!D89&amp;4&amp;'Italian Bonds Settings'!E89&amp;5&amp;'Italian Bonds Settings'!F89&amp;6&amp;'Italian Bonds Settings'!G89&amp;7&amp;'Italian Bonds Settings'!H89&amp;8&amp;'Italian Bonds Settings'!I89&amp;9</f>
        <v>123456789</v>
      </c>
      <c r="H90" s="1">
        <f ca="1">IFERROR(SUMPRODUCT(SEARCH(MID(G90,ROW(INDIRECT("1:"&amp;LEN(G90))),1),Lists!$V$2)),"")</f>
        <v>567</v>
      </c>
    </row>
    <row r="91" spans="1:8">
      <c r="A91" s="1" t="str">
        <f>'Settlement Account'!A90&amp;1&amp;'Settlement Account'!B90&amp;2&amp;'Settlement Account'!C90&amp;3&amp;'Settlement Account'!D90&amp;4&amp;'Settlement Account'!E90&amp;5&amp;'Settlement Account'!F90&amp;6&amp;'Settlement Account'!G90&amp;7&amp;'Settlement Account'!H90&amp;8&amp;'Settlement Account'!I90&amp;9&amp;'Settlement Account'!J90&amp;10&amp;'Settlement Account'!K90</f>
        <v>12345678910</v>
      </c>
      <c r="B91" s="1">
        <f t="shared" ca="1" si="1"/>
        <v>101</v>
      </c>
      <c r="C91" s="1" t="str">
        <f>'Processing Settings'!A90&amp;1&amp;'Processing Settings'!B90&amp;2&amp;'Processing Settings'!C90&amp;3&amp;'Processing Settings'!D90&amp;4&amp;'Processing Settings'!E90&amp;5&amp;'Processing Settings'!F90&amp;6&amp;'Processing Settings'!G90&amp;7&amp;'Processing Settings'!H90&amp;8&amp;'Processing Settings'!I90&amp;9&amp;'Processing Settings'!J90&amp;10&amp;'Processing Settings'!K90</f>
        <v>12345678910</v>
      </c>
      <c r="D91" s="1">
        <f ca="1">IFERROR(SUMPRODUCT(SEARCH(MID(C91,ROW(INDIRECT("1:"&amp;LEN(C91))),1),Lists!$V$2)),"")</f>
        <v>694</v>
      </c>
      <c r="E91" s="1"/>
      <c r="F91" s="1" t="str">
        <f ca="1">IFERROR(SUMPRODUCT(SEARCH(MID(E91,ROW(INDIRECT("1:"&amp;LEN(E91))),1),Lists!$V$2)),"")</f>
        <v/>
      </c>
      <c r="G91" s="52" t="str">
        <f>'Italian Bonds Settings'!A90&amp;1&amp;'Italian Bonds Settings'!B90&amp;2&amp;'Italian Bonds Settings'!C90&amp;3&amp;'Italian Bonds Settings'!D90&amp;4&amp;'Italian Bonds Settings'!E90&amp;5&amp;'Italian Bonds Settings'!F90&amp;6&amp;'Italian Bonds Settings'!G90&amp;7&amp;'Italian Bonds Settings'!H90&amp;8&amp;'Italian Bonds Settings'!I90&amp;9</f>
        <v>123456789</v>
      </c>
      <c r="H91" s="1">
        <f ca="1">IFERROR(SUMPRODUCT(SEARCH(MID(G91,ROW(INDIRECT("1:"&amp;LEN(G91))),1),Lists!$V$2)),"")</f>
        <v>567</v>
      </c>
    </row>
    <row r="92" spans="1:8">
      <c r="A92" s="1" t="str">
        <f>'Settlement Account'!A91&amp;1&amp;'Settlement Account'!B91&amp;2&amp;'Settlement Account'!C91&amp;3&amp;'Settlement Account'!D91&amp;4&amp;'Settlement Account'!E91&amp;5&amp;'Settlement Account'!F91&amp;6&amp;'Settlement Account'!G91&amp;7&amp;'Settlement Account'!H91&amp;8&amp;'Settlement Account'!I91&amp;9&amp;'Settlement Account'!J91&amp;10&amp;'Settlement Account'!K91</f>
        <v>12345678910</v>
      </c>
      <c r="B92" s="1">
        <f t="shared" ca="1" si="1"/>
        <v>101</v>
      </c>
      <c r="C92" s="1" t="str">
        <f>'Processing Settings'!A91&amp;1&amp;'Processing Settings'!B91&amp;2&amp;'Processing Settings'!C91&amp;3&amp;'Processing Settings'!D91&amp;4&amp;'Processing Settings'!E91&amp;5&amp;'Processing Settings'!F91&amp;6&amp;'Processing Settings'!G91&amp;7&amp;'Processing Settings'!H91&amp;8&amp;'Processing Settings'!I91&amp;9&amp;'Processing Settings'!J91&amp;10&amp;'Processing Settings'!K91</f>
        <v>12345678910</v>
      </c>
      <c r="D92" s="1">
        <f ca="1">IFERROR(SUMPRODUCT(SEARCH(MID(C92,ROW(INDIRECT("1:"&amp;LEN(C92))),1),Lists!$V$2)),"")</f>
        <v>694</v>
      </c>
      <c r="E92" s="1"/>
      <c r="F92" s="1" t="str">
        <f ca="1">IFERROR(SUMPRODUCT(SEARCH(MID(E92,ROW(INDIRECT("1:"&amp;LEN(E92))),1),Lists!$V$2)),"")</f>
        <v/>
      </c>
      <c r="G92" s="52" t="str">
        <f>'Italian Bonds Settings'!A91&amp;1&amp;'Italian Bonds Settings'!B91&amp;2&amp;'Italian Bonds Settings'!C91&amp;3&amp;'Italian Bonds Settings'!D91&amp;4&amp;'Italian Bonds Settings'!E91&amp;5&amp;'Italian Bonds Settings'!F91&amp;6&amp;'Italian Bonds Settings'!G91&amp;7&amp;'Italian Bonds Settings'!H91&amp;8&amp;'Italian Bonds Settings'!I91&amp;9</f>
        <v>123456789</v>
      </c>
      <c r="H92" s="1">
        <f ca="1">IFERROR(SUMPRODUCT(SEARCH(MID(G92,ROW(INDIRECT("1:"&amp;LEN(G92))),1),Lists!$V$2)),"")</f>
        <v>567</v>
      </c>
    </row>
    <row r="93" spans="1:8">
      <c r="A93" s="1" t="str">
        <f>'Settlement Account'!A92&amp;1&amp;'Settlement Account'!B92&amp;2&amp;'Settlement Account'!C92&amp;3&amp;'Settlement Account'!D92&amp;4&amp;'Settlement Account'!E92&amp;5&amp;'Settlement Account'!F92&amp;6&amp;'Settlement Account'!G92&amp;7&amp;'Settlement Account'!H92&amp;8&amp;'Settlement Account'!I92&amp;9&amp;'Settlement Account'!J92&amp;10&amp;'Settlement Account'!K92</f>
        <v>12345678910</v>
      </c>
      <c r="B93" s="1">
        <f t="shared" ca="1" si="1"/>
        <v>101</v>
      </c>
      <c r="C93" s="1" t="str">
        <f>'Processing Settings'!A92&amp;1&amp;'Processing Settings'!B92&amp;2&amp;'Processing Settings'!C92&amp;3&amp;'Processing Settings'!D92&amp;4&amp;'Processing Settings'!E92&amp;5&amp;'Processing Settings'!F92&amp;6&amp;'Processing Settings'!G92&amp;7&amp;'Processing Settings'!H92&amp;8&amp;'Processing Settings'!I92&amp;9&amp;'Processing Settings'!J92&amp;10&amp;'Processing Settings'!K92</f>
        <v>12345678910</v>
      </c>
      <c r="D93" s="1">
        <f ca="1">IFERROR(SUMPRODUCT(SEARCH(MID(C93,ROW(INDIRECT("1:"&amp;LEN(C93))),1),Lists!$V$2)),"")</f>
        <v>694</v>
      </c>
      <c r="E93" s="1"/>
      <c r="F93" s="1" t="str">
        <f ca="1">IFERROR(SUMPRODUCT(SEARCH(MID(E93,ROW(INDIRECT("1:"&amp;LEN(E93))),1),Lists!$V$2)),"")</f>
        <v/>
      </c>
      <c r="G93" s="52" t="str">
        <f>'Italian Bonds Settings'!A92&amp;1&amp;'Italian Bonds Settings'!B92&amp;2&amp;'Italian Bonds Settings'!C92&amp;3&amp;'Italian Bonds Settings'!D92&amp;4&amp;'Italian Bonds Settings'!E92&amp;5&amp;'Italian Bonds Settings'!F92&amp;6&amp;'Italian Bonds Settings'!G92&amp;7&amp;'Italian Bonds Settings'!H92&amp;8&amp;'Italian Bonds Settings'!I92&amp;9</f>
        <v>123456789</v>
      </c>
      <c r="H93" s="1">
        <f ca="1">IFERROR(SUMPRODUCT(SEARCH(MID(G93,ROW(INDIRECT("1:"&amp;LEN(G93))),1),Lists!$V$2)),"")</f>
        <v>567</v>
      </c>
    </row>
    <row r="94" spans="1:8">
      <c r="A94" s="1" t="str">
        <f>'Settlement Account'!A93&amp;1&amp;'Settlement Account'!B93&amp;2&amp;'Settlement Account'!C93&amp;3&amp;'Settlement Account'!D93&amp;4&amp;'Settlement Account'!E93&amp;5&amp;'Settlement Account'!F93&amp;6&amp;'Settlement Account'!G93&amp;7&amp;'Settlement Account'!H93&amp;8&amp;'Settlement Account'!I93&amp;9&amp;'Settlement Account'!J93&amp;10&amp;'Settlement Account'!K93</f>
        <v>12345678910</v>
      </c>
      <c r="B94" s="1">
        <f t="shared" ca="1" si="1"/>
        <v>101</v>
      </c>
      <c r="C94" s="1" t="str">
        <f>'Processing Settings'!A93&amp;1&amp;'Processing Settings'!B93&amp;2&amp;'Processing Settings'!C93&amp;3&amp;'Processing Settings'!D93&amp;4&amp;'Processing Settings'!E93&amp;5&amp;'Processing Settings'!F93&amp;6&amp;'Processing Settings'!G93&amp;7&amp;'Processing Settings'!H93&amp;8&amp;'Processing Settings'!I93&amp;9&amp;'Processing Settings'!J93&amp;10&amp;'Processing Settings'!K93</f>
        <v>12345678910</v>
      </c>
      <c r="D94" s="1">
        <f ca="1">IFERROR(SUMPRODUCT(SEARCH(MID(C94,ROW(INDIRECT("1:"&amp;LEN(C94))),1),Lists!$V$2)),"")</f>
        <v>694</v>
      </c>
      <c r="E94" s="1"/>
      <c r="F94" s="1" t="str">
        <f ca="1">IFERROR(SUMPRODUCT(SEARCH(MID(E94,ROW(INDIRECT("1:"&amp;LEN(E94))),1),Lists!$V$2)),"")</f>
        <v/>
      </c>
      <c r="G94" s="52" t="str">
        <f>'Italian Bonds Settings'!A93&amp;1&amp;'Italian Bonds Settings'!B93&amp;2&amp;'Italian Bonds Settings'!C93&amp;3&amp;'Italian Bonds Settings'!D93&amp;4&amp;'Italian Bonds Settings'!E93&amp;5&amp;'Italian Bonds Settings'!F93&amp;6&amp;'Italian Bonds Settings'!G93&amp;7&amp;'Italian Bonds Settings'!H93&amp;8&amp;'Italian Bonds Settings'!I93&amp;9</f>
        <v>123456789</v>
      </c>
      <c r="H94" s="1">
        <f ca="1">IFERROR(SUMPRODUCT(SEARCH(MID(G94,ROW(INDIRECT("1:"&amp;LEN(G94))),1),Lists!$V$2)),"")</f>
        <v>567</v>
      </c>
    </row>
    <row r="95" spans="1:8">
      <c r="A95" s="1" t="str">
        <f>'Settlement Account'!A94&amp;1&amp;'Settlement Account'!B94&amp;2&amp;'Settlement Account'!C94&amp;3&amp;'Settlement Account'!D94&amp;4&amp;'Settlement Account'!E94&amp;5&amp;'Settlement Account'!F94&amp;6&amp;'Settlement Account'!G94&amp;7&amp;'Settlement Account'!H94&amp;8&amp;'Settlement Account'!I94&amp;9&amp;'Settlement Account'!J94&amp;10&amp;'Settlement Account'!K94</f>
        <v>12345678910</v>
      </c>
      <c r="B95" s="1">
        <f t="shared" ca="1" si="1"/>
        <v>101</v>
      </c>
      <c r="C95" s="1" t="str">
        <f>'Processing Settings'!A94&amp;1&amp;'Processing Settings'!B94&amp;2&amp;'Processing Settings'!C94&amp;3&amp;'Processing Settings'!D94&amp;4&amp;'Processing Settings'!E94&amp;5&amp;'Processing Settings'!F94&amp;6&amp;'Processing Settings'!G94&amp;7&amp;'Processing Settings'!H94&amp;8&amp;'Processing Settings'!I94&amp;9&amp;'Processing Settings'!J94&amp;10&amp;'Processing Settings'!K94</f>
        <v>12345678910</v>
      </c>
      <c r="D95" s="1">
        <f ca="1">IFERROR(SUMPRODUCT(SEARCH(MID(C95,ROW(INDIRECT("1:"&amp;LEN(C95))),1),Lists!$V$2)),"")</f>
        <v>694</v>
      </c>
      <c r="E95" s="1"/>
      <c r="F95" s="1" t="str">
        <f ca="1">IFERROR(SUMPRODUCT(SEARCH(MID(E95,ROW(INDIRECT("1:"&amp;LEN(E95))),1),Lists!$V$2)),"")</f>
        <v/>
      </c>
      <c r="G95" s="52" t="str">
        <f>'Italian Bonds Settings'!A94&amp;1&amp;'Italian Bonds Settings'!B94&amp;2&amp;'Italian Bonds Settings'!C94&amp;3&amp;'Italian Bonds Settings'!D94&amp;4&amp;'Italian Bonds Settings'!E94&amp;5&amp;'Italian Bonds Settings'!F94&amp;6&amp;'Italian Bonds Settings'!G94&amp;7&amp;'Italian Bonds Settings'!H94&amp;8&amp;'Italian Bonds Settings'!I94&amp;9</f>
        <v>123456789</v>
      </c>
      <c r="H95" s="1">
        <f ca="1">IFERROR(SUMPRODUCT(SEARCH(MID(G95,ROW(INDIRECT("1:"&amp;LEN(G95))),1),Lists!$V$2)),"")</f>
        <v>567</v>
      </c>
    </row>
    <row r="96" spans="1:8">
      <c r="A96" s="1" t="str">
        <f>'Settlement Account'!A95&amp;1&amp;'Settlement Account'!B95&amp;2&amp;'Settlement Account'!C95&amp;3&amp;'Settlement Account'!D95&amp;4&amp;'Settlement Account'!E95&amp;5&amp;'Settlement Account'!F95&amp;6&amp;'Settlement Account'!G95&amp;7&amp;'Settlement Account'!H95&amp;8&amp;'Settlement Account'!I95&amp;9&amp;'Settlement Account'!J95&amp;10&amp;'Settlement Account'!K95</f>
        <v>12345678910</v>
      </c>
      <c r="B96" s="1">
        <f t="shared" ca="1" si="1"/>
        <v>101</v>
      </c>
      <c r="C96" s="1" t="str">
        <f>'Processing Settings'!A95&amp;1&amp;'Processing Settings'!B95&amp;2&amp;'Processing Settings'!C95&amp;3&amp;'Processing Settings'!D95&amp;4&amp;'Processing Settings'!E95&amp;5&amp;'Processing Settings'!F95&amp;6&amp;'Processing Settings'!G95&amp;7&amp;'Processing Settings'!H95&amp;8&amp;'Processing Settings'!I95&amp;9&amp;'Processing Settings'!J95&amp;10&amp;'Processing Settings'!K95</f>
        <v>12345678910</v>
      </c>
      <c r="D96" s="1">
        <f ca="1">IFERROR(SUMPRODUCT(SEARCH(MID(C96,ROW(INDIRECT("1:"&amp;LEN(C96))),1),Lists!$V$2)),"")</f>
        <v>694</v>
      </c>
      <c r="E96" s="1"/>
      <c r="F96" s="1" t="str">
        <f ca="1">IFERROR(SUMPRODUCT(SEARCH(MID(E96,ROW(INDIRECT("1:"&amp;LEN(E96))),1),Lists!$V$2)),"")</f>
        <v/>
      </c>
      <c r="G96" s="52" t="str">
        <f>'Italian Bonds Settings'!A95&amp;1&amp;'Italian Bonds Settings'!B95&amp;2&amp;'Italian Bonds Settings'!C95&amp;3&amp;'Italian Bonds Settings'!D95&amp;4&amp;'Italian Bonds Settings'!E95&amp;5&amp;'Italian Bonds Settings'!F95&amp;6&amp;'Italian Bonds Settings'!G95&amp;7&amp;'Italian Bonds Settings'!H95&amp;8&amp;'Italian Bonds Settings'!I95&amp;9</f>
        <v>123456789</v>
      </c>
      <c r="H96" s="1">
        <f ca="1">IFERROR(SUMPRODUCT(SEARCH(MID(G96,ROW(INDIRECT("1:"&amp;LEN(G96))),1),Lists!$V$2)),"")</f>
        <v>567</v>
      </c>
    </row>
    <row r="97" spans="1:8">
      <c r="A97" s="1" t="str">
        <f>'Settlement Account'!A96&amp;1&amp;'Settlement Account'!B96&amp;2&amp;'Settlement Account'!C96&amp;3&amp;'Settlement Account'!D96&amp;4&amp;'Settlement Account'!E96&amp;5&amp;'Settlement Account'!F96&amp;6&amp;'Settlement Account'!G96&amp;7&amp;'Settlement Account'!H96&amp;8&amp;'Settlement Account'!I96&amp;9&amp;'Settlement Account'!J96&amp;10&amp;'Settlement Account'!K96</f>
        <v>12345678910</v>
      </c>
      <c r="B97" s="1">
        <f t="shared" ca="1" si="1"/>
        <v>101</v>
      </c>
      <c r="C97" s="1" t="str">
        <f>'Processing Settings'!A96&amp;1&amp;'Processing Settings'!B96&amp;2&amp;'Processing Settings'!C96&amp;3&amp;'Processing Settings'!D96&amp;4&amp;'Processing Settings'!E96&amp;5&amp;'Processing Settings'!F96&amp;6&amp;'Processing Settings'!G96&amp;7&amp;'Processing Settings'!H96&amp;8&amp;'Processing Settings'!I96&amp;9&amp;'Processing Settings'!J96&amp;10&amp;'Processing Settings'!K96</f>
        <v>12345678910</v>
      </c>
      <c r="D97" s="1">
        <f ca="1">IFERROR(SUMPRODUCT(SEARCH(MID(C97,ROW(INDIRECT("1:"&amp;LEN(C97))),1),Lists!$V$2)),"")</f>
        <v>694</v>
      </c>
      <c r="E97" s="1"/>
      <c r="F97" s="1" t="str">
        <f ca="1">IFERROR(SUMPRODUCT(SEARCH(MID(E97,ROW(INDIRECT("1:"&amp;LEN(E97))),1),Lists!$V$2)),"")</f>
        <v/>
      </c>
      <c r="G97" s="52" t="str">
        <f>'Italian Bonds Settings'!A96&amp;1&amp;'Italian Bonds Settings'!B96&amp;2&amp;'Italian Bonds Settings'!C96&amp;3&amp;'Italian Bonds Settings'!D96&amp;4&amp;'Italian Bonds Settings'!E96&amp;5&amp;'Italian Bonds Settings'!F96&amp;6&amp;'Italian Bonds Settings'!G96&amp;7&amp;'Italian Bonds Settings'!H96&amp;8&amp;'Italian Bonds Settings'!I96&amp;9</f>
        <v>123456789</v>
      </c>
      <c r="H97" s="1">
        <f ca="1">IFERROR(SUMPRODUCT(SEARCH(MID(G97,ROW(INDIRECT("1:"&amp;LEN(G97))),1),Lists!$V$2)),"")</f>
        <v>567</v>
      </c>
    </row>
    <row r="98" spans="1:8">
      <c r="A98" s="1" t="str">
        <f>'Settlement Account'!A97&amp;1&amp;'Settlement Account'!B97&amp;2&amp;'Settlement Account'!C97&amp;3&amp;'Settlement Account'!D97&amp;4&amp;'Settlement Account'!E97&amp;5&amp;'Settlement Account'!F97&amp;6&amp;'Settlement Account'!G97&amp;7&amp;'Settlement Account'!H97&amp;8&amp;'Settlement Account'!I97&amp;9&amp;'Settlement Account'!J97&amp;10&amp;'Settlement Account'!K97</f>
        <v>12345678910</v>
      </c>
      <c r="B98" s="1">
        <f t="shared" ca="1" si="1"/>
        <v>101</v>
      </c>
      <c r="C98" s="1" t="str">
        <f>'Processing Settings'!A97&amp;1&amp;'Processing Settings'!B97&amp;2&amp;'Processing Settings'!C97&amp;3&amp;'Processing Settings'!D97&amp;4&amp;'Processing Settings'!E97&amp;5&amp;'Processing Settings'!F97&amp;6&amp;'Processing Settings'!G97&amp;7&amp;'Processing Settings'!H97&amp;8&amp;'Processing Settings'!I97&amp;9&amp;'Processing Settings'!J97&amp;10&amp;'Processing Settings'!K97</f>
        <v>12345678910</v>
      </c>
      <c r="D98" s="1">
        <f ca="1">IFERROR(SUMPRODUCT(SEARCH(MID(C98,ROW(INDIRECT("1:"&amp;LEN(C98))),1),Lists!$V$2)),"")</f>
        <v>694</v>
      </c>
      <c r="E98" s="1"/>
      <c r="F98" s="1" t="str">
        <f ca="1">IFERROR(SUMPRODUCT(SEARCH(MID(E98,ROW(INDIRECT("1:"&amp;LEN(E98))),1),Lists!$V$2)),"")</f>
        <v/>
      </c>
      <c r="G98" s="52" t="str">
        <f>'Italian Bonds Settings'!A97&amp;1&amp;'Italian Bonds Settings'!B97&amp;2&amp;'Italian Bonds Settings'!C97&amp;3&amp;'Italian Bonds Settings'!D97&amp;4&amp;'Italian Bonds Settings'!E97&amp;5&amp;'Italian Bonds Settings'!F97&amp;6&amp;'Italian Bonds Settings'!G97&amp;7&amp;'Italian Bonds Settings'!H97&amp;8&amp;'Italian Bonds Settings'!I97&amp;9</f>
        <v>123456789</v>
      </c>
      <c r="H98" s="1">
        <f ca="1">IFERROR(SUMPRODUCT(SEARCH(MID(G98,ROW(INDIRECT("1:"&amp;LEN(G98))),1),Lists!$V$2)),"")</f>
        <v>567</v>
      </c>
    </row>
    <row r="99" spans="1:8">
      <c r="A99" s="1" t="str">
        <f>'Settlement Account'!A98&amp;1&amp;'Settlement Account'!B98&amp;2&amp;'Settlement Account'!C98&amp;3&amp;'Settlement Account'!D98&amp;4&amp;'Settlement Account'!E98&amp;5&amp;'Settlement Account'!F98&amp;6&amp;'Settlement Account'!G98&amp;7&amp;'Settlement Account'!H98&amp;8&amp;'Settlement Account'!I98&amp;9&amp;'Settlement Account'!J98&amp;10&amp;'Settlement Account'!K98</f>
        <v>12345678910</v>
      </c>
      <c r="B99" s="1">
        <f t="shared" ca="1" si="1"/>
        <v>101</v>
      </c>
      <c r="C99" s="1" t="str">
        <f>'Processing Settings'!A98&amp;1&amp;'Processing Settings'!B98&amp;2&amp;'Processing Settings'!C98&amp;3&amp;'Processing Settings'!D98&amp;4&amp;'Processing Settings'!E98&amp;5&amp;'Processing Settings'!F98&amp;6&amp;'Processing Settings'!G98&amp;7&amp;'Processing Settings'!H98&amp;8&amp;'Processing Settings'!I98&amp;9&amp;'Processing Settings'!J98&amp;10&amp;'Processing Settings'!K98</f>
        <v>12345678910</v>
      </c>
      <c r="D99" s="1">
        <f ca="1">IFERROR(SUMPRODUCT(SEARCH(MID(C99,ROW(INDIRECT("1:"&amp;LEN(C99))),1),Lists!$V$2)),"")</f>
        <v>694</v>
      </c>
      <c r="E99" s="1"/>
      <c r="F99" s="1" t="str">
        <f ca="1">IFERROR(SUMPRODUCT(SEARCH(MID(E99,ROW(INDIRECT("1:"&amp;LEN(E99))),1),Lists!$V$2)),"")</f>
        <v/>
      </c>
      <c r="G99" s="52" t="str">
        <f>'Italian Bonds Settings'!A98&amp;1&amp;'Italian Bonds Settings'!B98&amp;2&amp;'Italian Bonds Settings'!C98&amp;3&amp;'Italian Bonds Settings'!D98&amp;4&amp;'Italian Bonds Settings'!E98&amp;5&amp;'Italian Bonds Settings'!F98&amp;6&amp;'Italian Bonds Settings'!G98&amp;7&amp;'Italian Bonds Settings'!H98&amp;8&amp;'Italian Bonds Settings'!I98&amp;9</f>
        <v>123456789</v>
      </c>
      <c r="H99" s="1">
        <f ca="1">IFERROR(SUMPRODUCT(SEARCH(MID(G99,ROW(INDIRECT("1:"&amp;LEN(G99))),1),Lists!$V$2)),"")</f>
        <v>567</v>
      </c>
    </row>
    <row r="100" spans="1:8">
      <c r="A100" s="1" t="str">
        <f>'Settlement Account'!A99&amp;1&amp;'Settlement Account'!B99&amp;2&amp;'Settlement Account'!C99&amp;3&amp;'Settlement Account'!D99&amp;4&amp;'Settlement Account'!E99&amp;5&amp;'Settlement Account'!F99&amp;6&amp;'Settlement Account'!G99&amp;7&amp;'Settlement Account'!H99&amp;8&amp;'Settlement Account'!I99&amp;9&amp;'Settlement Account'!J99&amp;10&amp;'Settlement Account'!K99</f>
        <v>12345678910</v>
      </c>
      <c r="B100" s="1">
        <f t="shared" ca="1" si="1"/>
        <v>101</v>
      </c>
      <c r="C100" s="1" t="str">
        <f>'Processing Settings'!A99&amp;1&amp;'Processing Settings'!B99&amp;2&amp;'Processing Settings'!C99&amp;3&amp;'Processing Settings'!D99&amp;4&amp;'Processing Settings'!E99&amp;5&amp;'Processing Settings'!F99&amp;6&amp;'Processing Settings'!G99&amp;7&amp;'Processing Settings'!H99&amp;8&amp;'Processing Settings'!I99&amp;9&amp;'Processing Settings'!J99&amp;10&amp;'Processing Settings'!K99</f>
        <v>12345678910</v>
      </c>
      <c r="D100" s="1">
        <f ca="1">IFERROR(SUMPRODUCT(SEARCH(MID(C100,ROW(INDIRECT("1:"&amp;LEN(C100))),1),Lists!$V$2)),"")</f>
        <v>694</v>
      </c>
      <c r="E100" s="1"/>
      <c r="F100" s="1" t="str">
        <f ca="1">IFERROR(SUMPRODUCT(SEARCH(MID(E100,ROW(INDIRECT("1:"&amp;LEN(E100))),1),Lists!$V$2)),"")</f>
        <v/>
      </c>
      <c r="G100" s="52" t="str">
        <f>'Italian Bonds Settings'!A99&amp;1&amp;'Italian Bonds Settings'!B99&amp;2&amp;'Italian Bonds Settings'!C99&amp;3&amp;'Italian Bonds Settings'!D99&amp;4&amp;'Italian Bonds Settings'!E99&amp;5&amp;'Italian Bonds Settings'!F99&amp;6&amp;'Italian Bonds Settings'!G99&amp;7&amp;'Italian Bonds Settings'!H99&amp;8&amp;'Italian Bonds Settings'!I99&amp;9</f>
        <v>123456789</v>
      </c>
      <c r="H100" s="1">
        <f ca="1">IFERROR(SUMPRODUCT(SEARCH(MID(G100,ROW(INDIRECT("1:"&amp;LEN(G100))),1),Lists!$V$2)),"")</f>
        <v>567</v>
      </c>
    </row>
    <row r="101" spans="1:8">
      <c r="A101" s="1" t="str">
        <f>'Settlement Account'!A100&amp;1&amp;'Settlement Account'!B100&amp;2&amp;'Settlement Account'!C100&amp;3&amp;'Settlement Account'!D100&amp;4&amp;'Settlement Account'!E100&amp;5&amp;'Settlement Account'!F100&amp;6&amp;'Settlement Account'!G100&amp;7&amp;'Settlement Account'!H100&amp;8&amp;'Settlement Account'!I100&amp;9&amp;'Settlement Account'!J100&amp;10&amp;'Settlement Account'!K100</f>
        <v>12345678910</v>
      </c>
      <c r="B101" s="1">
        <f t="shared" ca="1" si="1"/>
        <v>101</v>
      </c>
      <c r="C101" s="1" t="str">
        <f>'Processing Settings'!A100&amp;1&amp;'Processing Settings'!B100&amp;2&amp;'Processing Settings'!C100&amp;3&amp;'Processing Settings'!D100&amp;4&amp;'Processing Settings'!E100&amp;5&amp;'Processing Settings'!F100&amp;6&amp;'Processing Settings'!G100&amp;7&amp;'Processing Settings'!H100&amp;8&amp;'Processing Settings'!I100&amp;9&amp;'Processing Settings'!J100&amp;10&amp;'Processing Settings'!K100</f>
        <v>12345678910</v>
      </c>
      <c r="D101" s="1">
        <f ca="1">IFERROR(SUMPRODUCT(SEARCH(MID(C101,ROW(INDIRECT("1:"&amp;LEN(C101))),1),Lists!$V$2)),"")</f>
        <v>694</v>
      </c>
      <c r="E101" s="1"/>
      <c r="F101" s="1" t="str">
        <f ca="1">IFERROR(SUMPRODUCT(SEARCH(MID(E101,ROW(INDIRECT("1:"&amp;LEN(E101))),1),Lists!$V$2)),"")</f>
        <v/>
      </c>
      <c r="G101" s="52" t="str">
        <f>'Italian Bonds Settings'!A100&amp;1&amp;'Italian Bonds Settings'!B100&amp;2&amp;'Italian Bonds Settings'!C100&amp;3&amp;'Italian Bonds Settings'!D100&amp;4&amp;'Italian Bonds Settings'!E100&amp;5&amp;'Italian Bonds Settings'!F100&amp;6&amp;'Italian Bonds Settings'!G100&amp;7&amp;'Italian Bonds Settings'!H100&amp;8&amp;'Italian Bonds Settings'!I100&amp;9</f>
        <v>123456789</v>
      </c>
      <c r="H101" s="1">
        <f ca="1">IFERROR(SUMPRODUCT(SEARCH(MID(G101,ROW(INDIRECT("1:"&amp;LEN(G101))),1),Lists!$V$2)),"")</f>
        <v>567</v>
      </c>
    </row>
    <row r="102" spans="1:8">
      <c r="A102" s="1" t="str">
        <f>'Settlement Account'!A101&amp;1&amp;'Settlement Account'!B101&amp;2&amp;'Settlement Account'!C101&amp;3&amp;'Settlement Account'!D101&amp;4&amp;'Settlement Account'!E101&amp;5&amp;'Settlement Account'!F101&amp;6&amp;'Settlement Account'!G101&amp;7&amp;'Settlement Account'!H101&amp;8&amp;'Settlement Account'!I101&amp;9&amp;'Settlement Account'!J101&amp;10&amp;'Settlement Account'!K101</f>
        <v>12345678910</v>
      </c>
      <c r="B102" s="1">
        <f t="shared" ca="1" si="1"/>
        <v>101</v>
      </c>
      <c r="C102" s="1" t="str">
        <f>'Processing Settings'!A101&amp;1&amp;'Processing Settings'!B101&amp;2&amp;'Processing Settings'!C101&amp;3&amp;'Processing Settings'!D101&amp;4&amp;'Processing Settings'!E101&amp;5&amp;'Processing Settings'!F101&amp;6&amp;'Processing Settings'!G101&amp;7&amp;'Processing Settings'!H101&amp;8&amp;'Processing Settings'!I101&amp;9&amp;'Processing Settings'!J101&amp;10&amp;'Processing Settings'!K101</f>
        <v>12345678910</v>
      </c>
      <c r="D102" s="1">
        <f ca="1">IFERROR(SUMPRODUCT(SEARCH(MID(C102,ROW(INDIRECT("1:"&amp;LEN(C102))),1),Lists!$V$2)),"")</f>
        <v>694</v>
      </c>
      <c r="E102" s="1"/>
      <c r="F102" s="1" t="str">
        <f ca="1">IFERROR(SUMPRODUCT(SEARCH(MID(E102,ROW(INDIRECT("1:"&amp;LEN(E102))),1),Lists!$V$2)),"")</f>
        <v/>
      </c>
      <c r="G102" s="52" t="str">
        <f>'Italian Bonds Settings'!A101&amp;1&amp;'Italian Bonds Settings'!B101&amp;2&amp;'Italian Bonds Settings'!C101&amp;3&amp;'Italian Bonds Settings'!D101&amp;4&amp;'Italian Bonds Settings'!E101&amp;5&amp;'Italian Bonds Settings'!F101&amp;6&amp;'Italian Bonds Settings'!G101&amp;7&amp;'Italian Bonds Settings'!H101&amp;8&amp;'Italian Bonds Settings'!I101&amp;9</f>
        <v>123456789</v>
      </c>
      <c r="H102" s="1">
        <f ca="1">IFERROR(SUMPRODUCT(SEARCH(MID(G102,ROW(INDIRECT("1:"&amp;LEN(G102))),1),Lists!$V$2)),"")</f>
        <v>567</v>
      </c>
    </row>
    <row r="103" spans="1:8">
      <c r="A103" s="1" t="str">
        <f>'Settlement Account'!A102&amp;1&amp;'Settlement Account'!B102&amp;2&amp;'Settlement Account'!C102&amp;3&amp;'Settlement Account'!D102&amp;4&amp;'Settlement Account'!E102&amp;5&amp;'Settlement Account'!F102&amp;6&amp;'Settlement Account'!G102&amp;7&amp;'Settlement Account'!H102&amp;8&amp;'Settlement Account'!I102&amp;9&amp;'Settlement Account'!J102&amp;10&amp;'Settlement Account'!K102</f>
        <v>12345678910</v>
      </c>
      <c r="B103" s="1">
        <f t="shared" ca="1" si="1"/>
        <v>101</v>
      </c>
      <c r="C103" s="1" t="str">
        <f>'Processing Settings'!A102&amp;1&amp;'Processing Settings'!B102&amp;2&amp;'Processing Settings'!C102&amp;3&amp;'Processing Settings'!D102&amp;4&amp;'Processing Settings'!E102&amp;5&amp;'Processing Settings'!F102&amp;6&amp;'Processing Settings'!G102&amp;7&amp;'Processing Settings'!H102&amp;8&amp;'Processing Settings'!I102&amp;9&amp;'Processing Settings'!J102&amp;10&amp;'Processing Settings'!K102</f>
        <v>12345678910</v>
      </c>
      <c r="D103" s="1">
        <f ca="1">IFERROR(SUMPRODUCT(SEARCH(MID(C103,ROW(INDIRECT("1:"&amp;LEN(C103))),1),Lists!$V$2)),"")</f>
        <v>694</v>
      </c>
      <c r="E103" s="1"/>
      <c r="F103" s="1" t="str">
        <f ca="1">IFERROR(SUMPRODUCT(SEARCH(MID(E103,ROW(INDIRECT("1:"&amp;LEN(E103))),1),Lists!$V$2)),"")</f>
        <v/>
      </c>
      <c r="G103" s="52" t="str">
        <f>'Italian Bonds Settings'!A102&amp;1&amp;'Italian Bonds Settings'!B102&amp;2&amp;'Italian Bonds Settings'!C102&amp;3&amp;'Italian Bonds Settings'!D102&amp;4&amp;'Italian Bonds Settings'!E102&amp;5&amp;'Italian Bonds Settings'!F102&amp;6&amp;'Italian Bonds Settings'!G102&amp;7&amp;'Italian Bonds Settings'!H102&amp;8&amp;'Italian Bonds Settings'!I102&amp;9</f>
        <v>123456789</v>
      </c>
      <c r="H103" s="1">
        <f ca="1">IFERROR(SUMPRODUCT(SEARCH(MID(G103,ROW(INDIRECT("1:"&amp;LEN(G103))),1),Lists!$V$2)),"")</f>
        <v>567</v>
      </c>
    </row>
    <row r="104" spans="1:8">
      <c r="A104" s="1" t="str">
        <f>'Settlement Account'!A103&amp;1&amp;'Settlement Account'!B103&amp;2&amp;'Settlement Account'!C103&amp;3&amp;'Settlement Account'!D103&amp;4&amp;'Settlement Account'!E103&amp;5&amp;'Settlement Account'!F103&amp;6&amp;'Settlement Account'!G103&amp;7&amp;'Settlement Account'!H103&amp;8&amp;'Settlement Account'!I103&amp;9&amp;'Settlement Account'!J103&amp;10&amp;'Settlement Account'!K103</f>
        <v>12345678910</v>
      </c>
      <c r="B104" s="1">
        <f t="shared" ca="1" si="1"/>
        <v>101</v>
      </c>
      <c r="C104" s="1" t="str">
        <f>'Processing Settings'!A103&amp;1&amp;'Processing Settings'!B103&amp;2&amp;'Processing Settings'!C103&amp;3&amp;'Processing Settings'!D103&amp;4&amp;'Processing Settings'!E103&amp;5&amp;'Processing Settings'!F103&amp;6&amp;'Processing Settings'!G103&amp;7&amp;'Processing Settings'!H103&amp;8&amp;'Processing Settings'!I103&amp;9&amp;'Processing Settings'!J103&amp;10&amp;'Processing Settings'!K103</f>
        <v>12345678910</v>
      </c>
      <c r="D104" s="1">
        <f ca="1">IFERROR(SUMPRODUCT(SEARCH(MID(C104,ROW(INDIRECT("1:"&amp;LEN(C104))),1),Lists!$V$2)),"")</f>
        <v>694</v>
      </c>
      <c r="E104" s="1"/>
      <c r="F104" s="1" t="str">
        <f ca="1">IFERROR(SUMPRODUCT(SEARCH(MID(E104,ROW(INDIRECT("1:"&amp;LEN(E104))),1),Lists!$V$2)),"")</f>
        <v/>
      </c>
      <c r="G104" s="52" t="str">
        <f>'Italian Bonds Settings'!A103&amp;1&amp;'Italian Bonds Settings'!B103&amp;2&amp;'Italian Bonds Settings'!C103&amp;3&amp;'Italian Bonds Settings'!D103&amp;4&amp;'Italian Bonds Settings'!E103&amp;5&amp;'Italian Bonds Settings'!F103&amp;6&amp;'Italian Bonds Settings'!G103&amp;7&amp;'Italian Bonds Settings'!H103&amp;8&amp;'Italian Bonds Settings'!I103&amp;9</f>
        <v>123456789</v>
      </c>
      <c r="H104" s="1">
        <f ca="1">IFERROR(SUMPRODUCT(SEARCH(MID(G104,ROW(INDIRECT("1:"&amp;LEN(G104))),1),Lists!$V$2)),"")</f>
        <v>567</v>
      </c>
    </row>
    <row r="105" spans="1:8">
      <c r="A105" s="1" t="str">
        <f>'Settlement Account'!A104&amp;1&amp;'Settlement Account'!B104&amp;2&amp;'Settlement Account'!C104&amp;3&amp;'Settlement Account'!D104&amp;4&amp;'Settlement Account'!E104&amp;5&amp;'Settlement Account'!F104&amp;6&amp;'Settlement Account'!G104&amp;7&amp;'Settlement Account'!H104&amp;8&amp;'Settlement Account'!I104&amp;9&amp;'Settlement Account'!J104&amp;10&amp;'Settlement Account'!K104</f>
        <v>12345678910</v>
      </c>
      <c r="B105" s="1">
        <f t="shared" ca="1" si="1"/>
        <v>101</v>
      </c>
      <c r="C105" s="1" t="str">
        <f>'Processing Settings'!A104&amp;1&amp;'Processing Settings'!B104&amp;2&amp;'Processing Settings'!C104&amp;3&amp;'Processing Settings'!D104&amp;4&amp;'Processing Settings'!E104&amp;5&amp;'Processing Settings'!F104&amp;6&amp;'Processing Settings'!G104&amp;7&amp;'Processing Settings'!H104&amp;8&amp;'Processing Settings'!I104&amp;9&amp;'Processing Settings'!J104&amp;10&amp;'Processing Settings'!K104</f>
        <v>12345678910</v>
      </c>
      <c r="D105" s="1">
        <f ca="1">IFERROR(SUMPRODUCT(SEARCH(MID(C105,ROW(INDIRECT("1:"&amp;LEN(C105))),1),Lists!$V$2)),"")</f>
        <v>694</v>
      </c>
      <c r="E105" s="1"/>
      <c r="F105" s="1" t="str">
        <f ca="1">IFERROR(SUMPRODUCT(SEARCH(MID(E105,ROW(INDIRECT("1:"&amp;LEN(E105))),1),Lists!$V$2)),"")</f>
        <v/>
      </c>
      <c r="G105" s="52" t="str">
        <f>'Italian Bonds Settings'!A104&amp;1&amp;'Italian Bonds Settings'!B104&amp;2&amp;'Italian Bonds Settings'!C104&amp;3&amp;'Italian Bonds Settings'!D104&amp;4&amp;'Italian Bonds Settings'!E104&amp;5&amp;'Italian Bonds Settings'!F104&amp;6&amp;'Italian Bonds Settings'!G104&amp;7&amp;'Italian Bonds Settings'!H104&amp;8&amp;'Italian Bonds Settings'!I104&amp;9</f>
        <v>123456789</v>
      </c>
      <c r="H105" s="1">
        <f ca="1">IFERROR(SUMPRODUCT(SEARCH(MID(G105,ROW(INDIRECT("1:"&amp;LEN(G105))),1),Lists!$V$2)),"")</f>
        <v>567</v>
      </c>
    </row>
    <row r="106" spans="1:8">
      <c r="A106" s="1" t="str">
        <f>'Settlement Account'!A105&amp;1&amp;'Settlement Account'!B105&amp;2&amp;'Settlement Account'!C105&amp;3&amp;'Settlement Account'!D105&amp;4&amp;'Settlement Account'!E105&amp;5&amp;'Settlement Account'!F105&amp;6&amp;'Settlement Account'!G105&amp;7&amp;'Settlement Account'!H105&amp;8&amp;'Settlement Account'!I105&amp;9&amp;'Settlement Account'!J105&amp;10&amp;'Settlement Account'!K105</f>
        <v>12345678910</v>
      </c>
      <c r="B106" s="1">
        <f t="shared" ca="1" si="1"/>
        <v>101</v>
      </c>
      <c r="C106" s="1" t="str">
        <f>'Processing Settings'!A105&amp;1&amp;'Processing Settings'!B105&amp;2&amp;'Processing Settings'!C105&amp;3&amp;'Processing Settings'!D105&amp;4&amp;'Processing Settings'!E105&amp;5&amp;'Processing Settings'!F105&amp;6&amp;'Processing Settings'!G105&amp;7&amp;'Processing Settings'!H105&amp;8&amp;'Processing Settings'!I105&amp;9&amp;'Processing Settings'!J105&amp;10&amp;'Processing Settings'!K105</f>
        <v>12345678910</v>
      </c>
      <c r="D106" s="1">
        <f ca="1">IFERROR(SUMPRODUCT(SEARCH(MID(C106,ROW(INDIRECT("1:"&amp;LEN(C106))),1),Lists!$V$2)),"")</f>
        <v>694</v>
      </c>
      <c r="E106" s="1"/>
      <c r="F106" s="1" t="str">
        <f ca="1">IFERROR(SUMPRODUCT(SEARCH(MID(E106,ROW(INDIRECT("1:"&amp;LEN(E106))),1),Lists!$V$2)),"")</f>
        <v/>
      </c>
      <c r="G106" s="52" t="str">
        <f>'Italian Bonds Settings'!A105&amp;1&amp;'Italian Bonds Settings'!B105&amp;2&amp;'Italian Bonds Settings'!C105&amp;3&amp;'Italian Bonds Settings'!D105&amp;4&amp;'Italian Bonds Settings'!E105&amp;5&amp;'Italian Bonds Settings'!F105&amp;6&amp;'Italian Bonds Settings'!G105&amp;7&amp;'Italian Bonds Settings'!H105&amp;8&amp;'Italian Bonds Settings'!I105&amp;9</f>
        <v>123456789</v>
      </c>
      <c r="H106" s="1">
        <f ca="1">IFERROR(SUMPRODUCT(SEARCH(MID(G106,ROW(INDIRECT("1:"&amp;LEN(G106))),1),Lists!$V$2)),"")</f>
        <v>567</v>
      </c>
    </row>
    <row r="107" spans="1:8">
      <c r="A107" s="1" t="str">
        <f>'Settlement Account'!A106&amp;1&amp;'Settlement Account'!B106&amp;2&amp;'Settlement Account'!C106&amp;3&amp;'Settlement Account'!D106&amp;4&amp;'Settlement Account'!E106&amp;5&amp;'Settlement Account'!F106&amp;6&amp;'Settlement Account'!G106&amp;7&amp;'Settlement Account'!H106&amp;8&amp;'Settlement Account'!I106&amp;9&amp;'Settlement Account'!J106&amp;10&amp;'Settlement Account'!K106</f>
        <v>12345678910</v>
      </c>
      <c r="B107" s="1">
        <f t="shared" ca="1" si="1"/>
        <v>101</v>
      </c>
      <c r="C107" s="1" t="str">
        <f>'Processing Settings'!A106&amp;1&amp;'Processing Settings'!B106&amp;2&amp;'Processing Settings'!C106&amp;3&amp;'Processing Settings'!D106&amp;4&amp;'Processing Settings'!E106&amp;5&amp;'Processing Settings'!F106&amp;6&amp;'Processing Settings'!G106&amp;7&amp;'Processing Settings'!H106&amp;8&amp;'Processing Settings'!I106&amp;9&amp;'Processing Settings'!J106&amp;10&amp;'Processing Settings'!K106</f>
        <v>12345678910</v>
      </c>
      <c r="D107" s="1">
        <f ca="1">IFERROR(SUMPRODUCT(SEARCH(MID(C107,ROW(INDIRECT("1:"&amp;LEN(C107))),1),Lists!$V$2)),"")</f>
        <v>694</v>
      </c>
      <c r="E107" s="1"/>
      <c r="F107" s="1" t="str">
        <f ca="1">IFERROR(SUMPRODUCT(SEARCH(MID(E107,ROW(INDIRECT("1:"&amp;LEN(E107))),1),Lists!$V$2)),"")</f>
        <v/>
      </c>
      <c r="G107" s="52" t="str">
        <f>'Italian Bonds Settings'!A106&amp;1&amp;'Italian Bonds Settings'!B106&amp;2&amp;'Italian Bonds Settings'!C106&amp;3&amp;'Italian Bonds Settings'!D106&amp;4&amp;'Italian Bonds Settings'!E106&amp;5&amp;'Italian Bonds Settings'!F106&amp;6&amp;'Italian Bonds Settings'!G106&amp;7&amp;'Italian Bonds Settings'!H106&amp;8&amp;'Italian Bonds Settings'!I106&amp;9</f>
        <v>123456789</v>
      </c>
      <c r="H107" s="1">
        <f ca="1">IFERROR(SUMPRODUCT(SEARCH(MID(G107,ROW(INDIRECT("1:"&amp;LEN(G107))),1),Lists!$V$2)),"")</f>
        <v>567</v>
      </c>
    </row>
    <row r="108" spans="1:8">
      <c r="A108" s="1" t="str">
        <f>'Settlement Account'!A107&amp;1&amp;'Settlement Account'!B107&amp;2&amp;'Settlement Account'!C107&amp;3&amp;'Settlement Account'!D107&amp;4&amp;'Settlement Account'!E107&amp;5&amp;'Settlement Account'!F107&amp;6&amp;'Settlement Account'!G107&amp;7&amp;'Settlement Account'!H107&amp;8&amp;'Settlement Account'!I107&amp;9&amp;'Settlement Account'!J107&amp;10&amp;'Settlement Account'!K107</f>
        <v>12345678910</v>
      </c>
      <c r="B108" s="1">
        <f t="shared" ca="1" si="1"/>
        <v>101</v>
      </c>
      <c r="C108" s="1" t="str">
        <f>'Processing Settings'!A107&amp;1&amp;'Processing Settings'!B107&amp;2&amp;'Processing Settings'!C107&amp;3&amp;'Processing Settings'!D107&amp;4&amp;'Processing Settings'!E107&amp;5&amp;'Processing Settings'!F107&amp;6&amp;'Processing Settings'!G107&amp;7&amp;'Processing Settings'!H107&amp;8&amp;'Processing Settings'!I107&amp;9&amp;'Processing Settings'!J107&amp;10&amp;'Processing Settings'!K107</f>
        <v>12345678910</v>
      </c>
      <c r="D108" s="1">
        <f ca="1">IFERROR(SUMPRODUCT(SEARCH(MID(C108,ROW(INDIRECT("1:"&amp;LEN(C108))),1),Lists!$V$2)),"")</f>
        <v>694</v>
      </c>
      <c r="E108" s="1"/>
      <c r="F108" s="1" t="str">
        <f ca="1">IFERROR(SUMPRODUCT(SEARCH(MID(E108,ROW(INDIRECT("1:"&amp;LEN(E108))),1),Lists!$V$2)),"")</f>
        <v/>
      </c>
      <c r="G108" s="52" t="str">
        <f>'Italian Bonds Settings'!A107&amp;1&amp;'Italian Bonds Settings'!B107&amp;2&amp;'Italian Bonds Settings'!C107&amp;3&amp;'Italian Bonds Settings'!D107&amp;4&amp;'Italian Bonds Settings'!E107&amp;5&amp;'Italian Bonds Settings'!F107&amp;6&amp;'Italian Bonds Settings'!G107&amp;7&amp;'Italian Bonds Settings'!H107&amp;8&amp;'Italian Bonds Settings'!I107&amp;9</f>
        <v>123456789</v>
      </c>
      <c r="H108" s="1">
        <f ca="1">IFERROR(SUMPRODUCT(SEARCH(MID(G108,ROW(INDIRECT("1:"&amp;LEN(G108))),1),Lists!$V$2)),"")</f>
        <v>567</v>
      </c>
    </row>
    <row r="109" spans="1:8">
      <c r="A109" s="1" t="str">
        <f>'Settlement Account'!A108&amp;1&amp;'Settlement Account'!B108&amp;2&amp;'Settlement Account'!C108&amp;3&amp;'Settlement Account'!D108&amp;4&amp;'Settlement Account'!E108&amp;5&amp;'Settlement Account'!F108&amp;6&amp;'Settlement Account'!G108&amp;7&amp;'Settlement Account'!H108&amp;8&amp;'Settlement Account'!I108&amp;9&amp;'Settlement Account'!J108&amp;10&amp;'Settlement Account'!K108</f>
        <v>12345678910</v>
      </c>
      <c r="B109" s="1">
        <f t="shared" ca="1" si="1"/>
        <v>101</v>
      </c>
      <c r="C109" s="1" t="str">
        <f>'Processing Settings'!A108&amp;1&amp;'Processing Settings'!B108&amp;2&amp;'Processing Settings'!C108&amp;3&amp;'Processing Settings'!D108&amp;4&amp;'Processing Settings'!E108&amp;5&amp;'Processing Settings'!F108&amp;6&amp;'Processing Settings'!G108&amp;7&amp;'Processing Settings'!H108&amp;8&amp;'Processing Settings'!I108&amp;9&amp;'Processing Settings'!J108&amp;10&amp;'Processing Settings'!K108</f>
        <v>12345678910</v>
      </c>
      <c r="D109" s="1">
        <f ca="1">IFERROR(SUMPRODUCT(SEARCH(MID(C109,ROW(INDIRECT("1:"&amp;LEN(C109))),1),Lists!$V$2)),"")</f>
        <v>694</v>
      </c>
      <c r="E109" s="1"/>
      <c r="F109" s="1" t="str">
        <f ca="1">IFERROR(SUMPRODUCT(SEARCH(MID(E109,ROW(INDIRECT("1:"&amp;LEN(E109))),1),Lists!$V$2)),"")</f>
        <v/>
      </c>
      <c r="G109" s="52" t="str">
        <f>'Italian Bonds Settings'!A108&amp;1&amp;'Italian Bonds Settings'!B108&amp;2&amp;'Italian Bonds Settings'!C108&amp;3&amp;'Italian Bonds Settings'!D108&amp;4&amp;'Italian Bonds Settings'!E108&amp;5&amp;'Italian Bonds Settings'!F108&amp;6&amp;'Italian Bonds Settings'!G108&amp;7&amp;'Italian Bonds Settings'!H108&amp;8&amp;'Italian Bonds Settings'!I108&amp;9</f>
        <v>123456789</v>
      </c>
      <c r="H109" s="1">
        <f ca="1">IFERROR(SUMPRODUCT(SEARCH(MID(G109,ROW(INDIRECT("1:"&amp;LEN(G109))),1),Lists!$V$2)),"")</f>
        <v>567</v>
      </c>
    </row>
    <row r="110" spans="1:8">
      <c r="A110" s="1" t="str">
        <f>'Settlement Account'!A109&amp;1&amp;'Settlement Account'!B109&amp;2&amp;'Settlement Account'!C109&amp;3&amp;'Settlement Account'!D109&amp;4&amp;'Settlement Account'!E109&amp;5&amp;'Settlement Account'!F109&amp;6&amp;'Settlement Account'!G109&amp;7&amp;'Settlement Account'!H109&amp;8&amp;'Settlement Account'!I109&amp;9&amp;'Settlement Account'!J109&amp;10&amp;'Settlement Account'!K109</f>
        <v>12345678910</v>
      </c>
      <c r="B110" s="1">
        <f t="shared" ca="1" si="1"/>
        <v>101</v>
      </c>
      <c r="C110" s="1" t="str">
        <f>'Processing Settings'!A109&amp;1&amp;'Processing Settings'!B109&amp;2&amp;'Processing Settings'!C109&amp;3&amp;'Processing Settings'!D109&amp;4&amp;'Processing Settings'!E109&amp;5&amp;'Processing Settings'!F109&amp;6&amp;'Processing Settings'!G109&amp;7&amp;'Processing Settings'!H109&amp;8&amp;'Processing Settings'!I109&amp;9&amp;'Processing Settings'!J109&amp;10&amp;'Processing Settings'!K109</f>
        <v>12345678910</v>
      </c>
      <c r="D110" s="1">
        <f ca="1">IFERROR(SUMPRODUCT(SEARCH(MID(C110,ROW(INDIRECT("1:"&amp;LEN(C110))),1),Lists!$V$2)),"")</f>
        <v>694</v>
      </c>
      <c r="E110" s="1"/>
      <c r="F110" s="1" t="str">
        <f ca="1">IFERROR(SUMPRODUCT(SEARCH(MID(E110,ROW(INDIRECT("1:"&amp;LEN(E110))),1),Lists!$V$2)),"")</f>
        <v/>
      </c>
      <c r="G110" s="52" t="str">
        <f>'Italian Bonds Settings'!A109&amp;1&amp;'Italian Bonds Settings'!B109&amp;2&amp;'Italian Bonds Settings'!C109&amp;3&amp;'Italian Bonds Settings'!D109&amp;4&amp;'Italian Bonds Settings'!E109&amp;5&amp;'Italian Bonds Settings'!F109&amp;6&amp;'Italian Bonds Settings'!G109&amp;7&amp;'Italian Bonds Settings'!H109&amp;8&amp;'Italian Bonds Settings'!I109&amp;9</f>
        <v>123456789</v>
      </c>
      <c r="H110" s="1">
        <f ca="1">IFERROR(SUMPRODUCT(SEARCH(MID(G110,ROW(INDIRECT("1:"&amp;LEN(G110))),1),Lists!$V$2)),"")</f>
        <v>567</v>
      </c>
    </row>
    <row r="111" spans="1:8">
      <c r="A111" s="1" t="str">
        <f>'Settlement Account'!A110&amp;1&amp;'Settlement Account'!B110&amp;2&amp;'Settlement Account'!C110&amp;3&amp;'Settlement Account'!D110&amp;4&amp;'Settlement Account'!E110&amp;5&amp;'Settlement Account'!F110&amp;6&amp;'Settlement Account'!G110&amp;7&amp;'Settlement Account'!H110&amp;8&amp;'Settlement Account'!I110&amp;9&amp;'Settlement Account'!J110&amp;10&amp;'Settlement Account'!K110</f>
        <v>12345678910</v>
      </c>
      <c r="B111" s="1">
        <f t="shared" ca="1" si="1"/>
        <v>101</v>
      </c>
      <c r="C111" s="1" t="str">
        <f>'Processing Settings'!A110&amp;1&amp;'Processing Settings'!B110&amp;2&amp;'Processing Settings'!C110&amp;3&amp;'Processing Settings'!D110&amp;4&amp;'Processing Settings'!E110&amp;5&amp;'Processing Settings'!F110&amp;6&amp;'Processing Settings'!G110&amp;7&amp;'Processing Settings'!H110&amp;8&amp;'Processing Settings'!I110&amp;9&amp;'Processing Settings'!J110&amp;10&amp;'Processing Settings'!K110</f>
        <v>12345678910</v>
      </c>
      <c r="D111" s="1">
        <f ca="1">IFERROR(SUMPRODUCT(SEARCH(MID(C111,ROW(INDIRECT("1:"&amp;LEN(C111))),1),Lists!$V$2)),"")</f>
        <v>694</v>
      </c>
      <c r="E111" s="1"/>
      <c r="F111" s="1" t="str">
        <f ca="1">IFERROR(SUMPRODUCT(SEARCH(MID(E111,ROW(INDIRECT("1:"&amp;LEN(E111))),1),Lists!$V$2)),"")</f>
        <v/>
      </c>
      <c r="G111" s="52" t="str">
        <f>'Italian Bonds Settings'!A110&amp;1&amp;'Italian Bonds Settings'!B110&amp;2&amp;'Italian Bonds Settings'!C110&amp;3&amp;'Italian Bonds Settings'!D110&amp;4&amp;'Italian Bonds Settings'!E110&amp;5&amp;'Italian Bonds Settings'!F110&amp;6&amp;'Italian Bonds Settings'!G110&amp;7&amp;'Italian Bonds Settings'!H110&amp;8&amp;'Italian Bonds Settings'!I110&amp;9</f>
        <v>123456789</v>
      </c>
      <c r="H111" s="1">
        <f ca="1">IFERROR(SUMPRODUCT(SEARCH(MID(G111,ROW(INDIRECT("1:"&amp;LEN(G111))),1),Lists!$V$2)),"")</f>
        <v>567</v>
      </c>
    </row>
    <row r="112" spans="1:8">
      <c r="A112" s="1" t="str">
        <f>'Settlement Account'!A111&amp;1&amp;'Settlement Account'!B111&amp;2&amp;'Settlement Account'!C111&amp;3&amp;'Settlement Account'!D111&amp;4&amp;'Settlement Account'!E111&amp;5&amp;'Settlement Account'!F111&amp;6&amp;'Settlement Account'!G111&amp;7&amp;'Settlement Account'!H111&amp;8&amp;'Settlement Account'!I111&amp;9&amp;'Settlement Account'!J111&amp;10&amp;'Settlement Account'!K111</f>
        <v>12345678910</v>
      </c>
      <c r="B112" s="1">
        <f t="shared" ca="1" si="1"/>
        <v>101</v>
      </c>
      <c r="C112" s="1" t="str">
        <f>'Processing Settings'!A111&amp;1&amp;'Processing Settings'!B111&amp;2&amp;'Processing Settings'!C111&amp;3&amp;'Processing Settings'!D111&amp;4&amp;'Processing Settings'!E111&amp;5&amp;'Processing Settings'!F111&amp;6&amp;'Processing Settings'!G111&amp;7&amp;'Processing Settings'!H111&amp;8&amp;'Processing Settings'!I111&amp;9&amp;'Processing Settings'!J111&amp;10&amp;'Processing Settings'!K111</f>
        <v>12345678910</v>
      </c>
      <c r="D112" s="1">
        <f ca="1">IFERROR(SUMPRODUCT(SEARCH(MID(C112,ROW(INDIRECT("1:"&amp;LEN(C112))),1),Lists!$V$2)),"")</f>
        <v>694</v>
      </c>
      <c r="E112" s="1"/>
      <c r="F112" s="1" t="str">
        <f ca="1">IFERROR(SUMPRODUCT(SEARCH(MID(E112,ROW(INDIRECT("1:"&amp;LEN(E112))),1),Lists!$V$2)),"")</f>
        <v/>
      </c>
      <c r="G112" s="52" t="str">
        <f>'Italian Bonds Settings'!A111&amp;1&amp;'Italian Bonds Settings'!B111&amp;2&amp;'Italian Bonds Settings'!C111&amp;3&amp;'Italian Bonds Settings'!D111&amp;4&amp;'Italian Bonds Settings'!E111&amp;5&amp;'Italian Bonds Settings'!F111&amp;6&amp;'Italian Bonds Settings'!G111&amp;7&amp;'Italian Bonds Settings'!H111&amp;8&amp;'Italian Bonds Settings'!I111&amp;9</f>
        <v>123456789</v>
      </c>
      <c r="H112" s="1">
        <f ca="1">IFERROR(SUMPRODUCT(SEARCH(MID(G112,ROW(INDIRECT("1:"&amp;LEN(G112))),1),Lists!$V$2)),"")</f>
        <v>567</v>
      </c>
    </row>
    <row r="113" spans="1:8">
      <c r="A113" s="1" t="str">
        <f>'Settlement Account'!A112&amp;1&amp;'Settlement Account'!B112&amp;2&amp;'Settlement Account'!C112&amp;3&amp;'Settlement Account'!D112&amp;4&amp;'Settlement Account'!E112&amp;5&amp;'Settlement Account'!F112&amp;6&amp;'Settlement Account'!G112&amp;7&amp;'Settlement Account'!H112&amp;8&amp;'Settlement Account'!I112&amp;9&amp;'Settlement Account'!J112&amp;10&amp;'Settlement Account'!K112</f>
        <v>12345678910</v>
      </c>
      <c r="B113" s="1">
        <f t="shared" ca="1" si="1"/>
        <v>101</v>
      </c>
      <c r="C113" s="1" t="str">
        <f>'Processing Settings'!A112&amp;1&amp;'Processing Settings'!B112&amp;2&amp;'Processing Settings'!C112&amp;3&amp;'Processing Settings'!D112&amp;4&amp;'Processing Settings'!E112&amp;5&amp;'Processing Settings'!F112&amp;6&amp;'Processing Settings'!G112&amp;7&amp;'Processing Settings'!H112&amp;8&amp;'Processing Settings'!I112&amp;9&amp;'Processing Settings'!J112&amp;10&amp;'Processing Settings'!K112</f>
        <v>12345678910</v>
      </c>
      <c r="D113" s="1">
        <f ca="1">IFERROR(SUMPRODUCT(SEARCH(MID(C113,ROW(INDIRECT("1:"&amp;LEN(C113))),1),Lists!$V$2)),"")</f>
        <v>694</v>
      </c>
      <c r="E113" s="1"/>
      <c r="F113" s="1" t="str">
        <f ca="1">IFERROR(SUMPRODUCT(SEARCH(MID(E113,ROW(INDIRECT("1:"&amp;LEN(E113))),1),Lists!$V$2)),"")</f>
        <v/>
      </c>
      <c r="G113" s="52" t="str">
        <f>'Italian Bonds Settings'!A112&amp;1&amp;'Italian Bonds Settings'!B112&amp;2&amp;'Italian Bonds Settings'!C112&amp;3&amp;'Italian Bonds Settings'!D112&amp;4&amp;'Italian Bonds Settings'!E112&amp;5&amp;'Italian Bonds Settings'!F112&amp;6&amp;'Italian Bonds Settings'!G112&amp;7&amp;'Italian Bonds Settings'!H112&amp;8&amp;'Italian Bonds Settings'!I112&amp;9</f>
        <v>123456789</v>
      </c>
      <c r="H113" s="1">
        <f ca="1">IFERROR(SUMPRODUCT(SEARCH(MID(G113,ROW(INDIRECT("1:"&amp;LEN(G113))),1),Lists!$V$2)),"")</f>
        <v>567</v>
      </c>
    </row>
    <row r="114" spans="1:8">
      <c r="A114" s="1" t="str">
        <f>'Settlement Account'!A113&amp;1&amp;'Settlement Account'!B113&amp;2&amp;'Settlement Account'!C113&amp;3&amp;'Settlement Account'!D113&amp;4&amp;'Settlement Account'!E113&amp;5&amp;'Settlement Account'!F113&amp;6&amp;'Settlement Account'!G113&amp;7&amp;'Settlement Account'!H113&amp;8&amp;'Settlement Account'!I113&amp;9&amp;'Settlement Account'!J113&amp;10&amp;'Settlement Account'!K113</f>
        <v>12345678910</v>
      </c>
      <c r="B114" s="1">
        <f t="shared" ca="1" si="1"/>
        <v>101</v>
      </c>
      <c r="C114" s="1" t="str">
        <f>'Processing Settings'!A113&amp;1&amp;'Processing Settings'!B113&amp;2&amp;'Processing Settings'!C113&amp;3&amp;'Processing Settings'!D113&amp;4&amp;'Processing Settings'!E113&amp;5&amp;'Processing Settings'!F113&amp;6&amp;'Processing Settings'!G113&amp;7&amp;'Processing Settings'!H113&amp;8&amp;'Processing Settings'!I113&amp;9&amp;'Processing Settings'!J113&amp;10&amp;'Processing Settings'!K113</f>
        <v>12345678910</v>
      </c>
      <c r="D114" s="1">
        <f ca="1">IFERROR(SUMPRODUCT(SEARCH(MID(C114,ROW(INDIRECT("1:"&amp;LEN(C114))),1),Lists!$V$2)),"")</f>
        <v>694</v>
      </c>
      <c r="E114" s="1"/>
      <c r="F114" s="1" t="str">
        <f ca="1">IFERROR(SUMPRODUCT(SEARCH(MID(E114,ROW(INDIRECT("1:"&amp;LEN(E114))),1),Lists!$V$2)),"")</f>
        <v/>
      </c>
      <c r="G114" s="52" t="str">
        <f>'Italian Bonds Settings'!A113&amp;1&amp;'Italian Bonds Settings'!B113&amp;2&amp;'Italian Bonds Settings'!C113&amp;3&amp;'Italian Bonds Settings'!D113&amp;4&amp;'Italian Bonds Settings'!E113&amp;5&amp;'Italian Bonds Settings'!F113&amp;6&amp;'Italian Bonds Settings'!G113&amp;7&amp;'Italian Bonds Settings'!H113&amp;8&amp;'Italian Bonds Settings'!I113&amp;9</f>
        <v>123456789</v>
      </c>
      <c r="H114" s="1">
        <f ca="1">IFERROR(SUMPRODUCT(SEARCH(MID(G114,ROW(INDIRECT("1:"&amp;LEN(G114))),1),Lists!$V$2)),"")</f>
        <v>567</v>
      </c>
    </row>
    <row r="115" spans="1:8">
      <c r="A115" s="1" t="str">
        <f>'Settlement Account'!A114&amp;1&amp;'Settlement Account'!B114&amp;2&amp;'Settlement Account'!C114&amp;3&amp;'Settlement Account'!D114&amp;4&amp;'Settlement Account'!E114&amp;5&amp;'Settlement Account'!F114&amp;6&amp;'Settlement Account'!G114&amp;7&amp;'Settlement Account'!H114&amp;8&amp;'Settlement Account'!I114&amp;9&amp;'Settlement Account'!J114&amp;10&amp;'Settlement Account'!K114</f>
        <v>12345678910</v>
      </c>
      <c r="B115" s="1">
        <f t="shared" ca="1" si="1"/>
        <v>101</v>
      </c>
      <c r="C115" s="1" t="str">
        <f>'Processing Settings'!A114&amp;1&amp;'Processing Settings'!B114&amp;2&amp;'Processing Settings'!C114&amp;3&amp;'Processing Settings'!D114&amp;4&amp;'Processing Settings'!E114&amp;5&amp;'Processing Settings'!F114&amp;6&amp;'Processing Settings'!G114&amp;7&amp;'Processing Settings'!H114&amp;8&amp;'Processing Settings'!I114&amp;9&amp;'Processing Settings'!J114&amp;10&amp;'Processing Settings'!K114</f>
        <v>12345678910</v>
      </c>
      <c r="D115" s="1">
        <f ca="1">IFERROR(SUMPRODUCT(SEARCH(MID(C115,ROW(INDIRECT("1:"&amp;LEN(C115))),1),Lists!$V$2)),"")</f>
        <v>694</v>
      </c>
      <c r="E115" s="1"/>
      <c r="F115" s="1" t="str">
        <f ca="1">IFERROR(SUMPRODUCT(SEARCH(MID(E115,ROW(INDIRECT("1:"&amp;LEN(E115))),1),Lists!$V$2)),"")</f>
        <v/>
      </c>
      <c r="G115" s="52" t="str">
        <f>'Italian Bonds Settings'!A114&amp;1&amp;'Italian Bonds Settings'!B114&amp;2&amp;'Italian Bonds Settings'!C114&amp;3&amp;'Italian Bonds Settings'!D114&amp;4&amp;'Italian Bonds Settings'!E114&amp;5&amp;'Italian Bonds Settings'!F114&amp;6&amp;'Italian Bonds Settings'!G114&amp;7&amp;'Italian Bonds Settings'!H114&amp;8&amp;'Italian Bonds Settings'!I114&amp;9</f>
        <v>123456789</v>
      </c>
      <c r="H115" s="1">
        <f ca="1">IFERROR(SUMPRODUCT(SEARCH(MID(G115,ROW(INDIRECT("1:"&amp;LEN(G115))),1),Lists!$V$2)),"")</f>
        <v>567</v>
      </c>
    </row>
    <row r="116" spans="1:8">
      <c r="A116" s="1" t="str">
        <f>'Settlement Account'!A115&amp;1&amp;'Settlement Account'!B115&amp;2&amp;'Settlement Account'!C115&amp;3&amp;'Settlement Account'!D115&amp;4&amp;'Settlement Account'!E115&amp;5&amp;'Settlement Account'!F115&amp;6&amp;'Settlement Account'!G115&amp;7&amp;'Settlement Account'!H115&amp;8&amp;'Settlement Account'!I115&amp;9&amp;'Settlement Account'!J115&amp;10&amp;'Settlement Account'!K115</f>
        <v>12345678910</v>
      </c>
      <c r="B116" s="1">
        <f t="shared" ca="1" si="1"/>
        <v>101</v>
      </c>
      <c r="C116" s="1" t="str">
        <f>'Processing Settings'!A115&amp;1&amp;'Processing Settings'!B115&amp;2&amp;'Processing Settings'!C115&amp;3&amp;'Processing Settings'!D115&amp;4&amp;'Processing Settings'!E115&amp;5&amp;'Processing Settings'!F115&amp;6&amp;'Processing Settings'!G115&amp;7&amp;'Processing Settings'!H115&amp;8&amp;'Processing Settings'!I115&amp;9&amp;'Processing Settings'!J115&amp;10&amp;'Processing Settings'!K115</f>
        <v>12345678910</v>
      </c>
      <c r="D116" s="1">
        <f ca="1">IFERROR(SUMPRODUCT(SEARCH(MID(C116,ROW(INDIRECT("1:"&amp;LEN(C116))),1),Lists!$V$2)),"")</f>
        <v>694</v>
      </c>
      <c r="E116" s="1"/>
      <c r="F116" s="1" t="str">
        <f ca="1">IFERROR(SUMPRODUCT(SEARCH(MID(E116,ROW(INDIRECT("1:"&amp;LEN(E116))),1),Lists!$V$2)),"")</f>
        <v/>
      </c>
      <c r="G116" s="52" t="str">
        <f>'Italian Bonds Settings'!A115&amp;1&amp;'Italian Bonds Settings'!B115&amp;2&amp;'Italian Bonds Settings'!C115&amp;3&amp;'Italian Bonds Settings'!D115&amp;4&amp;'Italian Bonds Settings'!E115&amp;5&amp;'Italian Bonds Settings'!F115&amp;6&amp;'Italian Bonds Settings'!G115&amp;7&amp;'Italian Bonds Settings'!H115&amp;8&amp;'Italian Bonds Settings'!I115&amp;9</f>
        <v>123456789</v>
      </c>
      <c r="H116" s="1">
        <f ca="1">IFERROR(SUMPRODUCT(SEARCH(MID(G116,ROW(INDIRECT("1:"&amp;LEN(G116))),1),Lists!$V$2)),"")</f>
        <v>567</v>
      </c>
    </row>
    <row r="117" spans="1:8">
      <c r="A117" s="1" t="str">
        <f>'Settlement Account'!A116&amp;1&amp;'Settlement Account'!B116&amp;2&amp;'Settlement Account'!C116&amp;3&amp;'Settlement Account'!D116&amp;4&amp;'Settlement Account'!E116&amp;5&amp;'Settlement Account'!F116&amp;6&amp;'Settlement Account'!G116&amp;7&amp;'Settlement Account'!H116&amp;8&amp;'Settlement Account'!I116&amp;9&amp;'Settlement Account'!J116&amp;10&amp;'Settlement Account'!K116</f>
        <v>12345678910</v>
      </c>
      <c r="B117" s="1">
        <f t="shared" ca="1" si="1"/>
        <v>101</v>
      </c>
      <c r="C117" s="1" t="str">
        <f>'Processing Settings'!A116&amp;1&amp;'Processing Settings'!B116&amp;2&amp;'Processing Settings'!C116&amp;3&amp;'Processing Settings'!D116&amp;4&amp;'Processing Settings'!E116&amp;5&amp;'Processing Settings'!F116&amp;6&amp;'Processing Settings'!G116&amp;7&amp;'Processing Settings'!H116&amp;8&amp;'Processing Settings'!I116&amp;9&amp;'Processing Settings'!J116&amp;10&amp;'Processing Settings'!K116</f>
        <v>12345678910</v>
      </c>
      <c r="D117" s="1">
        <f ca="1">IFERROR(SUMPRODUCT(SEARCH(MID(C117,ROW(INDIRECT("1:"&amp;LEN(C117))),1),Lists!$V$2)),"")</f>
        <v>694</v>
      </c>
      <c r="E117" s="1"/>
      <c r="F117" s="1" t="str">
        <f ca="1">IFERROR(SUMPRODUCT(SEARCH(MID(E117,ROW(INDIRECT("1:"&amp;LEN(E117))),1),Lists!$V$2)),"")</f>
        <v/>
      </c>
      <c r="G117" s="52" t="str">
        <f>'Italian Bonds Settings'!A116&amp;1&amp;'Italian Bonds Settings'!B116&amp;2&amp;'Italian Bonds Settings'!C116&amp;3&amp;'Italian Bonds Settings'!D116&amp;4&amp;'Italian Bonds Settings'!E116&amp;5&amp;'Italian Bonds Settings'!F116&amp;6&amp;'Italian Bonds Settings'!G116&amp;7&amp;'Italian Bonds Settings'!H116&amp;8&amp;'Italian Bonds Settings'!I116&amp;9</f>
        <v>123456789</v>
      </c>
      <c r="H117" s="1">
        <f ca="1">IFERROR(SUMPRODUCT(SEARCH(MID(G117,ROW(INDIRECT("1:"&amp;LEN(G117))),1),Lists!$V$2)),"")</f>
        <v>567</v>
      </c>
    </row>
    <row r="118" spans="1:8">
      <c r="A118" s="1" t="str">
        <f>'Settlement Account'!A117&amp;1&amp;'Settlement Account'!B117&amp;2&amp;'Settlement Account'!C117&amp;3&amp;'Settlement Account'!D117&amp;4&amp;'Settlement Account'!E117&amp;5&amp;'Settlement Account'!F117&amp;6&amp;'Settlement Account'!G117&amp;7&amp;'Settlement Account'!H117&amp;8&amp;'Settlement Account'!I117&amp;9&amp;'Settlement Account'!J117&amp;10&amp;'Settlement Account'!K117</f>
        <v>12345678910</v>
      </c>
      <c r="B118" s="1">
        <f t="shared" ca="1" si="1"/>
        <v>101</v>
      </c>
      <c r="C118" s="1" t="str">
        <f>'Processing Settings'!A117&amp;1&amp;'Processing Settings'!B117&amp;2&amp;'Processing Settings'!C117&amp;3&amp;'Processing Settings'!D117&amp;4&amp;'Processing Settings'!E117&amp;5&amp;'Processing Settings'!F117&amp;6&amp;'Processing Settings'!G117&amp;7&amp;'Processing Settings'!H117&amp;8&amp;'Processing Settings'!I117&amp;9&amp;'Processing Settings'!J117&amp;10&amp;'Processing Settings'!K117</f>
        <v>12345678910</v>
      </c>
      <c r="D118" s="1">
        <f ca="1">IFERROR(SUMPRODUCT(SEARCH(MID(C118,ROW(INDIRECT("1:"&amp;LEN(C118))),1),Lists!$V$2)),"")</f>
        <v>694</v>
      </c>
      <c r="E118" s="1"/>
      <c r="F118" s="1" t="str">
        <f ca="1">IFERROR(SUMPRODUCT(SEARCH(MID(E118,ROW(INDIRECT("1:"&amp;LEN(E118))),1),Lists!$V$2)),"")</f>
        <v/>
      </c>
      <c r="G118" s="52" t="str">
        <f>'Italian Bonds Settings'!A117&amp;1&amp;'Italian Bonds Settings'!B117&amp;2&amp;'Italian Bonds Settings'!C117&amp;3&amp;'Italian Bonds Settings'!D117&amp;4&amp;'Italian Bonds Settings'!E117&amp;5&amp;'Italian Bonds Settings'!F117&amp;6&amp;'Italian Bonds Settings'!G117&amp;7&amp;'Italian Bonds Settings'!H117&amp;8&amp;'Italian Bonds Settings'!I117&amp;9</f>
        <v>123456789</v>
      </c>
      <c r="H118" s="1">
        <f ca="1">IFERROR(SUMPRODUCT(SEARCH(MID(G118,ROW(INDIRECT("1:"&amp;LEN(G118))),1),Lists!$V$2)),"")</f>
        <v>567</v>
      </c>
    </row>
    <row r="119" spans="1:8">
      <c r="A119" s="1" t="str">
        <f>'Settlement Account'!A118&amp;1&amp;'Settlement Account'!B118&amp;2&amp;'Settlement Account'!C118&amp;3&amp;'Settlement Account'!D118&amp;4&amp;'Settlement Account'!E118&amp;5&amp;'Settlement Account'!F118&amp;6&amp;'Settlement Account'!G118&amp;7&amp;'Settlement Account'!H118&amp;8&amp;'Settlement Account'!I118&amp;9&amp;'Settlement Account'!J118&amp;10&amp;'Settlement Account'!K118</f>
        <v>12345678910</v>
      </c>
      <c r="B119" s="1">
        <f t="shared" ca="1" si="1"/>
        <v>101</v>
      </c>
      <c r="C119" s="1" t="str">
        <f>'Processing Settings'!A118&amp;1&amp;'Processing Settings'!B118&amp;2&amp;'Processing Settings'!C118&amp;3&amp;'Processing Settings'!D118&amp;4&amp;'Processing Settings'!E118&amp;5&amp;'Processing Settings'!F118&amp;6&amp;'Processing Settings'!G118&amp;7&amp;'Processing Settings'!H118&amp;8&amp;'Processing Settings'!I118&amp;9&amp;'Processing Settings'!J118&amp;10&amp;'Processing Settings'!K118</f>
        <v>12345678910</v>
      </c>
      <c r="D119" s="1">
        <f ca="1">IFERROR(SUMPRODUCT(SEARCH(MID(C119,ROW(INDIRECT("1:"&amp;LEN(C119))),1),Lists!$V$2)),"")</f>
        <v>694</v>
      </c>
      <c r="E119" s="1"/>
      <c r="F119" s="1" t="str">
        <f ca="1">IFERROR(SUMPRODUCT(SEARCH(MID(E119,ROW(INDIRECT("1:"&amp;LEN(E119))),1),Lists!$V$2)),"")</f>
        <v/>
      </c>
      <c r="G119" s="52" t="str">
        <f>'Italian Bonds Settings'!A118&amp;1&amp;'Italian Bonds Settings'!B118&amp;2&amp;'Italian Bonds Settings'!C118&amp;3&amp;'Italian Bonds Settings'!D118&amp;4&amp;'Italian Bonds Settings'!E118&amp;5&amp;'Italian Bonds Settings'!F118&amp;6&amp;'Italian Bonds Settings'!G118&amp;7&amp;'Italian Bonds Settings'!H118&amp;8&amp;'Italian Bonds Settings'!I118&amp;9</f>
        <v>123456789</v>
      </c>
      <c r="H119" s="1">
        <f ca="1">IFERROR(SUMPRODUCT(SEARCH(MID(G119,ROW(INDIRECT("1:"&amp;LEN(G119))),1),Lists!$V$2)),"")</f>
        <v>567</v>
      </c>
    </row>
    <row r="120" spans="1:8">
      <c r="A120" s="1" t="str">
        <f>'Settlement Account'!A119&amp;1&amp;'Settlement Account'!B119&amp;2&amp;'Settlement Account'!C119&amp;3&amp;'Settlement Account'!D119&amp;4&amp;'Settlement Account'!E119&amp;5&amp;'Settlement Account'!F119&amp;6&amp;'Settlement Account'!G119&amp;7&amp;'Settlement Account'!H119&amp;8&amp;'Settlement Account'!I119&amp;9&amp;'Settlement Account'!J119&amp;10&amp;'Settlement Account'!K119</f>
        <v>12345678910</v>
      </c>
      <c r="B120" s="1">
        <f t="shared" ca="1" si="1"/>
        <v>101</v>
      </c>
      <c r="C120" s="1" t="str">
        <f>'Processing Settings'!A119&amp;1&amp;'Processing Settings'!B119&amp;2&amp;'Processing Settings'!C119&amp;3&amp;'Processing Settings'!D119&amp;4&amp;'Processing Settings'!E119&amp;5&amp;'Processing Settings'!F119&amp;6&amp;'Processing Settings'!G119&amp;7&amp;'Processing Settings'!H119&amp;8&amp;'Processing Settings'!I119&amp;9&amp;'Processing Settings'!J119&amp;10&amp;'Processing Settings'!K119</f>
        <v>12345678910</v>
      </c>
      <c r="D120" s="1">
        <f ca="1">IFERROR(SUMPRODUCT(SEARCH(MID(C120,ROW(INDIRECT("1:"&amp;LEN(C120))),1),Lists!$V$2)),"")</f>
        <v>694</v>
      </c>
      <c r="E120" s="1"/>
      <c r="F120" s="1" t="str">
        <f ca="1">IFERROR(SUMPRODUCT(SEARCH(MID(E120,ROW(INDIRECT("1:"&amp;LEN(E120))),1),Lists!$V$2)),"")</f>
        <v/>
      </c>
      <c r="G120" s="52" t="str">
        <f>'Italian Bonds Settings'!A119&amp;1&amp;'Italian Bonds Settings'!B119&amp;2&amp;'Italian Bonds Settings'!C119&amp;3&amp;'Italian Bonds Settings'!D119&amp;4&amp;'Italian Bonds Settings'!E119&amp;5&amp;'Italian Bonds Settings'!F119&amp;6&amp;'Italian Bonds Settings'!G119&amp;7&amp;'Italian Bonds Settings'!H119&amp;8&amp;'Italian Bonds Settings'!I119&amp;9</f>
        <v>123456789</v>
      </c>
      <c r="H120" s="1">
        <f ca="1">IFERROR(SUMPRODUCT(SEARCH(MID(G120,ROW(INDIRECT("1:"&amp;LEN(G120))),1),Lists!$V$2)),"")</f>
        <v>567</v>
      </c>
    </row>
    <row r="121" spans="1:8">
      <c r="A121" s="1" t="str">
        <f>'Settlement Account'!A120&amp;1&amp;'Settlement Account'!B120&amp;2&amp;'Settlement Account'!C120&amp;3&amp;'Settlement Account'!D120&amp;4&amp;'Settlement Account'!E120&amp;5&amp;'Settlement Account'!F120&amp;6&amp;'Settlement Account'!G120&amp;7&amp;'Settlement Account'!H120&amp;8&amp;'Settlement Account'!I120&amp;9&amp;'Settlement Account'!J120&amp;10&amp;'Settlement Account'!K120</f>
        <v>12345678910</v>
      </c>
      <c r="B121" s="1">
        <f t="shared" ca="1" si="1"/>
        <v>101</v>
      </c>
      <c r="C121" s="1" t="str">
        <f>'Processing Settings'!A120&amp;1&amp;'Processing Settings'!B120&amp;2&amp;'Processing Settings'!C120&amp;3&amp;'Processing Settings'!D120&amp;4&amp;'Processing Settings'!E120&amp;5&amp;'Processing Settings'!F120&amp;6&amp;'Processing Settings'!G120&amp;7&amp;'Processing Settings'!H120&amp;8&amp;'Processing Settings'!I120&amp;9&amp;'Processing Settings'!J120&amp;10&amp;'Processing Settings'!K120</f>
        <v>12345678910</v>
      </c>
      <c r="D121" s="1">
        <f ca="1">IFERROR(SUMPRODUCT(SEARCH(MID(C121,ROW(INDIRECT("1:"&amp;LEN(C121))),1),Lists!$V$2)),"")</f>
        <v>694</v>
      </c>
      <c r="E121" s="1"/>
      <c r="F121" s="1" t="str">
        <f ca="1">IFERROR(SUMPRODUCT(SEARCH(MID(E121,ROW(INDIRECT("1:"&amp;LEN(E121))),1),Lists!$V$2)),"")</f>
        <v/>
      </c>
      <c r="G121" s="52" t="str">
        <f>'Italian Bonds Settings'!A120&amp;1&amp;'Italian Bonds Settings'!B120&amp;2&amp;'Italian Bonds Settings'!C120&amp;3&amp;'Italian Bonds Settings'!D120&amp;4&amp;'Italian Bonds Settings'!E120&amp;5&amp;'Italian Bonds Settings'!F120&amp;6&amp;'Italian Bonds Settings'!G120&amp;7&amp;'Italian Bonds Settings'!H120&amp;8&amp;'Italian Bonds Settings'!I120&amp;9</f>
        <v>123456789</v>
      </c>
      <c r="H121" s="1">
        <f ca="1">IFERROR(SUMPRODUCT(SEARCH(MID(G121,ROW(INDIRECT("1:"&amp;LEN(G121))),1),Lists!$V$2)),"")</f>
        <v>567</v>
      </c>
    </row>
    <row r="122" spans="1:8">
      <c r="A122" s="1" t="str">
        <f>'Settlement Account'!A121&amp;1&amp;'Settlement Account'!B121&amp;2&amp;'Settlement Account'!C121&amp;3&amp;'Settlement Account'!D121&amp;4&amp;'Settlement Account'!E121&amp;5&amp;'Settlement Account'!F121&amp;6&amp;'Settlement Account'!G121&amp;7&amp;'Settlement Account'!H121&amp;8&amp;'Settlement Account'!I121&amp;9&amp;'Settlement Account'!J121&amp;10&amp;'Settlement Account'!K121</f>
        <v>12345678910</v>
      </c>
      <c r="B122" s="1">
        <f t="shared" ca="1" si="1"/>
        <v>101</v>
      </c>
      <c r="C122" s="1" t="str">
        <f>'Processing Settings'!A121&amp;1&amp;'Processing Settings'!B121&amp;2&amp;'Processing Settings'!C121&amp;3&amp;'Processing Settings'!D121&amp;4&amp;'Processing Settings'!E121&amp;5&amp;'Processing Settings'!F121&amp;6&amp;'Processing Settings'!G121&amp;7&amp;'Processing Settings'!H121&amp;8&amp;'Processing Settings'!I121&amp;9&amp;'Processing Settings'!J121&amp;10&amp;'Processing Settings'!K121</f>
        <v>12345678910</v>
      </c>
      <c r="D122" s="1">
        <f ca="1">IFERROR(SUMPRODUCT(SEARCH(MID(C122,ROW(INDIRECT("1:"&amp;LEN(C122))),1),Lists!$V$2)),"")</f>
        <v>694</v>
      </c>
      <c r="E122" s="1"/>
      <c r="F122" s="1" t="str">
        <f ca="1">IFERROR(SUMPRODUCT(SEARCH(MID(E122,ROW(INDIRECT("1:"&amp;LEN(E122))),1),Lists!$V$2)),"")</f>
        <v/>
      </c>
      <c r="G122" s="52" t="str">
        <f>'Italian Bonds Settings'!A121&amp;1&amp;'Italian Bonds Settings'!B121&amp;2&amp;'Italian Bonds Settings'!C121&amp;3&amp;'Italian Bonds Settings'!D121&amp;4&amp;'Italian Bonds Settings'!E121&amp;5&amp;'Italian Bonds Settings'!F121&amp;6&amp;'Italian Bonds Settings'!G121&amp;7&amp;'Italian Bonds Settings'!H121&amp;8&amp;'Italian Bonds Settings'!I121&amp;9</f>
        <v>123456789</v>
      </c>
      <c r="H122" s="1">
        <f ca="1">IFERROR(SUMPRODUCT(SEARCH(MID(G122,ROW(INDIRECT("1:"&amp;LEN(G122))),1),Lists!$V$2)),"")</f>
        <v>567</v>
      </c>
    </row>
    <row r="123" spans="1:8">
      <c r="A123" s="1" t="str">
        <f>'Settlement Account'!A122&amp;1&amp;'Settlement Account'!B122&amp;2&amp;'Settlement Account'!C122&amp;3&amp;'Settlement Account'!D122&amp;4&amp;'Settlement Account'!E122&amp;5&amp;'Settlement Account'!F122&amp;6&amp;'Settlement Account'!G122&amp;7&amp;'Settlement Account'!H122&amp;8&amp;'Settlement Account'!I122&amp;9&amp;'Settlement Account'!J122&amp;10&amp;'Settlement Account'!K122</f>
        <v>12345678910</v>
      </c>
      <c r="B123" s="1">
        <f t="shared" ca="1" si="1"/>
        <v>101</v>
      </c>
      <c r="C123" s="1" t="str">
        <f>'Processing Settings'!A122&amp;1&amp;'Processing Settings'!B122&amp;2&amp;'Processing Settings'!C122&amp;3&amp;'Processing Settings'!D122&amp;4&amp;'Processing Settings'!E122&amp;5&amp;'Processing Settings'!F122&amp;6&amp;'Processing Settings'!G122&amp;7&amp;'Processing Settings'!H122&amp;8&amp;'Processing Settings'!I122&amp;9&amp;'Processing Settings'!J122&amp;10&amp;'Processing Settings'!K122</f>
        <v>12345678910</v>
      </c>
      <c r="D123" s="1">
        <f ca="1">IFERROR(SUMPRODUCT(SEARCH(MID(C123,ROW(INDIRECT("1:"&amp;LEN(C123))),1),Lists!$V$2)),"")</f>
        <v>694</v>
      </c>
      <c r="E123" s="1"/>
      <c r="F123" s="1" t="str">
        <f ca="1">IFERROR(SUMPRODUCT(SEARCH(MID(E123,ROW(INDIRECT("1:"&amp;LEN(E123))),1),Lists!$V$2)),"")</f>
        <v/>
      </c>
      <c r="G123" s="52" t="str">
        <f>'Italian Bonds Settings'!A122&amp;1&amp;'Italian Bonds Settings'!B122&amp;2&amp;'Italian Bonds Settings'!C122&amp;3&amp;'Italian Bonds Settings'!D122&amp;4&amp;'Italian Bonds Settings'!E122&amp;5&amp;'Italian Bonds Settings'!F122&amp;6&amp;'Italian Bonds Settings'!G122&amp;7&amp;'Italian Bonds Settings'!H122&amp;8&amp;'Italian Bonds Settings'!I122&amp;9</f>
        <v>123456789</v>
      </c>
      <c r="H123" s="1">
        <f ca="1">IFERROR(SUMPRODUCT(SEARCH(MID(G123,ROW(INDIRECT("1:"&amp;LEN(G123))),1),Lists!$V$2)),"")</f>
        <v>567</v>
      </c>
    </row>
    <row r="124" spans="1:8">
      <c r="A124" s="1" t="str">
        <f>'Settlement Account'!A123&amp;1&amp;'Settlement Account'!B123&amp;2&amp;'Settlement Account'!C123&amp;3&amp;'Settlement Account'!D123&amp;4&amp;'Settlement Account'!E123&amp;5&amp;'Settlement Account'!F123&amp;6&amp;'Settlement Account'!G123&amp;7&amp;'Settlement Account'!H123&amp;8&amp;'Settlement Account'!I123&amp;9&amp;'Settlement Account'!J123&amp;10&amp;'Settlement Account'!K123</f>
        <v>12345678910</v>
      </c>
      <c r="B124" s="1">
        <f t="shared" ca="1" si="1"/>
        <v>101</v>
      </c>
      <c r="C124" s="1" t="str">
        <f>'Processing Settings'!A123&amp;1&amp;'Processing Settings'!B123&amp;2&amp;'Processing Settings'!C123&amp;3&amp;'Processing Settings'!D123&amp;4&amp;'Processing Settings'!E123&amp;5&amp;'Processing Settings'!F123&amp;6&amp;'Processing Settings'!G123&amp;7&amp;'Processing Settings'!H123&amp;8&amp;'Processing Settings'!I123&amp;9&amp;'Processing Settings'!J123&amp;10&amp;'Processing Settings'!K123</f>
        <v>12345678910</v>
      </c>
      <c r="D124" s="1">
        <f ca="1">IFERROR(SUMPRODUCT(SEARCH(MID(C124,ROW(INDIRECT("1:"&amp;LEN(C124))),1),Lists!$V$2)),"")</f>
        <v>694</v>
      </c>
      <c r="E124" s="1"/>
      <c r="F124" s="1" t="str">
        <f ca="1">IFERROR(SUMPRODUCT(SEARCH(MID(E124,ROW(INDIRECT("1:"&amp;LEN(E124))),1),Lists!$V$2)),"")</f>
        <v/>
      </c>
      <c r="G124" s="52" t="str">
        <f>'Italian Bonds Settings'!A123&amp;1&amp;'Italian Bonds Settings'!B123&amp;2&amp;'Italian Bonds Settings'!C123&amp;3&amp;'Italian Bonds Settings'!D123&amp;4&amp;'Italian Bonds Settings'!E123&amp;5&amp;'Italian Bonds Settings'!F123&amp;6&amp;'Italian Bonds Settings'!G123&amp;7&amp;'Italian Bonds Settings'!H123&amp;8&amp;'Italian Bonds Settings'!I123&amp;9</f>
        <v>123456789</v>
      </c>
      <c r="H124" s="1">
        <f ca="1">IFERROR(SUMPRODUCT(SEARCH(MID(G124,ROW(INDIRECT("1:"&amp;LEN(G124))),1),Lists!$V$2)),"")</f>
        <v>567</v>
      </c>
    </row>
    <row r="125" spans="1:8">
      <c r="A125" s="1" t="str">
        <f>'Settlement Account'!A124&amp;1&amp;'Settlement Account'!B124&amp;2&amp;'Settlement Account'!C124&amp;3&amp;'Settlement Account'!D124&amp;4&amp;'Settlement Account'!E124&amp;5&amp;'Settlement Account'!F124&amp;6&amp;'Settlement Account'!G124&amp;7&amp;'Settlement Account'!H124&amp;8&amp;'Settlement Account'!I124&amp;9&amp;'Settlement Account'!J124&amp;10&amp;'Settlement Account'!K124</f>
        <v>12345678910</v>
      </c>
      <c r="B125" s="1">
        <f t="shared" ca="1" si="1"/>
        <v>101</v>
      </c>
      <c r="C125" s="1" t="str">
        <f>'Processing Settings'!A124&amp;1&amp;'Processing Settings'!B124&amp;2&amp;'Processing Settings'!C124&amp;3&amp;'Processing Settings'!D124&amp;4&amp;'Processing Settings'!E124&amp;5&amp;'Processing Settings'!F124&amp;6&amp;'Processing Settings'!G124&amp;7&amp;'Processing Settings'!H124&amp;8&amp;'Processing Settings'!I124&amp;9&amp;'Processing Settings'!J124&amp;10&amp;'Processing Settings'!K124</f>
        <v>12345678910</v>
      </c>
      <c r="D125" s="1">
        <f ca="1">IFERROR(SUMPRODUCT(SEARCH(MID(C125,ROW(INDIRECT("1:"&amp;LEN(C125))),1),Lists!$V$2)),"")</f>
        <v>694</v>
      </c>
      <c r="E125" s="1"/>
      <c r="F125" s="1" t="str">
        <f ca="1">IFERROR(SUMPRODUCT(SEARCH(MID(E125,ROW(INDIRECT("1:"&amp;LEN(E125))),1),Lists!$V$2)),"")</f>
        <v/>
      </c>
      <c r="G125" s="52" t="str">
        <f>'Italian Bonds Settings'!A124&amp;1&amp;'Italian Bonds Settings'!B124&amp;2&amp;'Italian Bonds Settings'!C124&amp;3&amp;'Italian Bonds Settings'!D124&amp;4&amp;'Italian Bonds Settings'!E124&amp;5&amp;'Italian Bonds Settings'!F124&amp;6&amp;'Italian Bonds Settings'!G124&amp;7&amp;'Italian Bonds Settings'!H124&amp;8&amp;'Italian Bonds Settings'!I124&amp;9</f>
        <v>123456789</v>
      </c>
      <c r="H125" s="1">
        <f ca="1">IFERROR(SUMPRODUCT(SEARCH(MID(G125,ROW(INDIRECT("1:"&amp;LEN(G125))),1),Lists!$V$2)),"")</f>
        <v>567</v>
      </c>
    </row>
    <row r="126" spans="1:8">
      <c r="A126" s="1" t="str">
        <f>'Settlement Account'!A125&amp;1&amp;'Settlement Account'!B125&amp;2&amp;'Settlement Account'!C125&amp;3&amp;'Settlement Account'!D125&amp;4&amp;'Settlement Account'!E125&amp;5&amp;'Settlement Account'!F125&amp;6&amp;'Settlement Account'!G125&amp;7&amp;'Settlement Account'!H125&amp;8&amp;'Settlement Account'!I125&amp;9&amp;'Settlement Account'!J125&amp;10&amp;'Settlement Account'!K125</f>
        <v>12345678910</v>
      </c>
      <c r="B126" s="1">
        <f t="shared" ca="1" si="1"/>
        <v>101</v>
      </c>
      <c r="C126" s="1" t="str">
        <f>'Processing Settings'!A125&amp;1&amp;'Processing Settings'!B125&amp;2&amp;'Processing Settings'!C125&amp;3&amp;'Processing Settings'!D125&amp;4&amp;'Processing Settings'!E125&amp;5&amp;'Processing Settings'!F125&amp;6&amp;'Processing Settings'!G125&amp;7&amp;'Processing Settings'!H125&amp;8&amp;'Processing Settings'!I125&amp;9&amp;'Processing Settings'!J125&amp;10&amp;'Processing Settings'!K125</f>
        <v>12345678910</v>
      </c>
      <c r="D126" s="1">
        <f ca="1">IFERROR(SUMPRODUCT(SEARCH(MID(C126,ROW(INDIRECT("1:"&amp;LEN(C126))),1),Lists!$V$2)),"")</f>
        <v>694</v>
      </c>
      <c r="E126" s="1"/>
      <c r="F126" s="1" t="str">
        <f ca="1">IFERROR(SUMPRODUCT(SEARCH(MID(E126,ROW(INDIRECT("1:"&amp;LEN(E126))),1),Lists!$V$2)),"")</f>
        <v/>
      </c>
      <c r="G126" s="52" t="str">
        <f>'Italian Bonds Settings'!A125&amp;1&amp;'Italian Bonds Settings'!B125&amp;2&amp;'Italian Bonds Settings'!C125&amp;3&amp;'Italian Bonds Settings'!D125&amp;4&amp;'Italian Bonds Settings'!E125&amp;5&amp;'Italian Bonds Settings'!F125&amp;6&amp;'Italian Bonds Settings'!G125&amp;7&amp;'Italian Bonds Settings'!H125&amp;8&amp;'Italian Bonds Settings'!I125&amp;9</f>
        <v>123456789</v>
      </c>
      <c r="H126" s="1">
        <f ca="1">IFERROR(SUMPRODUCT(SEARCH(MID(G126,ROW(INDIRECT("1:"&amp;LEN(G126))),1),Lists!$V$2)),"")</f>
        <v>567</v>
      </c>
    </row>
    <row r="127" spans="1:8">
      <c r="A127" s="1" t="str">
        <f>'Settlement Account'!A126&amp;1&amp;'Settlement Account'!B126&amp;2&amp;'Settlement Account'!C126&amp;3&amp;'Settlement Account'!D126&amp;4&amp;'Settlement Account'!E126&amp;5&amp;'Settlement Account'!F126&amp;6&amp;'Settlement Account'!G126&amp;7&amp;'Settlement Account'!H126&amp;8&amp;'Settlement Account'!I126&amp;9&amp;'Settlement Account'!J126&amp;10&amp;'Settlement Account'!K126</f>
        <v>12345678910</v>
      </c>
      <c r="B127" s="1">
        <f t="shared" ca="1" si="1"/>
        <v>101</v>
      </c>
      <c r="C127" s="1" t="str">
        <f>'Processing Settings'!A126&amp;1&amp;'Processing Settings'!B126&amp;2&amp;'Processing Settings'!C126&amp;3&amp;'Processing Settings'!D126&amp;4&amp;'Processing Settings'!E126&amp;5&amp;'Processing Settings'!F126&amp;6&amp;'Processing Settings'!G126&amp;7&amp;'Processing Settings'!H126&amp;8&amp;'Processing Settings'!I126&amp;9&amp;'Processing Settings'!J126&amp;10&amp;'Processing Settings'!K126</f>
        <v>12345678910</v>
      </c>
      <c r="D127" s="1">
        <f ca="1">IFERROR(SUMPRODUCT(SEARCH(MID(C127,ROW(INDIRECT("1:"&amp;LEN(C127))),1),Lists!$V$2)),"")</f>
        <v>694</v>
      </c>
      <c r="E127" s="1"/>
      <c r="F127" s="1" t="str">
        <f ca="1">IFERROR(SUMPRODUCT(SEARCH(MID(E127,ROW(INDIRECT("1:"&amp;LEN(E127))),1),Lists!$V$2)),"")</f>
        <v/>
      </c>
      <c r="G127" s="52" t="str">
        <f>'Italian Bonds Settings'!A126&amp;1&amp;'Italian Bonds Settings'!B126&amp;2&amp;'Italian Bonds Settings'!C126&amp;3&amp;'Italian Bonds Settings'!D126&amp;4&amp;'Italian Bonds Settings'!E126&amp;5&amp;'Italian Bonds Settings'!F126&amp;6&amp;'Italian Bonds Settings'!G126&amp;7&amp;'Italian Bonds Settings'!H126&amp;8&amp;'Italian Bonds Settings'!I126&amp;9</f>
        <v>123456789</v>
      </c>
      <c r="H127" s="1">
        <f ca="1">IFERROR(SUMPRODUCT(SEARCH(MID(G127,ROW(INDIRECT("1:"&amp;LEN(G127))),1),Lists!$V$2)),"")</f>
        <v>567</v>
      </c>
    </row>
    <row r="128" spans="1:8">
      <c r="A128" s="1" t="str">
        <f>'Settlement Account'!A127&amp;1&amp;'Settlement Account'!B127&amp;2&amp;'Settlement Account'!C127&amp;3&amp;'Settlement Account'!D127&amp;4&amp;'Settlement Account'!E127&amp;5&amp;'Settlement Account'!F127&amp;6&amp;'Settlement Account'!G127&amp;7&amp;'Settlement Account'!H127&amp;8&amp;'Settlement Account'!I127&amp;9&amp;'Settlement Account'!J127&amp;10&amp;'Settlement Account'!K127</f>
        <v>12345678910</v>
      </c>
      <c r="B128" s="1">
        <f t="shared" ca="1" si="1"/>
        <v>101</v>
      </c>
      <c r="C128" s="1" t="str">
        <f>'Processing Settings'!A127&amp;1&amp;'Processing Settings'!B127&amp;2&amp;'Processing Settings'!C127&amp;3&amp;'Processing Settings'!D127&amp;4&amp;'Processing Settings'!E127&amp;5&amp;'Processing Settings'!F127&amp;6&amp;'Processing Settings'!G127&amp;7&amp;'Processing Settings'!H127&amp;8&amp;'Processing Settings'!I127&amp;9&amp;'Processing Settings'!J127&amp;10&amp;'Processing Settings'!K127</f>
        <v>12345678910</v>
      </c>
      <c r="D128" s="1">
        <f ca="1">IFERROR(SUMPRODUCT(SEARCH(MID(C128,ROW(INDIRECT("1:"&amp;LEN(C128))),1),Lists!$V$2)),"")</f>
        <v>694</v>
      </c>
      <c r="E128" s="1"/>
      <c r="F128" s="1" t="str">
        <f ca="1">IFERROR(SUMPRODUCT(SEARCH(MID(E128,ROW(INDIRECT("1:"&amp;LEN(E128))),1),Lists!$V$2)),"")</f>
        <v/>
      </c>
      <c r="G128" s="52" t="str">
        <f>'Italian Bonds Settings'!A127&amp;1&amp;'Italian Bonds Settings'!B127&amp;2&amp;'Italian Bonds Settings'!C127&amp;3&amp;'Italian Bonds Settings'!D127&amp;4&amp;'Italian Bonds Settings'!E127&amp;5&amp;'Italian Bonds Settings'!F127&amp;6&amp;'Italian Bonds Settings'!G127&amp;7&amp;'Italian Bonds Settings'!H127&amp;8&amp;'Italian Bonds Settings'!I127&amp;9</f>
        <v>123456789</v>
      </c>
      <c r="H128" s="1">
        <f ca="1">IFERROR(SUMPRODUCT(SEARCH(MID(G128,ROW(INDIRECT("1:"&amp;LEN(G128))),1),Lists!$V$2)),"")</f>
        <v>567</v>
      </c>
    </row>
    <row r="129" spans="1:8">
      <c r="A129" s="1" t="str">
        <f>'Settlement Account'!A128&amp;1&amp;'Settlement Account'!B128&amp;2&amp;'Settlement Account'!C128&amp;3&amp;'Settlement Account'!D128&amp;4&amp;'Settlement Account'!E128&amp;5&amp;'Settlement Account'!F128&amp;6&amp;'Settlement Account'!G128&amp;7&amp;'Settlement Account'!H128&amp;8&amp;'Settlement Account'!I128&amp;9&amp;'Settlement Account'!J128&amp;10&amp;'Settlement Account'!K128</f>
        <v>12345678910</v>
      </c>
      <c r="B129" s="1">
        <f t="shared" ca="1" si="1"/>
        <v>101</v>
      </c>
      <c r="C129" s="1" t="str">
        <f>'Processing Settings'!A128&amp;1&amp;'Processing Settings'!B128&amp;2&amp;'Processing Settings'!C128&amp;3&amp;'Processing Settings'!D128&amp;4&amp;'Processing Settings'!E128&amp;5&amp;'Processing Settings'!F128&amp;6&amp;'Processing Settings'!G128&amp;7&amp;'Processing Settings'!H128&amp;8&amp;'Processing Settings'!I128&amp;9&amp;'Processing Settings'!J128&amp;10&amp;'Processing Settings'!K128</f>
        <v>12345678910</v>
      </c>
      <c r="D129" s="1">
        <f ca="1">IFERROR(SUMPRODUCT(SEARCH(MID(C129,ROW(INDIRECT("1:"&amp;LEN(C129))),1),Lists!$V$2)),"")</f>
        <v>694</v>
      </c>
      <c r="E129" s="1"/>
      <c r="F129" s="1" t="str">
        <f ca="1">IFERROR(SUMPRODUCT(SEARCH(MID(E129,ROW(INDIRECT("1:"&amp;LEN(E129))),1),Lists!$V$2)),"")</f>
        <v/>
      </c>
      <c r="G129" s="52" t="str">
        <f>'Italian Bonds Settings'!A128&amp;1&amp;'Italian Bonds Settings'!B128&amp;2&amp;'Italian Bonds Settings'!C128&amp;3&amp;'Italian Bonds Settings'!D128&amp;4&amp;'Italian Bonds Settings'!E128&amp;5&amp;'Italian Bonds Settings'!F128&amp;6&amp;'Italian Bonds Settings'!G128&amp;7&amp;'Italian Bonds Settings'!H128&amp;8&amp;'Italian Bonds Settings'!I128&amp;9</f>
        <v>123456789</v>
      </c>
      <c r="H129" s="1">
        <f ca="1">IFERROR(SUMPRODUCT(SEARCH(MID(G129,ROW(INDIRECT("1:"&amp;LEN(G129))),1),Lists!$V$2)),"")</f>
        <v>567</v>
      </c>
    </row>
    <row r="130" spans="1:8">
      <c r="A130" s="1" t="str">
        <f>'Settlement Account'!A129&amp;1&amp;'Settlement Account'!B129&amp;2&amp;'Settlement Account'!C129&amp;3&amp;'Settlement Account'!D129&amp;4&amp;'Settlement Account'!E129&amp;5&amp;'Settlement Account'!F129&amp;6&amp;'Settlement Account'!G129&amp;7&amp;'Settlement Account'!H129&amp;8&amp;'Settlement Account'!I129&amp;9&amp;'Settlement Account'!J129&amp;10&amp;'Settlement Account'!K129</f>
        <v>12345678910</v>
      </c>
      <c r="B130" s="1">
        <f t="shared" ca="1" si="1"/>
        <v>101</v>
      </c>
      <c r="C130" s="1" t="str">
        <f>'Processing Settings'!A129&amp;1&amp;'Processing Settings'!B129&amp;2&amp;'Processing Settings'!C129&amp;3&amp;'Processing Settings'!D129&amp;4&amp;'Processing Settings'!E129&amp;5&amp;'Processing Settings'!F129&amp;6&amp;'Processing Settings'!G129&amp;7&amp;'Processing Settings'!H129&amp;8&amp;'Processing Settings'!I129&amp;9&amp;'Processing Settings'!J129&amp;10&amp;'Processing Settings'!K129</f>
        <v>12345678910</v>
      </c>
      <c r="D130" s="1">
        <f ca="1">IFERROR(SUMPRODUCT(SEARCH(MID(C130,ROW(INDIRECT("1:"&amp;LEN(C130))),1),Lists!$V$2)),"")</f>
        <v>694</v>
      </c>
      <c r="E130" s="1"/>
      <c r="F130" s="1" t="str">
        <f ca="1">IFERROR(SUMPRODUCT(SEARCH(MID(E130,ROW(INDIRECT("1:"&amp;LEN(E130))),1),Lists!$V$2)),"")</f>
        <v/>
      </c>
      <c r="G130" s="52" t="str">
        <f>'Italian Bonds Settings'!A129&amp;1&amp;'Italian Bonds Settings'!B129&amp;2&amp;'Italian Bonds Settings'!C129&amp;3&amp;'Italian Bonds Settings'!D129&amp;4&amp;'Italian Bonds Settings'!E129&amp;5&amp;'Italian Bonds Settings'!F129&amp;6&amp;'Italian Bonds Settings'!G129&amp;7&amp;'Italian Bonds Settings'!H129&amp;8&amp;'Italian Bonds Settings'!I129&amp;9</f>
        <v>123456789</v>
      </c>
      <c r="H130" s="1">
        <f ca="1">IFERROR(SUMPRODUCT(SEARCH(MID(G130,ROW(INDIRECT("1:"&amp;LEN(G130))),1),Lists!$V$2)),"")</f>
        <v>567</v>
      </c>
    </row>
    <row r="131" spans="1:8">
      <c r="A131" s="1" t="str">
        <f>'Settlement Account'!A130&amp;1&amp;'Settlement Account'!B130&amp;2&amp;'Settlement Account'!C130&amp;3&amp;'Settlement Account'!D130&amp;4&amp;'Settlement Account'!E130&amp;5&amp;'Settlement Account'!F130&amp;6&amp;'Settlement Account'!G130&amp;7&amp;'Settlement Account'!H130&amp;8&amp;'Settlement Account'!I130&amp;9&amp;'Settlement Account'!J130&amp;10&amp;'Settlement Account'!K130</f>
        <v>12345678910</v>
      </c>
      <c r="B131" s="1">
        <f t="shared" ca="1" si="1"/>
        <v>101</v>
      </c>
      <c r="C131" s="1" t="str">
        <f>'Processing Settings'!A130&amp;1&amp;'Processing Settings'!B130&amp;2&amp;'Processing Settings'!C130&amp;3&amp;'Processing Settings'!D130&amp;4&amp;'Processing Settings'!E130&amp;5&amp;'Processing Settings'!F130&amp;6&amp;'Processing Settings'!G130&amp;7&amp;'Processing Settings'!H130&amp;8&amp;'Processing Settings'!I130&amp;9&amp;'Processing Settings'!J130&amp;10&amp;'Processing Settings'!K130</f>
        <v>12345678910</v>
      </c>
      <c r="D131" s="1">
        <f ca="1">IFERROR(SUMPRODUCT(SEARCH(MID(C131,ROW(INDIRECT("1:"&amp;LEN(C131))),1),Lists!$V$2)),"")</f>
        <v>694</v>
      </c>
      <c r="E131" s="1"/>
      <c r="F131" s="1" t="str">
        <f ca="1">IFERROR(SUMPRODUCT(SEARCH(MID(E131,ROW(INDIRECT("1:"&amp;LEN(E131))),1),Lists!$V$2)),"")</f>
        <v/>
      </c>
      <c r="G131" s="52" t="str">
        <f>'Italian Bonds Settings'!A130&amp;1&amp;'Italian Bonds Settings'!B130&amp;2&amp;'Italian Bonds Settings'!C130&amp;3&amp;'Italian Bonds Settings'!D130&amp;4&amp;'Italian Bonds Settings'!E130&amp;5&amp;'Italian Bonds Settings'!F130&amp;6&amp;'Italian Bonds Settings'!G130&amp;7&amp;'Italian Bonds Settings'!H130&amp;8&amp;'Italian Bonds Settings'!I130&amp;9</f>
        <v>123456789</v>
      </c>
      <c r="H131" s="1">
        <f ca="1">IFERROR(SUMPRODUCT(SEARCH(MID(G131,ROW(INDIRECT("1:"&amp;LEN(G131))),1),Lists!$V$2)),"")</f>
        <v>567</v>
      </c>
    </row>
    <row r="132" spans="1:8">
      <c r="A132" s="1" t="str">
        <f>'Settlement Account'!A131&amp;1&amp;'Settlement Account'!B131&amp;2&amp;'Settlement Account'!C131&amp;3&amp;'Settlement Account'!D131&amp;4&amp;'Settlement Account'!E131&amp;5&amp;'Settlement Account'!F131&amp;6&amp;'Settlement Account'!G131&amp;7&amp;'Settlement Account'!H131&amp;8&amp;'Settlement Account'!I131&amp;9&amp;'Settlement Account'!J131&amp;10&amp;'Settlement Account'!K131</f>
        <v>12345678910</v>
      </c>
      <c r="B132" s="1">
        <f t="shared" ref="B132:B195" ca="1" si="2">IFERROR(SUMPRODUCT(SEARCH(MID(A132,ROW(INDIRECT("1:"&amp;LEN(A132))),1)," |()0123456789abcdefghijklmnopqrstuvwxyzABCDEFGHIJKLMNOPQRSTUVWXYZ/öü")),"")</f>
        <v>101</v>
      </c>
      <c r="C132" s="1" t="str">
        <f>'Processing Settings'!A131&amp;1&amp;'Processing Settings'!B131&amp;2&amp;'Processing Settings'!C131&amp;3&amp;'Processing Settings'!D131&amp;4&amp;'Processing Settings'!E131&amp;5&amp;'Processing Settings'!F131&amp;6&amp;'Processing Settings'!G131&amp;7&amp;'Processing Settings'!H131&amp;8&amp;'Processing Settings'!I131&amp;9&amp;'Processing Settings'!J131&amp;10&amp;'Processing Settings'!K131</f>
        <v>12345678910</v>
      </c>
      <c r="D132" s="1">
        <f ca="1">IFERROR(SUMPRODUCT(SEARCH(MID(C132,ROW(INDIRECT("1:"&amp;LEN(C132))),1),Lists!$V$2)),"")</f>
        <v>694</v>
      </c>
      <c r="E132" s="1"/>
      <c r="F132" s="1" t="str">
        <f ca="1">IFERROR(SUMPRODUCT(SEARCH(MID(E132,ROW(INDIRECT("1:"&amp;LEN(E132))),1),Lists!$V$2)),"")</f>
        <v/>
      </c>
      <c r="G132" s="52" t="str">
        <f>'Italian Bonds Settings'!A131&amp;1&amp;'Italian Bonds Settings'!B131&amp;2&amp;'Italian Bonds Settings'!C131&amp;3&amp;'Italian Bonds Settings'!D131&amp;4&amp;'Italian Bonds Settings'!E131&amp;5&amp;'Italian Bonds Settings'!F131&amp;6&amp;'Italian Bonds Settings'!G131&amp;7&amp;'Italian Bonds Settings'!H131&amp;8&amp;'Italian Bonds Settings'!I131&amp;9</f>
        <v>123456789</v>
      </c>
      <c r="H132" s="1">
        <f ca="1">IFERROR(SUMPRODUCT(SEARCH(MID(G132,ROW(INDIRECT("1:"&amp;LEN(G132))),1),Lists!$V$2)),"")</f>
        <v>567</v>
      </c>
    </row>
    <row r="133" spans="1:8">
      <c r="A133" s="1" t="str">
        <f>'Settlement Account'!A132&amp;1&amp;'Settlement Account'!B132&amp;2&amp;'Settlement Account'!C132&amp;3&amp;'Settlement Account'!D132&amp;4&amp;'Settlement Account'!E132&amp;5&amp;'Settlement Account'!F132&amp;6&amp;'Settlement Account'!G132&amp;7&amp;'Settlement Account'!H132&amp;8&amp;'Settlement Account'!I132&amp;9&amp;'Settlement Account'!J132&amp;10&amp;'Settlement Account'!K132</f>
        <v>12345678910</v>
      </c>
      <c r="B133" s="1">
        <f t="shared" ca="1" si="2"/>
        <v>101</v>
      </c>
      <c r="C133" s="1" t="str">
        <f>'Processing Settings'!A132&amp;1&amp;'Processing Settings'!B132&amp;2&amp;'Processing Settings'!C132&amp;3&amp;'Processing Settings'!D132&amp;4&amp;'Processing Settings'!E132&amp;5&amp;'Processing Settings'!F132&amp;6&amp;'Processing Settings'!G132&amp;7&amp;'Processing Settings'!H132&amp;8&amp;'Processing Settings'!I132&amp;9&amp;'Processing Settings'!J132&amp;10&amp;'Processing Settings'!K132</f>
        <v>12345678910</v>
      </c>
      <c r="D133" s="1">
        <f ca="1">IFERROR(SUMPRODUCT(SEARCH(MID(C133,ROW(INDIRECT("1:"&amp;LEN(C133))),1),Lists!$V$2)),"")</f>
        <v>694</v>
      </c>
      <c r="E133" s="1"/>
      <c r="F133" s="1" t="str">
        <f ca="1">IFERROR(SUMPRODUCT(SEARCH(MID(E133,ROW(INDIRECT("1:"&amp;LEN(E133))),1),Lists!$V$2)),"")</f>
        <v/>
      </c>
      <c r="G133" s="52" t="str">
        <f>'Italian Bonds Settings'!A132&amp;1&amp;'Italian Bonds Settings'!B132&amp;2&amp;'Italian Bonds Settings'!C132&amp;3&amp;'Italian Bonds Settings'!D132&amp;4&amp;'Italian Bonds Settings'!E132&amp;5&amp;'Italian Bonds Settings'!F132&amp;6&amp;'Italian Bonds Settings'!G132&amp;7&amp;'Italian Bonds Settings'!H132&amp;8&amp;'Italian Bonds Settings'!I132&amp;9</f>
        <v>123456789</v>
      </c>
      <c r="H133" s="1">
        <f ca="1">IFERROR(SUMPRODUCT(SEARCH(MID(G133,ROW(INDIRECT("1:"&amp;LEN(G133))),1),Lists!$V$2)),"")</f>
        <v>567</v>
      </c>
    </row>
    <row r="134" spans="1:8">
      <c r="A134" s="1" t="str">
        <f>'Settlement Account'!A133&amp;1&amp;'Settlement Account'!B133&amp;2&amp;'Settlement Account'!C133&amp;3&amp;'Settlement Account'!D133&amp;4&amp;'Settlement Account'!E133&amp;5&amp;'Settlement Account'!F133&amp;6&amp;'Settlement Account'!G133&amp;7&amp;'Settlement Account'!H133&amp;8&amp;'Settlement Account'!I133&amp;9&amp;'Settlement Account'!J133&amp;10&amp;'Settlement Account'!K133</f>
        <v>12345678910</v>
      </c>
      <c r="B134" s="1">
        <f t="shared" ca="1" si="2"/>
        <v>101</v>
      </c>
      <c r="C134" s="1" t="str">
        <f>'Processing Settings'!A133&amp;1&amp;'Processing Settings'!B133&amp;2&amp;'Processing Settings'!C133&amp;3&amp;'Processing Settings'!D133&amp;4&amp;'Processing Settings'!E133&amp;5&amp;'Processing Settings'!F133&amp;6&amp;'Processing Settings'!G133&amp;7&amp;'Processing Settings'!H133&amp;8&amp;'Processing Settings'!I133&amp;9&amp;'Processing Settings'!J133&amp;10&amp;'Processing Settings'!K133</f>
        <v>12345678910</v>
      </c>
      <c r="D134" s="1">
        <f ca="1">IFERROR(SUMPRODUCT(SEARCH(MID(C134,ROW(INDIRECT("1:"&amp;LEN(C134))),1),Lists!$V$2)),"")</f>
        <v>694</v>
      </c>
      <c r="E134" s="1"/>
      <c r="F134" s="1" t="str">
        <f ca="1">IFERROR(SUMPRODUCT(SEARCH(MID(E134,ROW(INDIRECT("1:"&amp;LEN(E134))),1),Lists!$V$2)),"")</f>
        <v/>
      </c>
      <c r="G134" s="52" t="str">
        <f>'Italian Bonds Settings'!A133&amp;1&amp;'Italian Bonds Settings'!B133&amp;2&amp;'Italian Bonds Settings'!C133&amp;3&amp;'Italian Bonds Settings'!D133&amp;4&amp;'Italian Bonds Settings'!E133&amp;5&amp;'Italian Bonds Settings'!F133&amp;6&amp;'Italian Bonds Settings'!G133&amp;7&amp;'Italian Bonds Settings'!H133&amp;8&amp;'Italian Bonds Settings'!I133&amp;9</f>
        <v>123456789</v>
      </c>
      <c r="H134" s="1">
        <f ca="1">IFERROR(SUMPRODUCT(SEARCH(MID(G134,ROW(INDIRECT("1:"&amp;LEN(G134))),1),Lists!$V$2)),"")</f>
        <v>567</v>
      </c>
    </row>
    <row r="135" spans="1:8">
      <c r="A135" s="1" t="str">
        <f>'Settlement Account'!A134&amp;1&amp;'Settlement Account'!B134&amp;2&amp;'Settlement Account'!C134&amp;3&amp;'Settlement Account'!D134&amp;4&amp;'Settlement Account'!E134&amp;5&amp;'Settlement Account'!F134&amp;6&amp;'Settlement Account'!G134&amp;7&amp;'Settlement Account'!H134&amp;8&amp;'Settlement Account'!I134&amp;9&amp;'Settlement Account'!J134&amp;10&amp;'Settlement Account'!K134</f>
        <v>12345678910</v>
      </c>
      <c r="B135" s="1">
        <f t="shared" ca="1" si="2"/>
        <v>101</v>
      </c>
      <c r="C135" s="1" t="str">
        <f>'Processing Settings'!A134&amp;1&amp;'Processing Settings'!B134&amp;2&amp;'Processing Settings'!C134&amp;3&amp;'Processing Settings'!D134&amp;4&amp;'Processing Settings'!E134&amp;5&amp;'Processing Settings'!F134&amp;6&amp;'Processing Settings'!G134&amp;7&amp;'Processing Settings'!H134&amp;8&amp;'Processing Settings'!I134&amp;9&amp;'Processing Settings'!J134&amp;10&amp;'Processing Settings'!K134</f>
        <v>12345678910</v>
      </c>
      <c r="D135" s="1">
        <f ca="1">IFERROR(SUMPRODUCT(SEARCH(MID(C135,ROW(INDIRECT("1:"&amp;LEN(C135))),1),Lists!$V$2)),"")</f>
        <v>694</v>
      </c>
      <c r="E135" s="1"/>
      <c r="F135" s="1" t="str">
        <f ca="1">IFERROR(SUMPRODUCT(SEARCH(MID(E135,ROW(INDIRECT("1:"&amp;LEN(E135))),1),Lists!$V$2)),"")</f>
        <v/>
      </c>
      <c r="G135" s="52" t="str">
        <f>'Italian Bonds Settings'!A134&amp;1&amp;'Italian Bonds Settings'!B134&amp;2&amp;'Italian Bonds Settings'!C134&amp;3&amp;'Italian Bonds Settings'!D134&amp;4&amp;'Italian Bonds Settings'!E134&amp;5&amp;'Italian Bonds Settings'!F134&amp;6&amp;'Italian Bonds Settings'!G134&amp;7&amp;'Italian Bonds Settings'!H134&amp;8&amp;'Italian Bonds Settings'!I134&amp;9</f>
        <v>123456789</v>
      </c>
      <c r="H135" s="1">
        <f ca="1">IFERROR(SUMPRODUCT(SEARCH(MID(G135,ROW(INDIRECT("1:"&amp;LEN(G135))),1),Lists!$V$2)),"")</f>
        <v>567</v>
      </c>
    </row>
    <row r="136" spans="1:8">
      <c r="A136" s="1" t="str">
        <f>'Settlement Account'!A135&amp;1&amp;'Settlement Account'!B135&amp;2&amp;'Settlement Account'!C135&amp;3&amp;'Settlement Account'!D135&amp;4&amp;'Settlement Account'!E135&amp;5&amp;'Settlement Account'!F135&amp;6&amp;'Settlement Account'!G135&amp;7&amp;'Settlement Account'!H135&amp;8&amp;'Settlement Account'!I135&amp;9&amp;'Settlement Account'!J135&amp;10&amp;'Settlement Account'!K135</f>
        <v>12345678910</v>
      </c>
      <c r="B136" s="1">
        <f t="shared" ca="1" si="2"/>
        <v>101</v>
      </c>
      <c r="C136" s="1" t="str">
        <f>'Processing Settings'!A135&amp;1&amp;'Processing Settings'!B135&amp;2&amp;'Processing Settings'!C135&amp;3&amp;'Processing Settings'!D135&amp;4&amp;'Processing Settings'!E135&amp;5&amp;'Processing Settings'!F135&amp;6&amp;'Processing Settings'!G135&amp;7&amp;'Processing Settings'!H135&amp;8&amp;'Processing Settings'!I135&amp;9&amp;'Processing Settings'!J135&amp;10&amp;'Processing Settings'!K135</f>
        <v>12345678910</v>
      </c>
      <c r="D136" s="1">
        <f ca="1">IFERROR(SUMPRODUCT(SEARCH(MID(C136,ROW(INDIRECT("1:"&amp;LEN(C136))),1),Lists!$V$2)),"")</f>
        <v>694</v>
      </c>
      <c r="E136" s="1"/>
      <c r="F136" s="1" t="str">
        <f ca="1">IFERROR(SUMPRODUCT(SEARCH(MID(E136,ROW(INDIRECT("1:"&amp;LEN(E136))),1),Lists!$V$2)),"")</f>
        <v/>
      </c>
      <c r="G136" s="52" t="str">
        <f>'Italian Bonds Settings'!A135&amp;1&amp;'Italian Bonds Settings'!B135&amp;2&amp;'Italian Bonds Settings'!C135&amp;3&amp;'Italian Bonds Settings'!D135&amp;4&amp;'Italian Bonds Settings'!E135&amp;5&amp;'Italian Bonds Settings'!F135&amp;6&amp;'Italian Bonds Settings'!G135&amp;7&amp;'Italian Bonds Settings'!H135&amp;8&amp;'Italian Bonds Settings'!I135&amp;9</f>
        <v>123456789</v>
      </c>
      <c r="H136" s="1">
        <f ca="1">IFERROR(SUMPRODUCT(SEARCH(MID(G136,ROW(INDIRECT("1:"&amp;LEN(G136))),1),Lists!$V$2)),"")</f>
        <v>567</v>
      </c>
    </row>
    <row r="137" spans="1:8">
      <c r="A137" s="1" t="str">
        <f>'Settlement Account'!A136&amp;1&amp;'Settlement Account'!B136&amp;2&amp;'Settlement Account'!C136&amp;3&amp;'Settlement Account'!D136&amp;4&amp;'Settlement Account'!E136&amp;5&amp;'Settlement Account'!F136&amp;6&amp;'Settlement Account'!G136&amp;7&amp;'Settlement Account'!H136&amp;8&amp;'Settlement Account'!I136&amp;9&amp;'Settlement Account'!J136&amp;10&amp;'Settlement Account'!K136</f>
        <v>12345678910</v>
      </c>
      <c r="B137" s="1">
        <f t="shared" ca="1" si="2"/>
        <v>101</v>
      </c>
      <c r="C137" s="1" t="str">
        <f>'Processing Settings'!A136&amp;1&amp;'Processing Settings'!B136&amp;2&amp;'Processing Settings'!C136&amp;3&amp;'Processing Settings'!D136&amp;4&amp;'Processing Settings'!E136&amp;5&amp;'Processing Settings'!F136&amp;6&amp;'Processing Settings'!G136&amp;7&amp;'Processing Settings'!H136&amp;8&amp;'Processing Settings'!I136&amp;9&amp;'Processing Settings'!J136&amp;10&amp;'Processing Settings'!K136</f>
        <v>12345678910</v>
      </c>
      <c r="D137" s="1">
        <f ca="1">IFERROR(SUMPRODUCT(SEARCH(MID(C137,ROW(INDIRECT("1:"&amp;LEN(C137))),1),Lists!$V$2)),"")</f>
        <v>694</v>
      </c>
      <c r="E137" s="1"/>
      <c r="F137" s="1" t="str">
        <f ca="1">IFERROR(SUMPRODUCT(SEARCH(MID(E137,ROW(INDIRECT("1:"&amp;LEN(E137))),1),Lists!$V$2)),"")</f>
        <v/>
      </c>
      <c r="G137" s="52" t="str">
        <f>'Italian Bonds Settings'!A136&amp;1&amp;'Italian Bonds Settings'!B136&amp;2&amp;'Italian Bonds Settings'!C136&amp;3&amp;'Italian Bonds Settings'!D136&amp;4&amp;'Italian Bonds Settings'!E136&amp;5&amp;'Italian Bonds Settings'!F136&amp;6&amp;'Italian Bonds Settings'!G136&amp;7&amp;'Italian Bonds Settings'!H136&amp;8&amp;'Italian Bonds Settings'!I136&amp;9</f>
        <v>123456789</v>
      </c>
      <c r="H137" s="1">
        <f ca="1">IFERROR(SUMPRODUCT(SEARCH(MID(G137,ROW(INDIRECT("1:"&amp;LEN(G137))),1),Lists!$V$2)),"")</f>
        <v>567</v>
      </c>
    </row>
    <row r="138" spans="1:8">
      <c r="A138" s="1" t="str">
        <f>'Settlement Account'!A137&amp;1&amp;'Settlement Account'!B137&amp;2&amp;'Settlement Account'!C137&amp;3&amp;'Settlement Account'!D137&amp;4&amp;'Settlement Account'!E137&amp;5&amp;'Settlement Account'!F137&amp;6&amp;'Settlement Account'!G137&amp;7&amp;'Settlement Account'!H137&amp;8&amp;'Settlement Account'!I137&amp;9&amp;'Settlement Account'!J137&amp;10&amp;'Settlement Account'!K137</f>
        <v>12345678910</v>
      </c>
      <c r="B138" s="1">
        <f t="shared" ca="1" si="2"/>
        <v>101</v>
      </c>
      <c r="C138" s="1" t="str">
        <f>'Processing Settings'!A137&amp;1&amp;'Processing Settings'!B137&amp;2&amp;'Processing Settings'!C137&amp;3&amp;'Processing Settings'!D137&amp;4&amp;'Processing Settings'!E137&amp;5&amp;'Processing Settings'!F137&amp;6&amp;'Processing Settings'!G137&amp;7&amp;'Processing Settings'!H137&amp;8&amp;'Processing Settings'!I137&amp;9&amp;'Processing Settings'!J137&amp;10&amp;'Processing Settings'!K137</f>
        <v>12345678910</v>
      </c>
      <c r="D138" s="1">
        <f ca="1">IFERROR(SUMPRODUCT(SEARCH(MID(C138,ROW(INDIRECT("1:"&amp;LEN(C138))),1),Lists!$V$2)),"")</f>
        <v>694</v>
      </c>
      <c r="E138" s="1"/>
      <c r="F138" s="1" t="str">
        <f ca="1">IFERROR(SUMPRODUCT(SEARCH(MID(E138,ROW(INDIRECT("1:"&amp;LEN(E138))),1),Lists!$V$2)),"")</f>
        <v/>
      </c>
      <c r="G138" s="52" t="str">
        <f>'Italian Bonds Settings'!A137&amp;1&amp;'Italian Bonds Settings'!B137&amp;2&amp;'Italian Bonds Settings'!C137&amp;3&amp;'Italian Bonds Settings'!D137&amp;4&amp;'Italian Bonds Settings'!E137&amp;5&amp;'Italian Bonds Settings'!F137&amp;6&amp;'Italian Bonds Settings'!G137&amp;7&amp;'Italian Bonds Settings'!H137&amp;8&amp;'Italian Bonds Settings'!I137&amp;9</f>
        <v>123456789</v>
      </c>
      <c r="H138" s="1">
        <f ca="1">IFERROR(SUMPRODUCT(SEARCH(MID(G138,ROW(INDIRECT("1:"&amp;LEN(G138))),1),Lists!$V$2)),"")</f>
        <v>567</v>
      </c>
    </row>
    <row r="139" spans="1:8">
      <c r="A139" s="1" t="str">
        <f>'Settlement Account'!A138&amp;1&amp;'Settlement Account'!B138&amp;2&amp;'Settlement Account'!C138&amp;3&amp;'Settlement Account'!D138&amp;4&amp;'Settlement Account'!E138&amp;5&amp;'Settlement Account'!F138&amp;6&amp;'Settlement Account'!G138&amp;7&amp;'Settlement Account'!H138&amp;8&amp;'Settlement Account'!I138&amp;9&amp;'Settlement Account'!J138&amp;10&amp;'Settlement Account'!K138</f>
        <v>12345678910</v>
      </c>
      <c r="B139" s="1">
        <f t="shared" ca="1" si="2"/>
        <v>101</v>
      </c>
      <c r="C139" s="1" t="str">
        <f>'Processing Settings'!A138&amp;1&amp;'Processing Settings'!B138&amp;2&amp;'Processing Settings'!C138&amp;3&amp;'Processing Settings'!D138&amp;4&amp;'Processing Settings'!E138&amp;5&amp;'Processing Settings'!F138&amp;6&amp;'Processing Settings'!G138&amp;7&amp;'Processing Settings'!H138&amp;8&amp;'Processing Settings'!I138&amp;9&amp;'Processing Settings'!J138&amp;10&amp;'Processing Settings'!K138</f>
        <v>12345678910</v>
      </c>
      <c r="D139" s="1">
        <f ca="1">IFERROR(SUMPRODUCT(SEARCH(MID(C139,ROW(INDIRECT("1:"&amp;LEN(C139))),1),Lists!$V$2)),"")</f>
        <v>694</v>
      </c>
      <c r="E139" s="1"/>
      <c r="F139" s="1" t="str">
        <f ca="1">IFERROR(SUMPRODUCT(SEARCH(MID(E139,ROW(INDIRECT("1:"&amp;LEN(E139))),1),Lists!$V$2)),"")</f>
        <v/>
      </c>
      <c r="G139" s="52" t="str">
        <f>'Italian Bonds Settings'!A138&amp;1&amp;'Italian Bonds Settings'!B138&amp;2&amp;'Italian Bonds Settings'!C138&amp;3&amp;'Italian Bonds Settings'!D138&amp;4&amp;'Italian Bonds Settings'!E138&amp;5&amp;'Italian Bonds Settings'!F138&amp;6&amp;'Italian Bonds Settings'!G138&amp;7&amp;'Italian Bonds Settings'!H138&amp;8&amp;'Italian Bonds Settings'!I138&amp;9</f>
        <v>123456789</v>
      </c>
      <c r="H139" s="1">
        <f ca="1">IFERROR(SUMPRODUCT(SEARCH(MID(G139,ROW(INDIRECT("1:"&amp;LEN(G139))),1),Lists!$V$2)),"")</f>
        <v>567</v>
      </c>
    </row>
    <row r="140" spans="1:8">
      <c r="A140" s="1" t="str">
        <f>'Settlement Account'!A139&amp;1&amp;'Settlement Account'!B139&amp;2&amp;'Settlement Account'!C139&amp;3&amp;'Settlement Account'!D139&amp;4&amp;'Settlement Account'!E139&amp;5&amp;'Settlement Account'!F139&amp;6&amp;'Settlement Account'!G139&amp;7&amp;'Settlement Account'!H139&amp;8&amp;'Settlement Account'!I139&amp;9&amp;'Settlement Account'!J139&amp;10&amp;'Settlement Account'!K139</f>
        <v>12345678910</v>
      </c>
      <c r="B140" s="1">
        <f t="shared" ca="1" si="2"/>
        <v>101</v>
      </c>
      <c r="C140" s="1" t="str">
        <f>'Processing Settings'!A139&amp;1&amp;'Processing Settings'!B139&amp;2&amp;'Processing Settings'!C139&amp;3&amp;'Processing Settings'!D139&amp;4&amp;'Processing Settings'!E139&amp;5&amp;'Processing Settings'!F139&amp;6&amp;'Processing Settings'!G139&amp;7&amp;'Processing Settings'!H139&amp;8&amp;'Processing Settings'!I139&amp;9&amp;'Processing Settings'!J139&amp;10&amp;'Processing Settings'!K139</f>
        <v>12345678910</v>
      </c>
      <c r="D140" s="1">
        <f ca="1">IFERROR(SUMPRODUCT(SEARCH(MID(C140,ROW(INDIRECT("1:"&amp;LEN(C140))),1),Lists!$V$2)),"")</f>
        <v>694</v>
      </c>
      <c r="E140" s="1"/>
      <c r="F140" s="1" t="str">
        <f ca="1">IFERROR(SUMPRODUCT(SEARCH(MID(E140,ROW(INDIRECT("1:"&amp;LEN(E140))),1),Lists!$V$2)),"")</f>
        <v/>
      </c>
      <c r="G140" s="52" t="str">
        <f>'Italian Bonds Settings'!A139&amp;1&amp;'Italian Bonds Settings'!B139&amp;2&amp;'Italian Bonds Settings'!C139&amp;3&amp;'Italian Bonds Settings'!D139&amp;4&amp;'Italian Bonds Settings'!E139&amp;5&amp;'Italian Bonds Settings'!F139&amp;6&amp;'Italian Bonds Settings'!G139&amp;7&amp;'Italian Bonds Settings'!H139&amp;8&amp;'Italian Bonds Settings'!I139&amp;9</f>
        <v>123456789</v>
      </c>
      <c r="H140" s="1">
        <f ca="1">IFERROR(SUMPRODUCT(SEARCH(MID(G140,ROW(INDIRECT("1:"&amp;LEN(G140))),1),Lists!$V$2)),"")</f>
        <v>567</v>
      </c>
    </row>
    <row r="141" spans="1:8">
      <c r="A141" s="1" t="str">
        <f>'Settlement Account'!A140&amp;1&amp;'Settlement Account'!B140&amp;2&amp;'Settlement Account'!C140&amp;3&amp;'Settlement Account'!D140&amp;4&amp;'Settlement Account'!E140&amp;5&amp;'Settlement Account'!F140&amp;6&amp;'Settlement Account'!G140&amp;7&amp;'Settlement Account'!H140&amp;8&amp;'Settlement Account'!I140&amp;9&amp;'Settlement Account'!J140&amp;10&amp;'Settlement Account'!K140</f>
        <v>12345678910</v>
      </c>
      <c r="B141" s="1">
        <f t="shared" ca="1" si="2"/>
        <v>101</v>
      </c>
      <c r="C141" s="1" t="str">
        <f>'Processing Settings'!A140&amp;1&amp;'Processing Settings'!B140&amp;2&amp;'Processing Settings'!C140&amp;3&amp;'Processing Settings'!D140&amp;4&amp;'Processing Settings'!E140&amp;5&amp;'Processing Settings'!F140&amp;6&amp;'Processing Settings'!G140&amp;7&amp;'Processing Settings'!H140&amp;8&amp;'Processing Settings'!I140&amp;9&amp;'Processing Settings'!J140&amp;10&amp;'Processing Settings'!K140</f>
        <v>12345678910</v>
      </c>
      <c r="D141" s="1">
        <f ca="1">IFERROR(SUMPRODUCT(SEARCH(MID(C141,ROW(INDIRECT("1:"&amp;LEN(C141))),1),Lists!$V$2)),"")</f>
        <v>694</v>
      </c>
      <c r="E141" s="1"/>
      <c r="F141" s="1" t="str">
        <f ca="1">IFERROR(SUMPRODUCT(SEARCH(MID(E141,ROW(INDIRECT("1:"&amp;LEN(E141))),1),Lists!$V$2)),"")</f>
        <v/>
      </c>
      <c r="G141" s="52" t="str">
        <f>'Italian Bonds Settings'!A140&amp;1&amp;'Italian Bonds Settings'!B140&amp;2&amp;'Italian Bonds Settings'!C140&amp;3&amp;'Italian Bonds Settings'!D140&amp;4&amp;'Italian Bonds Settings'!E140&amp;5&amp;'Italian Bonds Settings'!F140&amp;6&amp;'Italian Bonds Settings'!G140&amp;7&amp;'Italian Bonds Settings'!H140&amp;8&amp;'Italian Bonds Settings'!I140&amp;9</f>
        <v>123456789</v>
      </c>
      <c r="H141" s="1">
        <f ca="1">IFERROR(SUMPRODUCT(SEARCH(MID(G141,ROW(INDIRECT("1:"&amp;LEN(G141))),1),Lists!$V$2)),"")</f>
        <v>567</v>
      </c>
    </row>
    <row r="142" spans="1:8">
      <c r="A142" s="1" t="str">
        <f>'Settlement Account'!A141&amp;1&amp;'Settlement Account'!B141&amp;2&amp;'Settlement Account'!C141&amp;3&amp;'Settlement Account'!D141&amp;4&amp;'Settlement Account'!E141&amp;5&amp;'Settlement Account'!F141&amp;6&amp;'Settlement Account'!G141&amp;7&amp;'Settlement Account'!H141&amp;8&amp;'Settlement Account'!I141&amp;9&amp;'Settlement Account'!J141&amp;10&amp;'Settlement Account'!K141</f>
        <v>12345678910</v>
      </c>
      <c r="B142" s="1">
        <f t="shared" ca="1" si="2"/>
        <v>101</v>
      </c>
      <c r="C142" s="1" t="str">
        <f>'Processing Settings'!A141&amp;1&amp;'Processing Settings'!B141&amp;2&amp;'Processing Settings'!C141&amp;3&amp;'Processing Settings'!D141&amp;4&amp;'Processing Settings'!E141&amp;5&amp;'Processing Settings'!F141&amp;6&amp;'Processing Settings'!G141&amp;7&amp;'Processing Settings'!H141&amp;8&amp;'Processing Settings'!I141&amp;9&amp;'Processing Settings'!J141&amp;10&amp;'Processing Settings'!K141</f>
        <v>12345678910</v>
      </c>
      <c r="D142" s="1">
        <f ca="1">IFERROR(SUMPRODUCT(SEARCH(MID(C142,ROW(INDIRECT("1:"&amp;LEN(C142))),1),Lists!$V$2)),"")</f>
        <v>694</v>
      </c>
      <c r="E142" s="1"/>
      <c r="F142" s="1" t="str">
        <f ca="1">IFERROR(SUMPRODUCT(SEARCH(MID(E142,ROW(INDIRECT("1:"&amp;LEN(E142))),1),Lists!$V$2)),"")</f>
        <v/>
      </c>
      <c r="G142" s="52" t="str">
        <f>'Italian Bonds Settings'!A141&amp;1&amp;'Italian Bonds Settings'!B141&amp;2&amp;'Italian Bonds Settings'!C141&amp;3&amp;'Italian Bonds Settings'!D141&amp;4&amp;'Italian Bonds Settings'!E141&amp;5&amp;'Italian Bonds Settings'!F141&amp;6&amp;'Italian Bonds Settings'!G141&amp;7&amp;'Italian Bonds Settings'!H141&amp;8&amp;'Italian Bonds Settings'!I141&amp;9</f>
        <v>123456789</v>
      </c>
      <c r="H142" s="1">
        <f ca="1">IFERROR(SUMPRODUCT(SEARCH(MID(G142,ROW(INDIRECT("1:"&amp;LEN(G142))),1),Lists!$V$2)),"")</f>
        <v>567</v>
      </c>
    </row>
    <row r="143" spans="1:8">
      <c r="A143" s="1" t="str">
        <f>'Settlement Account'!A142&amp;1&amp;'Settlement Account'!B142&amp;2&amp;'Settlement Account'!C142&amp;3&amp;'Settlement Account'!D142&amp;4&amp;'Settlement Account'!E142&amp;5&amp;'Settlement Account'!F142&amp;6&amp;'Settlement Account'!G142&amp;7&amp;'Settlement Account'!H142&amp;8&amp;'Settlement Account'!I142&amp;9&amp;'Settlement Account'!J142&amp;10&amp;'Settlement Account'!K142</f>
        <v>12345678910</v>
      </c>
      <c r="B143" s="1">
        <f t="shared" ca="1" si="2"/>
        <v>101</v>
      </c>
      <c r="C143" s="1" t="str">
        <f>'Processing Settings'!A142&amp;1&amp;'Processing Settings'!B142&amp;2&amp;'Processing Settings'!C142&amp;3&amp;'Processing Settings'!D142&amp;4&amp;'Processing Settings'!E142&amp;5&amp;'Processing Settings'!F142&amp;6&amp;'Processing Settings'!G142&amp;7&amp;'Processing Settings'!H142&amp;8&amp;'Processing Settings'!I142&amp;9&amp;'Processing Settings'!J142&amp;10&amp;'Processing Settings'!K142</f>
        <v>12345678910</v>
      </c>
      <c r="D143" s="1">
        <f ca="1">IFERROR(SUMPRODUCT(SEARCH(MID(C143,ROW(INDIRECT("1:"&amp;LEN(C143))),1),Lists!$V$2)),"")</f>
        <v>694</v>
      </c>
      <c r="E143" s="1"/>
      <c r="F143" s="1" t="str">
        <f ca="1">IFERROR(SUMPRODUCT(SEARCH(MID(E143,ROW(INDIRECT("1:"&amp;LEN(E143))),1),Lists!$V$2)),"")</f>
        <v/>
      </c>
      <c r="G143" s="52" t="str">
        <f>'Italian Bonds Settings'!A142&amp;1&amp;'Italian Bonds Settings'!B142&amp;2&amp;'Italian Bonds Settings'!C142&amp;3&amp;'Italian Bonds Settings'!D142&amp;4&amp;'Italian Bonds Settings'!E142&amp;5&amp;'Italian Bonds Settings'!F142&amp;6&amp;'Italian Bonds Settings'!G142&amp;7&amp;'Italian Bonds Settings'!H142&amp;8&amp;'Italian Bonds Settings'!I142&amp;9</f>
        <v>123456789</v>
      </c>
      <c r="H143" s="1">
        <f ca="1">IFERROR(SUMPRODUCT(SEARCH(MID(G143,ROW(INDIRECT("1:"&amp;LEN(G143))),1),Lists!$V$2)),"")</f>
        <v>567</v>
      </c>
    </row>
    <row r="144" spans="1:8">
      <c r="A144" s="1" t="str">
        <f>'Settlement Account'!A143&amp;1&amp;'Settlement Account'!B143&amp;2&amp;'Settlement Account'!C143&amp;3&amp;'Settlement Account'!D143&amp;4&amp;'Settlement Account'!E143&amp;5&amp;'Settlement Account'!F143&amp;6&amp;'Settlement Account'!G143&amp;7&amp;'Settlement Account'!H143&amp;8&amp;'Settlement Account'!I143&amp;9&amp;'Settlement Account'!J143&amp;10&amp;'Settlement Account'!K143</f>
        <v>12345678910</v>
      </c>
      <c r="B144" s="1">
        <f t="shared" ca="1" si="2"/>
        <v>101</v>
      </c>
      <c r="C144" s="1" t="str">
        <f>'Processing Settings'!A143&amp;1&amp;'Processing Settings'!B143&amp;2&amp;'Processing Settings'!C143&amp;3&amp;'Processing Settings'!D143&amp;4&amp;'Processing Settings'!E143&amp;5&amp;'Processing Settings'!F143&amp;6&amp;'Processing Settings'!G143&amp;7&amp;'Processing Settings'!H143&amp;8&amp;'Processing Settings'!I143&amp;9&amp;'Processing Settings'!J143&amp;10&amp;'Processing Settings'!K143</f>
        <v>12345678910</v>
      </c>
      <c r="D144" s="1">
        <f ca="1">IFERROR(SUMPRODUCT(SEARCH(MID(C144,ROW(INDIRECT("1:"&amp;LEN(C144))),1),Lists!$V$2)),"")</f>
        <v>694</v>
      </c>
      <c r="E144" s="1"/>
      <c r="F144" s="1" t="str">
        <f ca="1">IFERROR(SUMPRODUCT(SEARCH(MID(E144,ROW(INDIRECT("1:"&amp;LEN(E144))),1),Lists!$V$2)),"")</f>
        <v/>
      </c>
      <c r="G144" s="52" t="str">
        <f>'Italian Bonds Settings'!A143&amp;1&amp;'Italian Bonds Settings'!B143&amp;2&amp;'Italian Bonds Settings'!C143&amp;3&amp;'Italian Bonds Settings'!D143&amp;4&amp;'Italian Bonds Settings'!E143&amp;5&amp;'Italian Bonds Settings'!F143&amp;6&amp;'Italian Bonds Settings'!G143&amp;7&amp;'Italian Bonds Settings'!H143&amp;8&amp;'Italian Bonds Settings'!I143&amp;9</f>
        <v>123456789</v>
      </c>
      <c r="H144" s="1">
        <f ca="1">IFERROR(SUMPRODUCT(SEARCH(MID(G144,ROW(INDIRECT("1:"&amp;LEN(G144))),1),Lists!$V$2)),"")</f>
        <v>567</v>
      </c>
    </row>
    <row r="145" spans="1:8">
      <c r="A145" s="1" t="str">
        <f>'Settlement Account'!A144&amp;1&amp;'Settlement Account'!B144&amp;2&amp;'Settlement Account'!C144&amp;3&amp;'Settlement Account'!D144&amp;4&amp;'Settlement Account'!E144&amp;5&amp;'Settlement Account'!F144&amp;6&amp;'Settlement Account'!G144&amp;7&amp;'Settlement Account'!H144&amp;8&amp;'Settlement Account'!I144&amp;9&amp;'Settlement Account'!J144&amp;10&amp;'Settlement Account'!K144</f>
        <v>12345678910</v>
      </c>
      <c r="B145" s="1">
        <f t="shared" ca="1" si="2"/>
        <v>101</v>
      </c>
      <c r="C145" s="1" t="str">
        <f>'Processing Settings'!A144&amp;1&amp;'Processing Settings'!B144&amp;2&amp;'Processing Settings'!C144&amp;3&amp;'Processing Settings'!D144&amp;4&amp;'Processing Settings'!E144&amp;5&amp;'Processing Settings'!F144&amp;6&amp;'Processing Settings'!G144&amp;7&amp;'Processing Settings'!H144&amp;8&amp;'Processing Settings'!I144&amp;9&amp;'Processing Settings'!J144&amp;10&amp;'Processing Settings'!K144</f>
        <v>12345678910</v>
      </c>
      <c r="D145" s="1">
        <f ca="1">IFERROR(SUMPRODUCT(SEARCH(MID(C145,ROW(INDIRECT("1:"&amp;LEN(C145))),1),Lists!$V$2)),"")</f>
        <v>694</v>
      </c>
      <c r="E145" s="1"/>
      <c r="F145" s="1" t="str">
        <f ca="1">IFERROR(SUMPRODUCT(SEARCH(MID(E145,ROW(INDIRECT("1:"&amp;LEN(E145))),1),Lists!$V$2)),"")</f>
        <v/>
      </c>
      <c r="G145" s="52" t="str">
        <f>'Italian Bonds Settings'!A144&amp;1&amp;'Italian Bonds Settings'!B144&amp;2&amp;'Italian Bonds Settings'!C144&amp;3&amp;'Italian Bonds Settings'!D144&amp;4&amp;'Italian Bonds Settings'!E144&amp;5&amp;'Italian Bonds Settings'!F144&amp;6&amp;'Italian Bonds Settings'!G144&amp;7&amp;'Italian Bonds Settings'!H144&amp;8&amp;'Italian Bonds Settings'!I144&amp;9</f>
        <v>123456789</v>
      </c>
      <c r="H145" s="1">
        <f ca="1">IFERROR(SUMPRODUCT(SEARCH(MID(G145,ROW(INDIRECT("1:"&amp;LEN(G145))),1),Lists!$V$2)),"")</f>
        <v>567</v>
      </c>
    </row>
    <row r="146" spans="1:8">
      <c r="A146" s="1" t="str">
        <f>'Settlement Account'!A145&amp;1&amp;'Settlement Account'!B145&amp;2&amp;'Settlement Account'!C145&amp;3&amp;'Settlement Account'!D145&amp;4&amp;'Settlement Account'!E145&amp;5&amp;'Settlement Account'!F145&amp;6&amp;'Settlement Account'!G145&amp;7&amp;'Settlement Account'!H145&amp;8&amp;'Settlement Account'!I145&amp;9&amp;'Settlement Account'!J145&amp;10&amp;'Settlement Account'!K145</f>
        <v>12345678910</v>
      </c>
      <c r="B146" s="1">
        <f t="shared" ca="1" si="2"/>
        <v>101</v>
      </c>
      <c r="C146" s="1" t="str">
        <f>'Processing Settings'!A145&amp;1&amp;'Processing Settings'!B145&amp;2&amp;'Processing Settings'!C145&amp;3&amp;'Processing Settings'!D145&amp;4&amp;'Processing Settings'!E145&amp;5&amp;'Processing Settings'!F145&amp;6&amp;'Processing Settings'!G145&amp;7&amp;'Processing Settings'!H145&amp;8&amp;'Processing Settings'!I145&amp;9&amp;'Processing Settings'!J145&amp;10&amp;'Processing Settings'!K145</f>
        <v>12345678910</v>
      </c>
      <c r="D146" s="1">
        <f ca="1">IFERROR(SUMPRODUCT(SEARCH(MID(C146,ROW(INDIRECT("1:"&amp;LEN(C146))),1),Lists!$V$2)),"")</f>
        <v>694</v>
      </c>
      <c r="E146" s="1"/>
      <c r="F146" s="1" t="str">
        <f ca="1">IFERROR(SUMPRODUCT(SEARCH(MID(E146,ROW(INDIRECT("1:"&amp;LEN(E146))),1),Lists!$V$2)),"")</f>
        <v/>
      </c>
      <c r="G146" s="52" t="str">
        <f>'Italian Bonds Settings'!A145&amp;1&amp;'Italian Bonds Settings'!B145&amp;2&amp;'Italian Bonds Settings'!C145&amp;3&amp;'Italian Bonds Settings'!D145&amp;4&amp;'Italian Bonds Settings'!E145&amp;5&amp;'Italian Bonds Settings'!F145&amp;6&amp;'Italian Bonds Settings'!G145&amp;7&amp;'Italian Bonds Settings'!H145&amp;8&amp;'Italian Bonds Settings'!I145&amp;9</f>
        <v>123456789</v>
      </c>
      <c r="H146" s="1">
        <f ca="1">IFERROR(SUMPRODUCT(SEARCH(MID(G146,ROW(INDIRECT("1:"&amp;LEN(G146))),1),Lists!$V$2)),"")</f>
        <v>567</v>
      </c>
    </row>
    <row r="147" spans="1:8">
      <c r="A147" s="1" t="str">
        <f>'Settlement Account'!A146&amp;1&amp;'Settlement Account'!B146&amp;2&amp;'Settlement Account'!C146&amp;3&amp;'Settlement Account'!D146&amp;4&amp;'Settlement Account'!E146&amp;5&amp;'Settlement Account'!F146&amp;6&amp;'Settlement Account'!G146&amp;7&amp;'Settlement Account'!H146&amp;8&amp;'Settlement Account'!I146&amp;9&amp;'Settlement Account'!J146&amp;10&amp;'Settlement Account'!K146</f>
        <v>12345678910</v>
      </c>
      <c r="B147" s="1">
        <f t="shared" ca="1" si="2"/>
        <v>101</v>
      </c>
      <c r="C147" s="1" t="str">
        <f>'Processing Settings'!A146&amp;1&amp;'Processing Settings'!B146&amp;2&amp;'Processing Settings'!C146&amp;3&amp;'Processing Settings'!D146&amp;4&amp;'Processing Settings'!E146&amp;5&amp;'Processing Settings'!F146&amp;6&amp;'Processing Settings'!G146&amp;7&amp;'Processing Settings'!H146&amp;8&amp;'Processing Settings'!I146&amp;9&amp;'Processing Settings'!J146&amp;10&amp;'Processing Settings'!K146</f>
        <v>12345678910</v>
      </c>
      <c r="D147" s="1">
        <f ca="1">IFERROR(SUMPRODUCT(SEARCH(MID(C147,ROW(INDIRECT("1:"&amp;LEN(C147))),1),Lists!$V$2)),"")</f>
        <v>694</v>
      </c>
      <c r="E147" s="1"/>
      <c r="F147" s="1" t="str">
        <f ca="1">IFERROR(SUMPRODUCT(SEARCH(MID(E147,ROW(INDIRECT("1:"&amp;LEN(E147))),1),Lists!$V$2)),"")</f>
        <v/>
      </c>
      <c r="G147" s="52" t="str">
        <f>'Italian Bonds Settings'!A146&amp;1&amp;'Italian Bonds Settings'!B146&amp;2&amp;'Italian Bonds Settings'!C146&amp;3&amp;'Italian Bonds Settings'!D146&amp;4&amp;'Italian Bonds Settings'!E146&amp;5&amp;'Italian Bonds Settings'!F146&amp;6&amp;'Italian Bonds Settings'!G146&amp;7&amp;'Italian Bonds Settings'!H146&amp;8&amp;'Italian Bonds Settings'!I146&amp;9</f>
        <v>123456789</v>
      </c>
      <c r="H147" s="1">
        <f ca="1">IFERROR(SUMPRODUCT(SEARCH(MID(G147,ROW(INDIRECT("1:"&amp;LEN(G147))),1),Lists!$V$2)),"")</f>
        <v>567</v>
      </c>
    </row>
    <row r="148" spans="1:8">
      <c r="A148" s="1" t="str">
        <f>'Settlement Account'!A147&amp;1&amp;'Settlement Account'!B147&amp;2&amp;'Settlement Account'!C147&amp;3&amp;'Settlement Account'!D147&amp;4&amp;'Settlement Account'!E147&amp;5&amp;'Settlement Account'!F147&amp;6&amp;'Settlement Account'!G147&amp;7&amp;'Settlement Account'!H147&amp;8&amp;'Settlement Account'!I147&amp;9&amp;'Settlement Account'!J147&amp;10&amp;'Settlement Account'!K147</f>
        <v>12345678910</v>
      </c>
      <c r="B148" s="1">
        <f t="shared" ca="1" si="2"/>
        <v>101</v>
      </c>
      <c r="C148" s="1" t="str">
        <f>'Processing Settings'!A147&amp;1&amp;'Processing Settings'!B147&amp;2&amp;'Processing Settings'!C147&amp;3&amp;'Processing Settings'!D147&amp;4&amp;'Processing Settings'!E147&amp;5&amp;'Processing Settings'!F147&amp;6&amp;'Processing Settings'!G147&amp;7&amp;'Processing Settings'!H147&amp;8&amp;'Processing Settings'!I147&amp;9&amp;'Processing Settings'!J147&amp;10&amp;'Processing Settings'!K147</f>
        <v>12345678910</v>
      </c>
      <c r="D148" s="1">
        <f ca="1">IFERROR(SUMPRODUCT(SEARCH(MID(C148,ROW(INDIRECT("1:"&amp;LEN(C148))),1),Lists!$V$2)),"")</f>
        <v>694</v>
      </c>
      <c r="E148" s="1"/>
      <c r="F148" s="1" t="str">
        <f ca="1">IFERROR(SUMPRODUCT(SEARCH(MID(E148,ROW(INDIRECT("1:"&amp;LEN(E148))),1),Lists!$V$2)),"")</f>
        <v/>
      </c>
      <c r="G148" s="52" t="str">
        <f>'Italian Bonds Settings'!A147&amp;1&amp;'Italian Bonds Settings'!B147&amp;2&amp;'Italian Bonds Settings'!C147&amp;3&amp;'Italian Bonds Settings'!D147&amp;4&amp;'Italian Bonds Settings'!E147&amp;5&amp;'Italian Bonds Settings'!F147&amp;6&amp;'Italian Bonds Settings'!G147&amp;7&amp;'Italian Bonds Settings'!H147&amp;8&amp;'Italian Bonds Settings'!I147&amp;9</f>
        <v>123456789</v>
      </c>
      <c r="H148" s="1">
        <f ca="1">IFERROR(SUMPRODUCT(SEARCH(MID(G148,ROW(INDIRECT("1:"&amp;LEN(G148))),1),Lists!$V$2)),"")</f>
        <v>567</v>
      </c>
    </row>
    <row r="149" spans="1:8">
      <c r="A149" s="1" t="str">
        <f>'Settlement Account'!A148&amp;1&amp;'Settlement Account'!B148&amp;2&amp;'Settlement Account'!C148&amp;3&amp;'Settlement Account'!D148&amp;4&amp;'Settlement Account'!E148&amp;5&amp;'Settlement Account'!F148&amp;6&amp;'Settlement Account'!G148&amp;7&amp;'Settlement Account'!H148&amp;8&amp;'Settlement Account'!I148&amp;9&amp;'Settlement Account'!J148&amp;10&amp;'Settlement Account'!K148</f>
        <v>12345678910</v>
      </c>
      <c r="B149" s="1">
        <f t="shared" ca="1" si="2"/>
        <v>101</v>
      </c>
      <c r="C149" s="1" t="str">
        <f>'Processing Settings'!A148&amp;1&amp;'Processing Settings'!B148&amp;2&amp;'Processing Settings'!C148&amp;3&amp;'Processing Settings'!D148&amp;4&amp;'Processing Settings'!E148&amp;5&amp;'Processing Settings'!F148&amp;6&amp;'Processing Settings'!G148&amp;7&amp;'Processing Settings'!H148&amp;8&amp;'Processing Settings'!I148&amp;9&amp;'Processing Settings'!J148&amp;10&amp;'Processing Settings'!K148</f>
        <v>12345678910</v>
      </c>
      <c r="D149" s="1">
        <f ca="1">IFERROR(SUMPRODUCT(SEARCH(MID(C149,ROW(INDIRECT("1:"&amp;LEN(C149))),1),Lists!$V$2)),"")</f>
        <v>694</v>
      </c>
      <c r="E149" s="1"/>
      <c r="F149" s="1" t="str">
        <f ca="1">IFERROR(SUMPRODUCT(SEARCH(MID(E149,ROW(INDIRECT("1:"&amp;LEN(E149))),1),Lists!$V$2)),"")</f>
        <v/>
      </c>
      <c r="G149" s="52" t="str">
        <f>'Italian Bonds Settings'!A148&amp;1&amp;'Italian Bonds Settings'!B148&amp;2&amp;'Italian Bonds Settings'!C148&amp;3&amp;'Italian Bonds Settings'!D148&amp;4&amp;'Italian Bonds Settings'!E148&amp;5&amp;'Italian Bonds Settings'!F148&amp;6&amp;'Italian Bonds Settings'!G148&amp;7&amp;'Italian Bonds Settings'!H148&amp;8&amp;'Italian Bonds Settings'!I148&amp;9</f>
        <v>123456789</v>
      </c>
      <c r="H149" s="1">
        <f ca="1">IFERROR(SUMPRODUCT(SEARCH(MID(G149,ROW(INDIRECT("1:"&amp;LEN(G149))),1),Lists!$V$2)),"")</f>
        <v>567</v>
      </c>
    </row>
    <row r="150" spans="1:8">
      <c r="A150" s="1" t="str">
        <f>'Settlement Account'!A149&amp;1&amp;'Settlement Account'!B149&amp;2&amp;'Settlement Account'!C149&amp;3&amp;'Settlement Account'!D149&amp;4&amp;'Settlement Account'!E149&amp;5&amp;'Settlement Account'!F149&amp;6&amp;'Settlement Account'!G149&amp;7&amp;'Settlement Account'!H149&amp;8&amp;'Settlement Account'!I149&amp;9&amp;'Settlement Account'!J149&amp;10&amp;'Settlement Account'!K149</f>
        <v>12345678910</v>
      </c>
      <c r="B150" s="1">
        <f t="shared" ca="1" si="2"/>
        <v>101</v>
      </c>
      <c r="C150" s="1" t="str">
        <f>'Processing Settings'!A149&amp;1&amp;'Processing Settings'!B149&amp;2&amp;'Processing Settings'!C149&amp;3&amp;'Processing Settings'!D149&amp;4&amp;'Processing Settings'!E149&amp;5&amp;'Processing Settings'!F149&amp;6&amp;'Processing Settings'!G149&amp;7&amp;'Processing Settings'!H149&amp;8&amp;'Processing Settings'!I149&amp;9&amp;'Processing Settings'!J149&amp;10&amp;'Processing Settings'!K149</f>
        <v>12345678910</v>
      </c>
      <c r="D150" s="1">
        <f ca="1">IFERROR(SUMPRODUCT(SEARCH(MID(C150,ROW(INDIRECT("1:"&amp;LEN(C150))),1),Lists!$V$2)),"")</f>
        <v>694</v>
      </c>
      <c r="E150" s="1"/>
      <c r="F150" s="1" t="str">
        <f ca="1">IFERROR(SUMPRODUCT(SEARCH(MID(E150,ROW(INDIRECT("1:"&amp;LEN(E150))),1),Lists!$V$2)),"")</f>
        <v/>
      </c>
      <c r="G150" s="52" t="str">
        <f>'Italian Bonds Settings'!A149&amp;1&amp;'Italian Bonds Settings'!B149&amp;2&amp;'Italian Bonds Settings'!C149&amp;3&amp;'Italian Bonds Settings'!D149&amp;4&amp;'Italian Bonds Settings'!E149&amp;5&amp;'Italian Bonds Settings'!F149&amp;6&amp;'Italian Bonds Settings'!G149&amp;7&amp;'Italian Bonds Settings'!H149&amp;8&amp;'Italian Bonds Settings'!I149&amp;9</f>
        <v>123456789</v>
      </c>
      <c r="H150" s="1">
        <f ca="1">IFERROR(SUMPRODUCT(SEARCH(MID(G150,ROW(INDIRECT("1:"&amp;LEN(G150))),1),Lists!$V$2)),"")</f>
        <v>567</v>
      </c>
    </row>
    <row r="151" spans="1:8">
      <c r="A151" s="1" t="str">
        <f>'Settlement Account'!A150&amp;1&amp;'Settlement Account'!B150&amp;2&amp;'Settlement Account'!C150&amp;3&amp;'Settlement Account'!D150&amp;4&amp;'Settlement Account'!E150&amp;5&amp;'Settlement Account'!F150&amp;6&amp;'Settlement Account'!G150&amp;7&amp;'Settlement Account'!H150&amp;8&amp;'Settlement Account'!I150&amp;9&amp;'Settlement Account'!J150&amp;10&amp;'Settlement Account'!K150</f>
        <v>12345678910</v>
      </c>
      <c r="B151" s="1">
        <f t="shared" ca="1" si="2"/>
        <v>101</v>
      </c>
      <c r="C151" s="1" t="str">
        <f>'Processing Settings'!A150&amp;1&amp;'Processing Settings'!B150&amp;2&amp;'Processing Settings'!C150&amp;3&amp;'Processing Settings'!D150&amp;4&amp;'Processing Settings'!E150&amp;5&amp;'Processing Settings'!F150&amp;6&amp;'Processing Settings'!G150&amp;7&amp;'Processing Settings'!H150&amp;8&amp;'Processing Settings'!I150&amp;9&amp;'Processing Settings'!J150&amp;10&amp;'Processing Settings'!K150</f>
        <v>12345678910</v>
      </c>
      <c r="D151" s="1">
        <f ca="1">IFERROR(SUMPRODUCT(SEARCH(MID(C151,ROW(INDIRECT("1:"&amp;LEN(C151))),1),Lists!$V$2)),"")</f>
        <v>694</v>
      </c>
      <c r="E151" s="1"/>
      <c r="F151" s="1" t="str">
        <f ca="1">IFERROR(SUMPRODUCT(SEARCH(MID(E151,ROW(INDIRECT("1:"&amp;LEN(E151))),1),Lists!$V$2)),"")</f>
        <v/>
      </c>
      <c r="G151" s="52" t="str">
        <f>'Italian Bonds Settings'!A150&amp;1&amp;'Italian Bonds Settings'!B150&amp;2&amp;'Italian Bonds Settings'!C150&amp;3&amp;'Italian Bonds Settings'!D150&amp;4&amp;'Italian Bonds Settings'!E150&amp;5&amp;'Italian Bonds Settings'!F150&amp;6&amp;'Italian Bonds Settings'!G150&amp;7&amp;'Italian Bonds Settings'!H150&amp;8&amp;'Italian Bonds Settings'!I150&amp;9</f>
        <v>123456789</v>
      </c>
      <c r="H151" s="1">
        <f ca="1">IFERROR(SUMPRODUCT(SEARCH(MID(G151,ROW(INDIRECT("1:"&amp;LEN(G151))),1),Lists!$V$2)),"")</f>
        <v>567</v>
      </c>
    </row>
    <row r="152" spans="1:8">
      <c r="A152" s="1" t="str">
        <f>'Settlement Account'!A151&amp;1&amp;'Settlement Account'!B151&amp;2&amp;'Settlement Account'!C151&amp;3&amp;'Settlement Account'!D151&amp;4&amp;'Settlement Account'!E151&amp;5&amp;'Settlement Account'!F151&amp;6&amp;'Settlement Account'!G151&amp;7&amp;'Settlement Account'!H151&amp;8&amp;'Settlement Account'!I151&amp;9&amp;'Settlement Account'!J151&amp;10&amp;'Settlement Account'!K151</f>
        <v>12345678910</v>
      </c>
      <c r="B152" s="1">
        <f t="shared" ca="1" si="2"/>
        <v>101</v>
      </c>
      <c r="C152" s="1" t="str">
        <f>'Processing Settings'!A151&amp;1&amp;'Processing Settings'!B151&amp;2&amp;'Processing Settings'!C151&amp;3&amp;'Processing Settings'!D151&amp;4&amp;'Processing Settings'!E151&amp;5&amp;'Processing Settings'!F151&amp;6&amp;'Processing Settings'!G151&amp;7&amp;'Processing Settings'!H151&amp;8&amp;'Processing Settings'!I151&amp;9&amp;'Processing Settings'!J151&amp;10&amp;'Processing Settings'!K151</f>
        <v>12345678910</v>
      </c>
      <c r="D152" s="1">
        <f ca="1">IFERROR(SUMPRODUCT(SEARCH(MID(C152,ROW(INDIRECT("1:"&amp;LEN(C152))),1),Lists!$V$2)),"")</f>
        <v>694</v>
      </c>
      <c r="E152" s="1"/>
      <c r="F152" s="1" t="str">
        <f ca="1">IFERROR(SUMPRODUCT(SEARCH(MID(E152,ROW(INDIRECT("1:"&amp;LEN(E152))),1),Lists!$V$2)),"")</f>
        <v/>
      </c>
      <c r="G152" s="52" t="str">
        <f>'Italian Bonds Settings'!A151&amp;1&amp;'Italian Bonds Settings'!B151&amp;2&amp;'Italian Bonds Settings'!C151&amp;3&amp;'Italian Bonds Settings'!D151&amp;4&amp;'Italian Bonds Settings'!E151&amp;5&amp;'Italian Bonds Settings'!F151&amp;6&amp;'Italian Bonds Settings'!G151&amp;7&amp;'Italian Bonds Settings'!H151&amp;8&amp;'Italian Bonds Settings'!I151&amp;9</f>
        <v>123456789</v>
      </c>
      <c r="H152" s="1">
        <f ca="1">IFERROR(SUMPRODUCT(SEARCH(MID(G152,ROW(INDIRECT("1:"&amp;LEN(G152))),1),Lists!$V$2)),"")</f>
        <v>567</v>
      </c>
    </row>
    <row r="153" spans="1:8">
      <c r="A153" s="1" t="str">
        <f>'Settlement Account'!A152&amp;1&amp;'Settlement Account'!B152&amp;2&amp;'Settlement Account'!C152&amp;3&amp;'Settlement Account'!D152&amp;4&amp;'Settlement Account'!E152&amp;5&amp;'Settlement Account'!F152&amp;6&amp;'Settlement Account'!G152&amp;7&amp;'Settlement Account'!H152&amp;8&amp;'Settlement Account'!I152&amp;9&amp;'Settlement Account'!J152&amp;10&amp;'Settlement Account'!K152</f>
        <v>12345678910</v>
      </c>
      <c r="B153" s="1">
        <f t="shared" ca="1" si="2"/>
        <v>101</v>
      </c>
      <c r="C153" s="1" t="str">
        <f>'Processing Settings'!A152&amp;1&amp;'Processing Settings'!B152&amp;2&amp;'Processing Settings'!C152&amp;3&amp;'Processing Settings'!D152&amp;4&amp;'Processing Settings'!E152&amp;5&amp;'Processing Settings'!F152&amp;6&amp;'Processing Settings'!G152&amp;7&amp;'Processing Settings'!H152&amp;8&amp;'Processing Settings'!I152&amp;9&amp;'Processing Settings'!J152&amp;10&amp;'Processing Settings'!K152</f>
        <v>12345678910</v>
      </c>
      <c r="D153" s="1">
        <f ca="1">IFERROR(SUMPRODUCT(SEARCH(MID(C153,ROW(INDIRECT("1:"&amp;LEN(C153))),1),Lists!$V$2)),"")</f>
        <v>694</v>
      </c>
      <c r="E153" s="1"/>
      <c r="F153" s="1" t="str">
        <f ca="1">IFERROR(SUMPRODUCT(SEARCH(MID(E153,ROW(INDIRECT("1:"&amp;LEN(E153))),1),Lists!$V$2)),"")</f>
        <v/>
      </c>
      <c r="G153" s="52" t="str">
        <f>'Italian Bonds Settings'!A152&amp;1&amp;'Italian Bonds Settings'!B152&amp;2&amp;'Italian Bonds Settings'!C152&amp;3&amp;'Italian Bonds Settings'!D152&amp;4&amp;'Italian Bonds Settings'!E152&amp;5&amp;'Italian Bonds Settings'!F152&amp;6&amp;'Italian Bonds Settings'!G152&amp;7&amp;'Italian Bonds Settings'!H152&amp;8&amp;'Italian Bonds Settings'!I152&amp;9</f>
        <v>123456789</v>
      </c>
      <c r="H153" s="1">
        <f ca="1">IFERROR(SUMPRODUCT(SEARCH(MID(G153,ROW(INDIRECT("1:"&amp;LEN(G153))),1),Lists!$V$2)),"")</f>
        <v>567</v>
      </c>
    </row>
    <row r="154" spans="1:8">
      <c r="A154" s="1" t="str">
        <f>'Settlement Account'!A153&amp;1&amp;'Settlement Account'!B153&amp;2&amp;'Settlement Account'!C153&amp;3&amp;'Settlement Account'!D153&amp;4&amp;'Settlement Account'!E153&amp;5&amp;'Settlement Account'!F153&amp;6&amp;'Settlement Account'!G153&amp;7&amp;'Settlement Account'!H153&amp;8&amp;'Settlement Account'!I153&amp;9&amp;'Settlement Account'!J153&amp;10&amp;'Settlement Account'!K153</f>
        <v>12345678910</v>
      </c>
      <c r="B154" s="1">
        <f t="shared" ca="1" si="2"/>
        <v>101</v>
      </c>
      <c r="C154" s="1" t="str">
        <f>'Processing Settings'!A153&amp;1&amp;'Processing Settings'!B153&amp;2&amp;'Processing Settings'!C153&amp;3&amp;'Processing Settings'!D153&amp;4&amp;'Processing Settings'!E153&amp;5&amp;'Processing Settings'!F153&amp;6&amp;'Processing Settings'!G153&amp;7&amp;'Processing Settings'!H153&amp;8&amp;'Processing Settings'!I153&amp;9&amp;'Processing Settings'!J153&amp;10&amp;'Processing Settings'!K153</f>
        <v>12345678910</v>
      </c>
      <c r="D154" s="1">
        <f ca="1">IFERROR(SUMPRODUCT(SEARCH(MID(C154,ROW(INDIRECT("1:"&amp;LEN(C154))),1),Lists!$V$2)),"")</f>
        <v>694</v>
      </c>
      <c r="E154" s="1"/>
      <c r="F154" s="1" t="str">
        <f ca="1">IFERROR(SUMPRODUCT(SEARCH(MID(E154,ROW(INDIRECT("1:"&amp;LEN(E154))),1),Lists!$V$2)),"")</f>
        <v/>
      </c>
      <c r="G154" s="52" t="str">
        <f>'Italian Bonds Settings'!A153&amp;1&amp;'Italian Bonds Settings'!B153&amp;2&amp;'Italian Bonds Settings'!C153&amp;3&amp;'Italian Bonds Settings'!D153&amp;4&amp;'Italian Bonds Settings'!E153&amp;5&amp;'Italian Bonds Settings'!F153&amp;6&amp;'Italian Bonds Settings'!G153&amp;7&amp;'Italian Bonds Settings'!H153&amp;8&amp;'Italian Bonds Settings'!I153&amp;9</f>
        <v>123456789</v>
      </c>
      <c r="H154" s="1">
        <f ca="1">IFERROR(SUMPRODUCT(SEARCH(MID(G154,ROW(INDIRECT("1:"&amp;LEN(G154))),1),Lists!$V$2)),"")</f>
        <v>567</v>
      </c>
    </row>
    <row r="155" spans="1:8">
      <c r="A155" s="1" t="str">
        <f>'Settlement Account'!A154&amp;1&amp;'Settlement Account'!B154&amp;2&amp;'Settlement Account'!C154&amp;3&amp;'Settlement Account'!D154&amp;4&amp;'Settlement Account'!E154&amp;5&amp;'Settlement Account'!F154&amp;6&amp;'Settlement Account'!G154&amp;7&amp;'Settlement Account'!H154&amp;8&amp;'Settlement Account'!I154&amp;9&amp;'Settlement Account'!J154&amp;10&amp;'Settlement Account'!K154</f>
        <v>12345678910</v>
      </c>
      <c r="B155" s="1">
        <f t="shared" ca="1" si="2"/>
        <v>101</v>
      </c>
      <c r="C155" s="1" t="str">
        <f>'Processing Settings'!A154&amp;1&amp;'Processing Settings'!B154&amp;2&amp;'Processing Settings'!C154&amp;3&amp;'Processing Settings'!D154&amp;4&amp;'Processing Settings'!E154&amp;5&amp;'Processing Settings'!F154&amp;6&amp;'Processing Settings'!G154&amp;7&amp;'Processing Settings'!H154&amp;8&amp;'Processing Settings'!I154&amp;9&amp;'Processing Settings'!J154&amp;10&amp;'Processing Settings'!K154</f>
        <v>12345678910</v>
      </c>
      <c r="D155" s="1">
        <f ca="1">IFERROR(SUMPRODUCT(SEARCH(MID(C155,ROW(INDIRECT("1:"&amp;LEN(C155))),1),Lists!$V$2)),"")</f>
        <v>694</v>
      </c>
      <c r="E155" s="1"/>
      <c r="F155" s="1" t="str">
        <f ca="1">IFERROR(SUMPRODUCT(SEARCH(MID(E155,ROW(INDIRECT("1:"&amp;LEN(E155))),1),Lists!$V$2)),"")</f>
        <v/>
      </c>
      <c r="G155" s="52" t="str">
        <f>'Italian Bonds Settings'!A154&amp;1&amp;'Italian Bonds Settings'!B154&amp;2&amp;'Italian Bonds Settings'!C154&amp;3&amp;'Italian Bonds Settings'!D154&amp;4&amp;'Italian Bonds Settings'!E154&amp;5&amp;'Italian Bonds Settings'!F154&amp;6&amp;'Italian Bonds Settings'!G154&amp;7&amp;'Italian Bonds Settings'!H154&amp;8&amp;'Italian Bonds Settings'!I154&amp;9</f>
        <v>123456789</v>
      </c>
      <c r="H155" s="1">
        <f ca="1">IFERROR(SUMPRODUCT(SEARCH(MID(G155,ROW(INDIRECT("1:"&amp;LEN(G155))),1),Lists!$V$2)),"")</f>
        <v>567</v>
      </c>
    </row>
    <row r="156" spans="1:8">
      <c r="A156" s="1" t="str">
        <f>'Settlement Account'!A155&amp;1&amp;'Settlement Account'!B155&amp;2&amp;'Settlement Account'!C155&amp;3&amp;'Settlement Account'!D155&amp;4&amp;'Settlement Account'!E155&amp;5&amp;'Settlement Account'!F155&amp;6&amp;'Settlement Account'!G155&amp;7&amp;'Settlement Account'!H155&amp;8&amp;'Settlement Account'!I155&amp;9&amp;'Settlement Account'!J155&amp;10&amp;'Settlement Account'!K155</f>
        <v>12345678910</v>
      </c>
      <c r="B156" s="1">
        <f t="shared" ca="1" si="2"/>
        <v>101</v>
      </c>
      <c r="C156" s="1" t="str">
        <f>'Processing Settings'!A155&amp;1&amp;'Processing Settings'!B155&amp;2&amp;'Processing Settings'!C155&amp;3&amp;'Processing Settings'!D155&amp;4&amp;'Processing Settings'!E155&amp;5&amp;'Processing Settings'!F155&amp;6&amp;'Processing Settings'!G155&amp;7&amp;'Processing Settings'!H155&amp;8&amp;'Processing Settings'!I155&amp;9&amp;'Processing Settings'!J155&amp;10&amp;'Processing Settings'!K155</f>
        <v>12345678910</v>
      </c>
      <c r="D156" s="1">
        <f ca="1">IFERROR(SUMPRODUCT(SEARCH(MID(C156,ROW(INDIRECT("1:"&amp;LEN(C156))),1),Lists!$V$2)),"")</f>
        <v>694</v>
      </c>
      <c r="E156" s="1"/>
      <c r="F156" s="1" t="str">
        <f ca="1">IFERROR(SUMPRODUCT(SEARCH(MID(E156,ROW(INDIRECT("1:"&amp;LEN(E156))),1),Lists!$V$2)),"")</f>
        <v/>
      </c>
      <c r="G156" s="52" t="str">
        <f>'Italian Bonds Settings'!A155&amp;1&amp;'Italian Bonds Settings'!B155&amp;2&amp;'Italian Bonds Settings'!C155&amp;3&amp;'Italian Bonds Settings'!D155&amp;4&amp;'Italian Bonds Settings'!E155&amp;5&amp;'Italian Bonds Settings'!F155&amp;6&amp;'Italian Bonds Settings'!G155&amp;7&amp;'Italian Bonds Settings'!H155&amp;8&amp;'Italian Bonds Settings'!I155&amp;9</f>
        <v>123456789</v>
      </c>
      <c r="H156" s="1">
        <f ca="1">IFERROR(SUMPRODUCT(SEARCH(MID(G156,ROW(INDIRECT("1:"&amp;LEN(G156))),1),Lists!$V$2)),"")</f>
        <v>567</v>
      </c>
    </row>
    <row r="157" spans="1:8">
      <c r="A157" s="1" t="str">
        <f>'Settlement Account'!A156&amp;1&amp;'Settlement Account'!B156&amp;2&amp;'Settlement Account'!C156&amp;3&amp;'Settlement Account'!D156&amp;4&amp;'Settlement Account'!E156&amp;5&amp;'Settlement Account'!F156&amp;6&amp;'Settlement Account'!G156&amp;7&amp;'Settlement Account'!H156&amp;8&amp;'Settlement Account'!I156&amp;9&amp;'Settlement Account'!J156&amp;10&amp;'Settlement Account'!K156</f>
        <v>12345678910</v>
      </c>
      <c r="B157" s="1">
        <f t="shared" ca="1" si="2"/>
        <v>101</v>
      </c>
      <c r="C157" s="1" t="str">
        <f>'Processing Settings'!A156&amp;1&amp;'Processing Settings'!B156&amp;2&amp;'Processing Settings'!C156&amp;3&amp;'Processing Settings'!D156&amp;4&amp;'Processing Settings'!E156&amp;5&amp;'Processing Settings'!F156&amp;6&amp;'Processing Settings'!G156&amp;7&amp;'Processing Settings'!H156&amp;8&amp;'Processing Settings'!I156&amp;9&amp;'Processing Settings'!J156&amp;10&amp;'Processing Settings'!K156</f>
        <v>12345678910</v>
      </c>
      <c r="D157" s="1">
        <f ca="1">IFERROR(SUMPRODUCT(SEARCH(MID(C157,ROW(INDIRECT("1:"&amp;LEN(C157))),1),Lists!$V$2)),"")</f>
        <v>694</v>
      </c>
      <c r="E157" s="1"/>
      <c r="F157" s="1" t="str">
        <f ca="1">IFERROR(SUMPRODUCT(SEARCH(MID(E157,ROW(INDIRECT("1:"&amp;LEN(E157))),1),Lists!$V$2)),"")</f>
        <v/>
      </c>
      <c r="G157" s="52" t="str">
        <f>'Italian Bonds Settings'!A156&amp;1&amp;'Italian Bonds Settings'!B156&amp;2&amp;'Italian Bonds Settings'!C156&amp;3&amp;'Italian Bonds Settings'!D156&amp;4&amp;'Italian Bonds Settings'!E156&amp;5&amp;'Italian Bonds Settings'!F156&amp;6&amp;'Italian Bonds Settings'!G156&amp;7&amp;'Italian Bonds Settings'!H156&amp;8&amp;'Italian Bonds Settings'!I156&amp;9</f>
        <v>123456789</v>
      </c>
      <c r="H157" s="1">
        <f ca="1">IFERROR(SUMPRODUCT(SEARCH(MID(G157,ROW(INDIRECT("1:"&amp;LEN(G157))),1),Lists!$V$2)),"")</f>
        <v>567</v>
      </c>
    </row>
    <row r="158" spans="1:8">
      <c r="A158" s="1" t="str">
        <f>'Settlement Account'!A157&amp;1&amp;'Settlement Account'!B157&amp;2&amp;'Settlement Account'!C157&amp;3&amp;'Settlement Account'!D157&amp;4&amp;'Settlement Account'!E157&amp;5&amp;'Settlement Account'!F157&amp;6&amp;'Settlement Account'!G157&amp;7&amp;'Settlement Account'!H157&amp;8&amp;'Settlement Account'!I157&amp;9&amp;'Settlement Account'!J157&amp;10&amp;'Settlement Account'!K157</f>
        <v>12345678910</v>
      </c>
      <c r="B158" s="1">
        <f t="shared" ca="1" si="2"/>
        <v>101</v>
      </c>
      <c r="C158" s="1" t="str">
        <f>'Processing Settings'!A157&amp;1&amp;'Processing Settings'!B157&amp;2&amp;'Processing Settings'!C157&amp;3&amp;'Processing Settings'!D157&amp;4&amp;'Processing Settings'!E157&amp;5&amp;'Processing Settings'!F157&amp;6&amp;'Processing Settings'!G157&amp;7&amp;'Processing Settings'!H157&amp;8&amp;'Processing Settings'!I157&amp;9&amp;'Processing Settings'!J157&amp;10&amp;'Processing Settings'!K157</f>
        <v>12345678910</v>
      </c>
      <c r="D158" s="1">
        <f ca="1">IFERROR(SUMPRODUCT(SEARCH(MID(C158,ROW(INDIRECT("1:"&amp;LEN(C158))),1),Lists!$V$2)),"")</f>
        <v>694</v>
      </c>
      <c r="E158" s="1"/>
      <c r="F158" s="1" t="str">
        <f ca="1">IFERROR(SUMPRODUCT(SEARCH(MID(E158,ROW(INDIRECT("1:"&amp;LEN(E158))),1),Lists!$V$2)),"")</f>
        <v/>
      </c>
      <c r="G158" s="52" t="str">
        <f>'Italian Bonds Settings'!A157&amp;1&amp;'Italian Bonds Settings'!B157&amp;2&amp;'Italian Bonds Settings'!C157&amp;3&amp;'Italian Bonds Settings'!D157&amp;4&amp;'Italian Bonds Settings'!E157&amp;5&amp;'Italian Bonds Settings'!F157&amp;6&amp;'Italian Bonds Settings'!G157&amp;7&amp;'Italian Bonds Settings'!H157&amp;8&amp;'Italian Bonds Settings'!I157&amp;9</f>
        <v>123456789</v>
      </c>
      <c r="H158" s="1">
        <f ca="1">IFERROR(SUMPRODUCT(SEARCH(MID(G158,ROW(INDIRECT("1:"&amp;LEN(G158))),1),Lists!$V$2)),"")</f>
        <v>567</v>
      </c>
    </row>
    <row r="159" spans="1:8">
      <c r="A159" s="1" t="str">
        <f>'Settlement Account'!A158&amp;1&amp;'Settlement Account'!B158&amp;2&amp;'Settlement Account'!C158&amp;3&amp;'Settlement Account'!D158&amp;4&amp;'Settlement Account'!E158&amp;5&amp;'Settlement Account'!F158&amp;6&amp;'Settlement Account'!G158&amp;7&amp;'Settlement Account'!H158&amp;8&amp;'Settlement Account'!I158&amp;9&amp;'Settlement Account'!J158&amp;10&amp;'Settlement Account'!K158</f>
        <v>12345678910</v>
      </c>
      <c r="B159" s="1">
        <f t="shared" ca="1" si="2"/>
        <v>101</v>
      </c>
      <c r="C159" s="1" t="str">
        <f>'Processing Settings'!A158&amp;1&amp;'Processing Settings'!B158&amp;2&amp;'Processing Settings'!C158&amp;3&amp;'Processing Settings'!D158&amp;4&amp;'Processing Settings'!E158&amp;5&amp;'Processing Settings'!F158&amp;6&amp;'Processing Settings'!G158&amp;7&amp;'Processing Settings'!H158&amp;8&amp;'Processing Settings'!I158&amp;9&amp;'Processing Settings'!J158&amp;10&amp;'Processing Settings'!K158</f>
        <v>12345678910</v>
      </c>
      <c r="D159" s="1">
        <f ca="1">IFERROR(SUMPRODUCT(SEARCH(MID(C159,ROW(INDIRECT("1:"&amp;LEN(C159))),1),Lists!$V$2)),"")</f>
        <v>694</v>
      </c>
      <c r="E159" s="1"/>
      <c r="F159" s="1" t="str">
        <f ca="1">IFERROR(SUMPRODUCT(SEARCH(MID(E159,ROW(INDIRECT("1:"&amp;LEN(E159))),1),Lists!$V$2)),"")</f>
        <v/>
      </c>
      <c r="G159" s="52" t="str">
        <f>'Italian Bonds Settings'!A158&amp;1&amp;'Italian Bonds Settings'!B158&amp;2&amp;'Italian Bonds Settings'!C158&amp;3&amp;'Italian Bonds Settings'!D158&amp;4&amp;'Italian Bonds Settings'!E158&amp;5&amp;'Italian Bonds Settings'!F158&amp;6&amp;'Italian Bonds Settings'!G158&amp;7&amp;'Italian Bonds Settings'!H158&amp;8&amp;'Italian Bonds Settings'!I158&amp;9</f>
        <v>123456789</v>
      </c>
      <c r="H159" s="1">
        <f ca="1">IFERROR(SUMPRODUCT(SEARCH(MID(G159,ROW(INDIRECT("1:"&amp;LEN(G159))),1),Lists!$V$2)),"")</f>
        <v>567</v>
      </c>
    </row>
    <row r="160" spans="1:8">
      <c r="A160" s="1" t="str">
        <f>'Settlement Account'!A159&amp;1&amp;'Settlement Account'!B159&amp;2&amp;'Settlement Account'!C159&amp;3&amp;'Settlement Account'!D159&amp;4&amp;'Settlement Account'!E159&amp;5&amp;'Settlement Account'!F159&amp;6&amp;'Settlement Account'!G159&amp;7&amp;'Settlement Account'!H159&amp;8&amp;'Settlement Account'!I159&amp;9&amp;'Settlement Account'!J159&amp;10&amp;'Settlement Account'!K159</f>
        <v>12345678910</v>
      </c>
      <c r="B160" s="1">
        <f t="shared" ca="1" si="2"/>
        <v>101</v>
      </c>
      <c r="C160" s="1" t="str">
        <f>'Processing Settings'!A159&amp;1&amp;'Processing Settings'!B159&amp;2&amp;'Processing Settings'!C159&amp;3&amp;'Processing Settings'!D159&amp;4&amp;'Processing Settings'!E159&amp;5&amp;'Processing Settings'!F159&amp;6&amp;'Processing Settings'!G159&amp;7&amp;'Processing Settings'!H159&amp;8&amp;'Processing Settings'!I159&amp;9&amp;'Processing Settings'!J159&amp;10&amp;'Processing Settings'!K159</f>
        <v>12345678910</v>
      </c>
      <c r="D160" s="1">
        <f ca="1">IFERROR(SUMPRODUCT(SEARCH(MID(C160,ROW(INDIRECT("1:"&amp;LEN(C160))),1),Lists!$V$2)),"")</f>
        <v>694</v>
      </c>
      <c r="E160" s="1"/>
      <c r="F160" s="1" t="str">
        <f ca="1">IFERROR(SUMPRODUCT(SEARCH(MID(E160,ROW(INDIRECT("1:"&amp;LEN(E160))),1),Lists!$V$2)),"")</f>
        <v/>
      </c>
      <c r="G160" s="52" t="str">
        <f>'Italian Bonds Settings'!A159&amp;1&amp;'Italian Bonds Settings'!B159&amp;2&amp;'Italian Bonds Settings'!C159&amp;3&amp;'Italian Bonds Settings'!D159&amp;4&amp;'Italian Bonds Settings'!E159&amp;5&amp;'Italian Bonds Settings'!F159&amp;6&amp;'Italian Bonds Settings'!G159&amp;7&amp;'Italian Bonds Settings'!H159&amp;8&amp;'Italian Bonds Settings'!I159&amp;9</f>
        <v>123456789</v>
      </c>
      <c r="H160" s="1">
        <f ca="1">IFERROR(SUMPRODUCT(SEARCH(MID(G160,ROW(INDIRECT("1:"&amp;LEN(G160))),1),Lists!$V$2)),"")</f>
        <v>567</v>
      </c>
    </row>
    <row r="161" spans="1:8">
      <c r="A161" s="1" t="str">
        <f>'Settlement Account'!A160&amp;1&amp;'Settlement Account'!B160&amp;2&amp;'Settlement Account'!C160&amp;3&amp;'Settlement Account'!D160&amp;4&amp;'Settlement Account'!E160&amp;5&amp;'Settlement Account'!F160&amp;6&amp;'Settlement Account'!G160&amp;7&amp;'Settlement Account'!H160&amp;8&amp;'Settlement Account'!I160&amp;9&amp;'Settlement Account'!J160&amp;10&amp;'Settlement Account'!K160</f>
        <v>12345678910</v>
      </c>
      <c r="B161" s="1">
        <f t="shared" ca="1" si="2"/>
        <v>101</v>
      </c>
      <c r="C161" s="1" t="str">
        <f>'Processing Settings'!A160&amp;1&amp;'Processing Settings'!B160&amp;2&amp;'Processing Settings'!C160&amp;3&amp;'Processing Settings'!D160&amp;4&amp;'Processing Settings'!E160&amp;5&amp;'Processing Settings'!F160&amp;6&amp;'Processing Settings'!G160&amp;7&amp;'Processing Settings'!H160&amp;8&amp;'Processing Settings'!I160&amp;9&amp;'Processing Settings'!J160&amp;10&amp;'Processing Settings'!K160</f>
        <v>12345678910</v>
      </c>
      <c r="D161" s="1">
        <f ca="1">IFERROR(SUMPRODUCT(SEARCH(MID(C161,ROW(INDIRECT("1:"&amp;LEN(C161))),1),Lists!$V$2)),"")</f>
        <v>694</v>
      </c>
      <c r="E161" s="1"/>
      <c r="F161" s="1" t="str">
        <f ca="1">IFERROR(SUMPRODUCT(SEARCH(MID(E161,ROW(INDIRECT("1:"&amp;LEN(E161))),1),Lists!$V$2)),"")</f>
        <v/>
      </c>
      <c r="G161" s="52" t="str">
        <f>'Italian Bonds Settings'!A160&amp;1&amp;'Italian Bonds Settings'!B160&amp;2&amp;'Italian Bonds Settings'!C160&amp;3&amp;'Italian Bonds Settings'!D160&amp;4&amp;'Italian Bonds Settings'!E160&amp;5&amp;'Italian Bonds Settings'!F160&amp;6&amp;'Italian Bonds Settings'!G160&amp;7&amp;'Italian Bonds Settings'!H160&amp;8&amp;'Italian Bonds Settings'!I160&amp;9</f>
        <v>123456789</v>
      </c>
      <c r="H161" s="1">
        <f ca="1">IFERROR(SUMPRODUCT(SEARCH(MID(G161,ROW(INDIRECT("1:"&amp;LEN(G161))),1),Lists!$V$2)),"")</f>
        <v>567</v>
      </c>
    </row>
    <row r="162" spans="1:8">
      <c r="A162" s="1" t="str">
        <f>'Settlement Account'!A161&amp;1&amp;'Settlement Account'!B161&amp;2&amp;'Settlement Account'!C161&amp;3&amp;'Settlement Account'!D161&amp;4&amp;'Settlement Account'!E161&amp;5&amp;'Settlement Account'!F161&amp;6&amp;'Settlement Account'!G161&amp;7&amp;'Settlement Account'!H161&amp;8&amp;'Settlement Account'!I161&amp;9&amp;'Settlement Account'!J161&amp;10&amp;'Settlement Account'!K161</f>
        <v>12345678910</v>
      </c>
      <c r="B162" s="1">
        <f t="shared" ca="1" si="2"/>
        <v>101</v>
      </c>
      <c r="C162" s="1" t="str">
        <f>'Processing Settings'!A161&amp;1&amp;'Processing Settings'!B161&amp;2&amp;'Processing Settings'!C161&amp;3&amp;'Processing Settings'!D161&amp;4&amp;'Processing Settings'!E161&amp;5&amp;'Processing Settings'!F161&amp;6&amp;'Processing Settings'!G161&amp;7&amp;'Processing Settings'!H161&amp;8&amp;'Processing Settings'!I161&amp;9&amp;'Processing Settings'!J161&amp;10&amp;'Processing Settings'!K161</f>
        <v>12345678910</v>
      </c>
      <c r="D162" s="1">
        <f ca="1">IFERROR(SUMPRODUCT(SEARCH(MID(C162,ROW(INDIRECT("1:"&amp;LEN(C162))),1),Lists!$V$2)),"")</f>
        <v>694</v>
      </c>
      <c r="E162" s="1"/>
      <c r="F162" s="1" t="str">
        <f ca="1">IFERROR(SUMPRODUCT(SEARCH(MID(E162,ROW(INDIRECT("1:"&amp;LEN(E162))),1),Lists!$V$2)),"")</f>
        <v/>
      </c>
      <c r="G162" s="52" t="str">
        <f>'Italian Bonds Settings'!A161&amp;1&amp;'Italian Bonds Settings'!B161&amp;2&amp;'Italian Bonds Settings'!C161&amp;3&amp;'Italian Bonds Settings'!D161&amp;4&amp;'Italian Bonds Settings'!E161&amp;5&amp;'Italian Bonds Settings'!F161&amp;6&amp;'Italian Bonds Settings'!G161&amp;7&amp;'Italian Bonds Settings'!H161&amp;8&amp;'Italian Bonds Settings'!I161&amp;9</f>
        <v>123456789</v>
      </c>
      <c r="H162" s="1">
        <f ca="1">IFERROR(SUMPRODUCT(SEARCH(MID(G162,ROW(INDIRECT("1:"&amp;LEN(G162))),1),Lists!$V$2)),"")</f>
        <v>567</v>
      </c>
    </row>
    <row r="163" spans="1:8">
      <c r="A163" s="1" t="str">
        <f>'Settlement Account'!A162&amp;1&amp;'Settlement Account'!B162&amp;2&amp;'Settlement Account'!C162&amp;3&amp;'Settlement Account'!D162&amp;4&amp;'Settlement Account'!E162&amp;5&amp;'Settlement Account'!F162&amp;6&amp;'Settlement Account'!G162&amp;7&amp;'Settlement Account'!H162&amp;8&amp;'Settlement Account'!I162&amp;9&amp;'Settlement Account'!J162&amp;10&amp;'Settlement Account'!K162</f>
        <v>12345678910</v>
      </c>
      <c r="B163" s="1">
        <f t="shared" ca="1" si="2"/>
        <v>101</v>
      </c>
      <c r="C163" s="1" t="str">
        <f>'Processing Settings'!A162&amp;1&amp;'Processing Settings'!B162&amp;2&amp;'Processing Settings'!C162&amp;3&amp;'Processing Settings'!D162&amp;4&amp;'Processing Settings'!E162&amp;5&amp;'Processing Settings'!F162&amp;6&amp;'Processing Settings'!G162&amp;7&amp;'Processing Settings'!H162&amp;8&amp;'Processing Settings'!I162&amp;9&amp;'Processing Settings'!J162&amp;10&amp;'Processing Settings'!K162</f>
        <v>12345678910</v>
      </c>
      <c r="D163" s="1">
        <f ca="1">IFERROR(SUMPRODUCT(SEARCH(MID(C163,ROW(INDIRECT("1:"&amp;LEN(C163))),1),Lists!$V$2)),"")</f>
        <v>694</v>
      </c>
      <c r="E163" s="1"/>
      <c r="F163" s="1" t="str">
        <f ca="1">IFERROR(SUMPRODUCT(SEARCH(MID(E163,ROW(INDIRECT("1:"&amp;LEN(E163))),1),Lists!$V$2)),"")</f>
        <v/>
      </c>
      <c r="G163" s="52" t="str">
        <f>'Italian Bonds Settings'!A162&amp;1&amp;'Italian Bonds Settings'!B162&amp;2&amp;'Italian Bonds Settings'!C162&amp;3&amp;'Italian Bonds Settings'!D162&amp;4&amp;'Italian Bonds Settings'!E162&amp;5&amp;'Italian Bonds Settings'!F162&amp;6&amp;'Italian Bonds Settings'!G162&amp;7&amp;'Italian Bonds Settings'!H162&amp;8&amp;'Italian Bonds Settings'!I162&amp;9</f>
        <v>123456789</v>
      </c>
      <c r="H163" s="1">
        <f ca="1">IFERROR(SUMPRODUCT(SEARCH(MID(G163,ROW(INDIRECT("1:"&amp;LEN(G163))),1),Lists!$V$2)),"")</f>
        <v>567</v>
      </c>
    </row>
    <row r="164" spans="1:8">
      <c r="A164" s="1" t="str">
        <f>'Settlement Account'!A163&amp;1&amp;'Settlement Account'!B163&amp;2&amp;'Settlement Account'!C163&amp;3&amp;'Settlement Account'!D163&amp;4&amp;'Settlement Account'!E163&amp;5&amp;'Settlement Account'!F163&amp;6&amp;'Settlement Account'!G163&amp;7&amp;'Settlement Account'!H163&amp;8&amp;'Settlement Account'!I163&amp;9&amp;'Settlement Account'!J163&amp;10&amp;'Settlement Account'!K163</f>
        <v>12345678910</v>
      </c>
      <c r="B164" s="1">
        <f t="shared" ca="1" si="2"/>
        <v>101</v>
      </c>
      <c r="C164" s="1" t="str">
        <f>'Processing Settings'!A163&amp;1&amp;'Processing Settings'!B163&amp;2&amp;'Processing Settings'!C163&amp;3&amp;'Processing Settings'!D163&amp;4&amp;'Processing Settings'!E163&amp;5&amp;'Processing Settings'!F163&amp;6&amp;'Processing Settings'!G163&amp;7&amp;'Processing Settings'!H163&amp;8&amp;'Processing Settings'!I163&amp;9&amp;'Processing Settings'!J163&amp;10&amp;'Processing Settings'!K163</f>
        <v>12345678910</v>
      </c>
      <c r="D164" s="1">
        <f ca="1">IFERROR(SUMPRODUCT(SEARCH(MID(C164,ROW(INDIRECT("1:"&amp;LEN(C164))),1),Lists!$V$2)),"")</f>
        <v>694</v>
      </c>
      <c r="E164" s="1"/>
      <c r="F164" s="1" t="str">
        <f ca="1">IFERROR(SUMPRODUCT(SEARCH(MID(E164,ROW(INDIRECT("1:"&amp;LEN(E164))),1),Lists!$V$2)),"")</f>
        <v/>
      </c>
      <c r="G164" s="52" t="str">
        <f>'Italian Bonds Settings'!A163&amp;1&amp;'Italian Bonds Settings'!B163&amp;2&amp;'Italian Bonds Settings'!C163&amp;3&amp;'Italian Bonds Settings'!D163&amp;4&amp;'Italian Bonds Settings'!E163&amp;5&amp;'Italian Bonds Settings'!F163&amp;6&amp;'Italian Bonds Settings'!G163&amp;7&amp;'Italian Bonds Settings'!H163&amp;8&amp;'Italian Bonds Settings'!I163&amp;9</f>
        <v>123456789</v>
      </c>
      <c r="H164" s="1">
        <f ca="1">IFERROR(SUMPRODUCT(SEARCH(MID(G164,ROW(INDIRECT("1:"&amp;LEN(G164))),1),Lists!$V$2)),"")</f>
        <v>567</v>
      </c>
    </row>
    <row r="165" spans="1:8">
      <c r="A165" s="1" t="str">
        <f>'Settlement Account'!A164&amp;1&amp;'Settlement Account'!B164&amp;2&amp;'Settlement Account'!C164&amp;3&amp;'Settlement Account'!D164&amp;4&amp;'Settlement Account'!E164&amp;5&amp;'Settlement Account'!F164&amp;6&amp;'Settlement Account'!G164&amp;7&amp;'Settlement Account'!H164&amp;8&amp;'Settlement Account'!I164&amp;9&amp;'Settlement Account'!J164&amp;10&amp;'Settlement Account'!K164</f>
        <v>12345678910</v>
      </c>
      <c r="B165" s="1">
        <f t="shared" ca="1" si="2"/>
        <v>101</v>
      </c>
      <c r="C165" s="1" t="str">
        <f>'Processing Settings'!A164&amp;1&amp;'Processing Settings'!B164&amp;2&amp;'Processing Settings'!C164&amp;3&amp;'Processing Settings'!D164&amp;4&amp;'Processing Settings'!E164&amp;5&amp;'Processing Settings'!F164&amp;6&amp;'Processing Settings'!G164&amp;7&amp;'Processing Settings'!H164&amp;8&amp;'Processing Settings'!I164&amp;9&amp;'Processing Settings'!J164&amp;10&amp;'Processing Settings'!K164</f>
        <v>12345678910</v>
      </c>
      <c r="D165" s="1">
        <f ca="1">IFERROR(SUMPRODUCT(SEARCH(MID(C165,ROW(INDIRECT("1:"&amp;LEN(C165))),1),Lists!$V$2)),"")</f>
        <v>694</v>
      </c>
      <c r="E165" s="1"/>
      <c r="F165" s="1" t="str">
        <f ca="1">IFERROR(SUMPRODUCT(SEARCH(MID(E165,ROW(INDIRECT("1:"&amp;LEN(E165))),1),Lists!$V$2)),"")</f>
        <v/>
      </c>
      <c r="G165" s="52" t="str">
        <f>'Italian Bonds Settings'!A164&amp;1&amp;'Italian Bonds Settings'!B164&amp;2&amp;'Italian Bonds Settings'!C164&amp;3&amp;'Italian Bonds Settings'!D164&amp;4&amp;'Italian Bonds Settings'!E164&amp;5&amp;'Italian Bonds Settings'!F164&amp;6&amp;'Italian Bonds Settings'!G164&amp;7&amp;'Italian Bonds Settings'!H164&amp;8&amp;'Italian Bonds Settings'!I164&amp;9</f>
        <v>123456789</v>
      </c>
      <c r="H165" s="1">
        <f ca="1">IFERROR(SUMPRODUCT(SEARCH(MID(G165,ROW(INDIRECT("1:"&amp;LEN(G165))),1),Lists!$V$2)),"")</f>
        <v>567</v>
      </c>
    </row>
    <row r="166" spans="1:8">
      <c r="A166" s="1" t="str">
        <f>'Settlement Account'!A165&amp;1&amp;'Settlement Account'!B165&amp;2&amp;'Settlement Account'!C165&amp;3&amp;'Settlement Account'!D165&amp;4&amp;'Settlement Account'!E165&amp;5&amp;'Settlement Account'!F165&amp;6&amp;'Settlement Account'!G165&amp;7&amp;'Settlement Account'!H165&amp;8&amp;'Settlement Account'!I165&amp;9&amp;'Settlement Account'!J165&amp;10&amp;'Settlement Account'!K165</f>
        <v>12345678910</v>
      </c>
      <c r="B166" s="1">
        <f t="shared" ca="1" si="2"/>
        <v>101</v>
      </c>
      <c r="C166" s="1" t="str">
        <f>'Processing Settings'!A165&amp;1&amp;'Processing Settings'!B165&amp;2&amp;'Processing Settings'!C165&amp;3&amp;'Processing Settings'!D165&amp;4&amp;'Processing Settings'!E165&amp;5&amp;'Processing Settings'!F165&amp;6&amp;'Processing Settings'!G165&amp;7&amp;'Processing Settings'!H165&amp;8&amp;'Processing Settings'!I165&amp;9&amp;'Processing Settings'!J165&amp;10&amp;'Processing Settings'!K165</f>
        <v>12345678910</v>
      </c>
      <c r="D166" s="1">
        <f ca="1">IFERROR(SUMPRODUCT(SEARCH(MID(C166,ROW(INDIRECT("1:"&amp;LEN(C166))),1),Lists!$V$2)),"")</f>
        <v>694</v>
      </c>
      <c r="E166" s="1"/>
      <c r="F166" s="1" t="str">
        <f ca="1">IFERROR(SUMPRODUCT(SEARCH(MID(E166,ROW(INDIRECT("1:"&amp;LEN(E166))),1),Lists!$V$2)),"")</f>
        <v/>
      </c>
      <c r="G166" s="52" t="str">
        <f>'Italian Bonds Settings'!A165&amp;1&amp;'Italian Bonds Settings'!B165&amp;2&amp;'Italian Bonds Settings'!C165&amp;3&amp;'Italian Bonds Settings'!D165&amp;4&amp;'Italian Bonds Settings'!E165&amp;5&amp;'Italian Bonds Settings'!F165&amp;6&amp;'Italian Bonds Settings'!G165&amp;7&amp;'Italian Bonds Settings'!H165&amp;8&amp;'Italian Bonds Settings'!I165&amp;9</f>
        <v>123456789</v>
      </c>
      <c r="H166" s="1">
        <f ca="1">IFERROR(SUMPRODUCT(SEARCH(MID(G166,ROW(INDIRECT("1:"&amp;LEN(G166))),1),Lists!$V$2)),"")</f>
        <v>567</v>
      </c>
    </row>
    <row r="167" spans="1:8">
      <c r="A167" s="1" t="str">
        <f>'Settlement Account'!A166&amp;1&amp;'Settlement Account'!B166&amp;2&amp;'Settlement Account'!C166&amp;3&amp;'Settlement Account'!D166&amp;4&amp;'Settlement Account'!E166&amp;5&amp;'Settlement Account'!F166&amp;6&amp;'Settlement Account'!G166&amp;7&amp;'Settlement Account'!H166&amp;8&amp;'Settlement Account'!I166&amp;9&amp;'Settlement Account'!J166&amp;10&amp;'Settlement Account'!K166</f>
        <v>12345678910</v>
      </c>
      <c r="B167" s="1">
        <f t="shared" ca="1" si="2"/>
        <v>101</v>
      </c>
      <c r="C167" s="1" t="str">
        <f>'Processing Settings'!A166&amp;1&amp;'Processing Settings'!B166&amp;2&amp;'Processing Settings'!C166&amp;3&amp;'Processing Settings'!D166&amp;4&amp;'Processing Settings'!E166&amp;5&amp;'Processing Settings'!F166&amp;6&amp;'Processing Settings'!G166&amp;7&amp;'Processing Settings'!H166&amp;8&amp;'Processing Settings'!I166&amp;9&amp;'Processing Settings'!J166&amp;10&amp;'Processing Settings'!K166</f>
        <v>12345678910</v>
      </c>
      <c r="D167" s="1">
        <f ca="1">IFERROR(SUMPRODUCT(SEARCH(MID(C167,ROW(INDIRECT("1:"&amp;LEN(C167))),1),Lists!$V$2)),"")</f>
        <v>694</v>
      </c>
      <c r="E167" s="1"/>
      <c r="F167" s="1" t="str">
        <f ca="1">IFERROR(SUMPRODUCT(SEARCH(MID(E167,ROW(INDIRECT("1:"&amp;LEN(E167))),1),Lists!$V$2)),"")</f>
        <v/>
      </c>
      <c r="G167" s="52" t="str">
        <f>'Italian Bonds Settings'!A166&amp;1&amp;'Italian Bonds Settings'!B166&amp;2&amp;'Italian Bonds Settings'!C166&amp;3&amp;'Italian Bonds Settings'!D166&amp;4&amp;'Italian Bonds Settings'!E166&amp;5&amp;'Italian Bonds Settings'!F166&amp;6&amp;'Italian Bonds Settings'!G166&amp;7&amp;'Italian Bonds Settings'!H166&amp;8&amp;'Italian Bonds Settings'!I166&amp;9</f>
        <v>123456789</v>
      </c>
      <c r="H167" s="1">
        <f ca="1">IFERROR(SUMPRODUCT(SEARCH(MID(G167,ROW(INDIRECT("1:"&amp;LEN(G167))),1),Lists!$V$2)),"")</f>
        <v>567</v>
      </c>
    </row>
    <row r="168" spans="1:8">
      <c r="A168" s="1" t="str">
        <f>'Settlement Account'!A167&amp;1&amp;'Settlement Account'!B167&amp;2&amp;'Settlement Account'!C167&amp;3&amp;'Settlement Account'!D167&amp;4&amp;'Settlement Account'!E167&amp;5&amp;'Settlement Account'!F167&amp;6&amp;'Settlement Account'!G167&amp;7&amp;'Settlement Account'!H167&amp;8&amp;'Settlement Account'!I167&amp;9&amp;'Settlement Account'!J167&amp;10&amp;'Settlement Account'!K167</f>
        <v>12345678910</v>
      </c>
      <c r="B168" s="1">
        <f t="shared" ca="1" si="2"/>
        <v>101</v>
      </c>
      <c r="C168" s="1" t="str">
        <f>'Processing Settings'!A167&amp;1&amp;'Processing Settings'!B167&amp;2&amp;'Processing Settings'!C167&amp;3&amp;'Processing Settings'!D167&amp;4&amp;'Processing Settings'!E167&amp;5&amp;'Processing Settings'!F167&amp;6&amp;'Processing Settings'!G167&amp;7&amp;'Processing Settings'!H167&amp;8&amp;'Processing Settings'!I167&amp;9&amp;'Processing Settings'!J167&amp;10&amp;'Processing Settings'!K167</f>
        <v>12345678910</v>
      </c>
      <c r="D168" s="1">
        <f ca="1">IFERROR(SUMPRODUCT(SEARCH(MID(C168,ROW(INDIRECT("1:"&amp;LEN(C168))),1),Lists!$V$2)),"")</f>
        <v>694</v>
      </c>
      <c r="E168" s="1"/>
      <c r="F168" s="1" t="str">
        <f ca="1">IFERROR(SUMPRODUCT(SEARCH(MID(E168,ROW(INDIRECT("1:"&amp;LEN(E168))),1),Lists!$V$2)),"")</f>
        <v/>
      </c>
      <c r="G168" s="52" t="str">
        <f>'Italian Bonds Settings'!A167&amp;1&amp;'Italian Bonds Settings'!B167&amp;2&amp;'Italian Bonds Settings'!C167&amp;3&amp;'Italian Bonds Settings'!D167&amp;4&amp;'Italian Bonds Settings'!E167&amp;5&amp;'Italian Bonds Settings'!F167&amp;6&amp;'Italian Bonds Settings'!G167&amp;7&amp;'Italian Bonds Settings'!H167&amp;8&amp;'Italian Bonds Settings'!I167&amp;9</f>
        <v>123456789</v>
      </c>
      <c r="H168" s="1">
        <f ca="1">IFERROR(SUMPRODUCT(SEARCH(MID(G168,ROW(INDIRECT("1:"&amp;LEN(G168))),1),Lists!$V$2)),"")</f>
        <v>567</v>
      </c>
    </row>
    <row r="169" spans="1:8">
      <c r="A169" s="1" t="str">
        <f>'Settlement Account'!A168&amp;1&amp;'Settlement Account'!B168&amp;2&amp;'Settlement Account'!C168&amp;3&amp;'Settlement Account'!D168&amp;4&amp;'Settlement Account'!E168&amp;5&amp;'Settlement Account'!F168&amp;6&amp;'Settlement Account'!G168&amp;7&amp;'Settlement Account'!H168&amp;8&amp;'Settlement Account'!I168&amp;9&amp;'Settlement Account'!J168&amp;10&amp;'Settlement Account'!K168</f>
        <v>12345678910</v>
      </c>
      <c r="B169" s="1">
        <f t="shared" ca="1" si="2"/>
        <v>101</v>
      </c>
      <c r="C169" s="1" t="str">
        <f>'Processing Settings'!A168&amp;1&amp;'Processing Settings'!B168&amp;2&amp;'Processing Settings'!C168&amp;3&amp;'Processing Settings'!D168&amp;4&amp;'Processing Settings'!E168&amp;5&amp;'Processing Settings'!F168&amp;6&amp;'Processing Settings'!G168&amp;7&amp;'Processing Settings'!H168&amp;8&amp;'Processing Settings'!I168&amp;9&amp;'Processing Settings'!J168&amp;10&amp;'Processing Settings'!K168</f>
        <v>12345678910</v>
      </c>
      <c r="D169" s="1">
        <f ca="1">IFERROR(SUMPRODUCT(SEARCH(MID(C169,ROW(INDIRECT("1:"&amp;LEN(C169))),1),Lists!$V$2)),"")</f>
        <v>694</v>
      </c>
      <c r="E169" s="1"/>
      <c r="F169" s="1" t="str">
        <f ca="1">IFERROR(SUMPRODUCT(SEARCH(MID(E169,ROW(INDIRECT("1:"&amp;LEN(E169))),1),Lists!$V$2)),"")</f>
        <v/>
      </c>
      <c r="G169" s="52" t="str">
        <f>'Italian Bonds Settings'!A168&amp;1&amp;'Italian Bonds Settings'!B168&amp;2&amp;'Italian Bonds Settings'!C168&amp;3&amp;'Italian Bonds Settings'!D168&amp;4&amp;'Italian Bonds Settings'!E168&amp;5&amp;'Italian Bonds Settings'!F168&amp;6&amp;'Italian Bonds Settings'!G168&amp;7&amp;'Italian Bonds Settings'!H168&amp;8&amp;'Italian Bonds Settings'!I168&amp;9</f>
        <v>123456789</v>
      </c>
      <c r="H169" s="1">
        <f ca="1">IFERROR(SUMPRODUCT(SEARCH(MID(G169,ROW(INDIRECT("1:"&amp;LEN(G169))),1),Lists!$V$2)),"")</f>
        <v>567</v>
      </c>
    </row>
    <row r="170" spans="1:8">
      <c r="A170" s="1" t="str">
        <f>'Settlement Account'!A169&amp;1&amp;'Settlement Account'!B169&amp;2&amp;'Settlement Account'!C169&amp;3&amp;'Settlement Account'!D169&amp;4&amp;'Settlement Account'!E169&amp;5&amp;'Settlement Account'!F169&amp;6&amp;'Settlement Account'!G169&amp;7&amp;'Settlement Account'!H169&amp;8&amp;'Settlement Account'!I169&amp;9&amp;'Settlement Account'!J169&amp;10&amp;'Settlement Account'!K169</f>
        <v>12345678910</v>
      </c>
      <c r="B170" s="1">
        <f t="shared" ca="1" si="2"/>
        <v>101</v>
      </c>
      <c r="C170" s="1" t="str">
        <f>'Processing Settings'!A169&amp;1&amp;'Processing Settings'!B169&amp;2&amp;'Processing Settings'!C169&amp;3&amp;'Processing Settings'!D169&amp;4&amp;'Processing Settings'!E169&amp;5&amp;'Processing Settings'!F169&amp;6&amp;'Processing Settings'!G169&amp;7&amp;'Processing Settings'!H169&amp;8&amp;'Processing Settings'!I169&amp;9&amp;'Processing Settings'!J169&amp;10&amp;'Processing Settings'!K169</f>
        <v>12345678910</v>
      </c>
      <c r="D170" s="1">
        <f ca="1">IFERROR(SUMPRODUCT(SEARCH(MID(C170,ROW(INDIRECT("1:"&amp;LEN(C170))),1),Lists!$V$2)),"")</f>
        <v>694</v>
      </c>
      <c r="E170" s="1"/>
      <c r="F170" s="1" t="str">
        <f ca="1">IFERROR(SUMPRODUCT(SEARCH(MID(E170,ROW(INDIRECT("1:"&amp;LEN(E170))),1),Lists!$V$2)),"")</f>
        <v/>
      </c>
      <c r="G170" s="52" t="str">
        <f>'Italian Bonds Settings'!A169&amp;1&amp;'Italian Bonds Settings'!B169&amp;2&amp;'Italian Bonds Settings'!C169&amp;3&amp;'Italian Bonds Settings'!D169&amp;4&amp;'Italian Bonds Settings'!E169&amp;5&amp;'Italian Bonds Settings'!F169&amp;6&amp;'Italian Bonds Settings'!G169&amp;7&amp;'Italian Bonds Settings'!H169&amp;8&amp;'Italian Bonds Settings'!I169&amp;9</f>
        <v>123456789</v>
      </c>
      <c r="H170" s="1">
        <f ca="1">IFERROR(SUMPRODUCT(SEARCH(MID(G170,ROW(INDIRECT("1:"&amp;LEN(G170))),1),Lists!$V$2)),"")</f>
        <v>567</v>
      </c>
    </row>
    <row r="171" spans="1:8">
      <c r="A171" s="1" t="str">
        <f>'Settlement Account'!A170&amp;1&amp;'Settlement Account'!B170&amp;2&amp;'Settlement Account'!C170&amp;3&amp;'Settlement Account'!D170&amp;4&amp;'Settlement Account'!E170&amp;5&amp;'Settlement Account'!F170&amp;6&amp;'Settlement Account'!G170&amp;7&amp;'Settlement Account'!H170&amp;8&amp;'Settlement Account'!I170&amp;9&amp;'Settlement Account'!J170&amp;10&amp;'Settlement Account'!K170</f>
        <v>12345678910</v>
      </c>
      <c r="B171" s="1">
        <f t="shared" ca="1" si="2"/>
        <v>101</v>
      </c>
      <c r="C171" s="1" t="str">
        <f>'Processing Settings'!A170&amp;1&amp;'Processing Settings'!B170&amp;2&amp;'Processing Settings'!C170&amp;3&amp;'Processing Settings'!D170&amp;4&amp;'Processing Settings'!E170&amp;5&amp;'Processing Settings'!F170&amp;6&amp;'Processing Settings'!G170&amp;7&amp;'Processing Settings'!H170&amp;8&amp;'Processing Settings'!I170&amp;9&amp;'Processing Settings'!J170&amp;10&amp;'Processing Settings'!K170</f>
        <v>12345678910</v>
      </c>
      <c r="D171" s="1">
        <f ca="1">IFERROR(SUMPRODUCT(SEARCH(MID(C171,ROW(INDIRECT("1:"&amp;LEN(C171))),1),Lists!$V$2)),"")</f>
        <v>694</v>
      </c>
      <c r="E171" s="1"/>
      <c r="F171" s="1" t="str">
        <f ca="1">IFERROR(SUMPRODUCT(SEARCH(MID(E171,ROW(INDIRECT("1:"&amp;LEN(E171))),1),Lists!$V$2)),"")</f>
        <v/>
      </c>
      <c r="G171" s="52" t="str">
        <f>'Italian Bonds Settings'!A170&amp;1&amp;'Italian Bonds Settings'!B170&amp;2&amp;'Italian Bonds Settings'!C170&amp;3&amp;'Italian Bonds Settings'!D170&amp;4&amp;'Italian Bonds Settings'!E170&amp;5&amp;'Italian Bonds Settings'!F170&amp;6&amp;'Italian Bonds Settings'!G170&amp;7&amp;'Italian Bonds Settings'!H170&amp;8&amp;'Italian Bonds Settings'!I170&amp;9</f>
        <v>123456789</v>
      </c>
      <c r="H171" s="1">
        <f ca="1">IFERROR(SUMPRODUCT(SEARCH(MID(G171,ROW(INDIRECT("1:"&amp;LEN(G171))),1),Lists!$V$2)),"")</f>
        <v>567</v>
      </c>
    </row>
    <row r="172" spans="1:8">
      <c r="A172" s="1" t="str">
        <f>'Settlement Account'!A171&amp;1&amp;'Settlement Account'!B171&amp;2&amp;'Settlement Account'!C171&amp;3&amp;'Settlement Account'!D171&amp;4&amp;'Settlement Account'!E171&amp;5&amp;'Settlement Account'!F171&amp;6&amp;'Settlement Account'!G171&amp;7&amp;'Settlement Account'!H171&amp;8&amp;'Settlement Account'!I171&amp;9&amp;'Settlement Account'!J171&amp;10&amp;'Settlement Account'!K171</f>
        <v>12345678910</v>
      </c>
      <c r="B172" s="1">
        <f t="shared" ca="1" si="2"/>
        <v>101</v>
      </c>
      <c r="C172" s="1" t="str">
        <f>'Processing Settings'!A171&amp;1&amp;'Processing Settings'!B171&amp;2&amp;'Processing Settings'!C171&amp;3&amp;'Processing Settings'!D171&amp;4&amp;'Processing Settings'!E171&amp;5&amp;'Processing Settings'!F171&amp;6&amp;'Processing Settings'!G171&amp;7&amp;'Processing Settings'!H171&amp;8&amp;'Processing Settings'!I171&amp;9&amp;'Processing Settings'!J171&amp;10&amp;'Processing Settings'!K171</f>
        <v>12345678910</v>
      </c>
      <c r="D172" s="1">
        <f ca="1">IFERROR(SUMPRODUCT(SEARCH(MID(C172,ROW(INDIRECT("1:"&amp;LEN(C172))),1),Lists!$V$2)),"")</f>
        <v>694</v>
      </c>
      <c r="E172" s="1"/>
      <c r="F172" s="1" t="str">
        <f ca="1">IFERROR(SUMPRODUCT(SEARCH(MID(E172,ROW(INDIRECT("1:"&amp;LEN(E172))),1),Lists!$V$2)),"")</f>
        <v/>
      </c>
      <c r="G172" s="52" t="str">
        <f>'Italian Bonds Settings'!A171&amp;1&amp;'Italian Bonds Settings'!B171&amp;2&amp;'Italian Bonds Settings'!C171&amp;3&amp;'Italian Bonds Settings'!D171&amp;4&amp;'Italian Bonds Settings'!E171&amp;5&amp;'Italian Bonds Settings'!F171&amp;6&amp;'Italian Bonds Settings'!G171&amp;7&amp;'Italian Bonds Settings'!H171&amp;8&amp;'Italian Bonds Settings'!I171&amp;9</f>
        <v>123456789</v>
      </c>
      <c r="H172" s="1">
        <f ca="1">IFERROR(SUMPRODUCT(SEARCH(MID(G172,ROW(INDIRECT("1:"&amp;LEN(G172))),1),Lists!$V$2)),"")</f>
        <v>567</v>
      </c>
    </row>
    <row r="173" spans="1:8">
      <c r="A173" s="1" t="str">
        <f>'Settlement Account'!A172&amp;1&amp;'Settlement Account'!B172&amp;2&amp;'Settlement Account'!C172&amp;3&amp;'Settlement Account'!D172&amp;4&amp;'Settlement Account'!E172&amp;5&amp;'Settlement Account'!F172&amp;6&amp;'Settlement Account'!G172&amp;7&amp;'Settlement Account'!H172&amp;8&amp;'Settlement Account'!I172&amp;9&amp;'Settlement Account'!J172&amp;10&amp;'Settlement Account'!K172</f>
        <v>12345678910</v>
      </c>
      <c r="B173" s="1">
        <f t="shared" ca="1" si="2"/>
        <v>101</v>
      </c>
      <c r="C173" s="1" t="str">
        <f>'Processing Settings'!A172&amp;1&amp;'Processing Settings'!B172&amp;2&amp;'Processing Settings'!C172&amp;3&amp;'Processing Settings'!D172&amp;4&amp;'Processing Settings'!E172&amp;5&amp;'Processing Settings'!F172&amp;6&amp;'Processing Settings'!G172&amp;7&amp;'Processing Settings'!H172&amp;8&amp;'Processing Settings'!I172&amp;9&amp;'Processing Settings'!J172&amp;10&amp;'Processing Settings'!K172</f>
        <v>12345678910</v>
      </c>
      <c r="D173" s="1">
        <f ca="1">IFERROR(SUMPRODUCT(SEARCH(MID(C173,ROW(INDIRECT("1:"&amp;LEN(C173))),1),Lists!$V$2)),"")</f>
        <v>694</v>
      </c>
      <c r="E173" s="1"/>
      <c r="F173" s="1" t="str">
        <f ca="1">IFERROR(SUMPRODUCT(SEARCH(MID(E173,ROW(INDIRECT("1:"&amp;LEN(E173))),1),Lists!$V$2)),"")</f>
        <v/>
      </c>
      <c r="G173" s="52" t="str">
        <f>'Italian Bonds Settings'!A172&amp;1&amp;'Italian Bonds Settings'!B172&amp;2&amp;'Italian Bonds Settings'!C172&amp;3&amp;'Italian Bonds Settings'!D172&amp;4&amp;'Italian Bonds Settings'!E172&amp;5&amp;'Italian Bonds Settings'!F172&amp;6&amp;'Italian Bonds Settings'!G172&amp;7&amp;'Italian Bonds Settings'!H172&amp;8&amp;'Italian Bonds Settings'!I172&amp;9</f>
        <v>123456789</v>
      </c>
      <c r="H173" s="1">
        <f ca="1">IFERROR(SUMPRODUCT(SEARCH(MID(G173,ROW(INDIRECT("1:"&amp;LEN(G173))),1),Lists!$V$2)),"")</f>
        <v>567</v>
      </c>
    </row>
    <row r="174" spans="1:8">
      <c r="A174" s="1" t="str">
        <f>'Settlement Account'!A173&amp;1&amp;'Settlement Account'!B173&amp;2&amp;'Settlement Account'!C173&amp;3&amp;'Settlement Account'!D173&amp;4&amp;'Settlement Account'!E173&amp;5&amp;'Settlement Account'!F173&amp;6&amp;'Settlement Account'!G173&amp;7&amp;'Settlement Account'!H173&amp;8&amp;'Settlement Account'!I173&amp;9&amp;'Settlement Account'!J173&amp;10&amp;'Settlement Account'!K173</f>
        <v>12345678910</v>
      </c>
      <c r="B174" s="1">
        <f t="shared" ca="1" si="2"/>
        <v>101</v>
      </c>
      <c r="C174" s="1" t="str">
        <f>'Processing Settings'!A173&amp;1&amp;'Processing Settings'!B173&amp;2&amp;'Processing Settings'!C173&amp;3&amp;'Processing Settings'!D173&amp;4&amp;'Processing Settings'!E173&amp;5&amp;'Processing Settings'!F173&amp;6&amp;'Processing Settings'!G173&amp;7&amp;'Processing Settings'!H173&amp;8&amp;'Processing Settings'!I173&amp;9&amp;'Processing Settings'!J173&amp;10&amp;'Processing Settings'!K173</f>
        <v>12345678910</v>
      </c>
      <c r="D174" s="1">
        <f ca="1">IFERROR(SUMPRODUCT(SEARCH(MID(C174,ROW(INDIRECT("1:"&amp;LEN(C174))),1),Lists!$V$2)),"")</f>
        <v>694</v>
      </c>
      <c r="E174" s="1"/>
      <c r="F174" s="1" t="str">
        <f ca="1">IFERROR(SUMPRODUCT(SEARCH(MID(E174,ROW(INDIRECT("1:"&amp;LEN(E174))),1),Lists!$V$2)),"")</f>
        <v/>
      </c>
      <c r="G174" s="52" t="str">
        <f>'Italian Bonds Settings'!A173&amp;1&amp;'Italian Bonds Settings'!B173&amp;2&amp;'Italian Bonds Settings'!C173&amp;3&amp;'Italian Bonds Settings'!D173&amp;4&amp;'Italian Bonds Settings'!E173&amp;5&amp;'Italian Bonds Settings'!F173&amp;6&amp;'Italian Bonds Settings'!G173&amp;7&amp;'Italian Bonds Settings'!H173&amp;8&amp;'Italian Bonds Settings'!I173&amp;9</f>
        <v>123456789</v>
      </c>
      <c r="H174" s="1">
        <f ca="1">IFERROR(SUMPRODUCT(SEARCH(MID(G174,ROW(INDIRECT("1:"&amp;LEN(G174))),1),Lists!$V$2)),"")</f>
        <v>567</v>
      </c>
    </row>
    <row r="175" spans="1:8">
      <c r="A175" s="1" t="str">
        <f>'Settlement Account'!A174&amp;1&amp;'Settlement Account'!B174&amp;2&amp;'Settlement Account'!C174&amp;3&amp;'Settlement Account'!D174&amp;4&amp;'Settlement Account'!E174&amp;5&amp;'Settlement Account'!F174&amp;6&amp;'Settlement Account'!G174&amp;7&amp;'Settlement Account'!H174&amp;8&amp;'Settlement Account'!I174&amp;9&amp;'Settlement Account'!J174&amp;10&amp;'Settlement Account'!K174</f>
        <v>12345678910</v>
      </c>
      <c r="B175" s="1">
        <f t="shared" ca="1" si="2"/>
        <v>101</v>
      </c>
      <c r="C175" s="1" t="str">
        <f>'Processing Settings'!A174&amp;1&amp;'Processing Settings'!B174&amp;2&amp;'Processing Settings'!C174&amp;3&amp;'Processing Settings'!D174&amp;4&amp;'Processing Settings'!E174&amp;5&amp;'Processing Settings'!F174&amp;6&amp;'Processing Settings'!G174&amp;7&amp;'Processing Settings'!H174&amp;8&amp;'Processing Settings'!I174&amp;9&amp;'Processing Settings'!J174&amp;10&amp;'Processing Settings'!K174</f>
        <v>12345678910</v>
      </c>
      <c r="D175" s="1">
        <f ca="1">IFERROR(SUMPRODUCT(SEARCH(MID(C175,ROW(INDIRECT("1:"&amp;LEN(C175))),1),Lists!$V$2)),"")</f>
        <v>694</v>
      </c>
      <c r="E175" s="1"/>
      <c r="F175" s="1" t="str">
        <f ca="1">IFERROR(SUMPRODUCT(SEARCH(MID(E175,ROW(INDIRECT("1:"&amp;LEN(E175))),1),Lists!$V$2)),"")</f>
        <v/>
      </c>
      <c r="G175" s="52" t="str">
        <f>'Italian Bonds Settings'!A174&amp;1&amp;'Italian Bonds Settings'!B174&amp;2&amp;'Italian Bonds Settings'!C174&amp;3&amp;'Italian Bonds Settings'!D174&amp;4&amp;'Italian Bonds Settings'!E174&amp;5&amp;'Italian Bonds Settings'!F174&amp;6&amp;'Italian Bonds Settings'!G174&amp;7&amp;'Italian Bonds Settings'!H174&amp;8&amp;'Italian Bonds Settings'!I174&amp;9</f>
        <v>123456789</v>
      </c>
      <c r="H175" s="1">
        <f ca="1">IFERROR(SUMPRODUCT(SEARCH(MID(G175,ROW(INDIRECT("1:"&amp;LEN(G175))),1),Lists!$V$2)),"")</f>
        <v>567</v>
      </c>
    </row>
    <row r="176" spans="1:8">
      <c r="A176" s="1" t="str">
        <f>'Settlement Account'!A175&amp;1&amp;'Settlement Account'!B175&amp;2&amp;'Settlement Account'!C175&amp;3&amp;'Settlement Account'!D175&amp;4&amp;'Settlement Account'!E175&amp;5&amp;'Settlement Account'!F175&amp;6&amp;'Settlement Account'!G175&amp;7&amp;'Settlement Account'!H175&amp;8&amp;'Settlement Account'!I175&amp;9&amp;'Settlement Account'!J175&amp;10&amp;'Settlement Account'!K175</f>
        <v>12345678910</v>
      </c>
      <c r="B176" s="1">
        <f t="shared" ca="1" si="2"/>
        <v>101</v>
      </c>
      <c r="C176" s="1" t="str">
        <f>'Processing Settings'!A175&amp;1&amp;'Processing Settings'!B175&amp;2&amp;'Processing Settings'!C175&amp;3&amp;'Processing Settings'!D175&amp;4&amp;'Processing Settings'!E175&amp;5&amp;'Processing Settings'!F175&amp;6&amp;'Processing Settings'!G175&amp;7&amp;'Processing Settings'!H175&amp;8&amp;'Processing Settings'!I175&amp;9&amp;'Processing Settings'!J175&amp;10&amp;'Processing Settings'!K175</f>
        <v>12345678910</v>
      </c>
      <c r="D176" s="1">
        <f ca="1">IFERROR(SUMPRODUCT(SEARCH(MID(C176,ROW(INDIRECT("1:"&amp;LEN(C176))),1),Lists!$V$2)),"")</f>
        <v>694</v>
      </c>
      <c r="E176" s="1"/>
      <c r="F176" s="1" t="str">
        <f ca="1">IFERROR(SUMPRODUCT(SEARCH(MID(E176,ROW(INDIRECT("1:"&amp;LEN(E176))),1),Lists!$V$2)),"")</f>
        <v/>
      </c>
      <c r="G176" s="52" t="str">
        <f>'Italian Bonds Settings'!A175&amp;1&amp;'Italian Bonds Settings'!B175&amp;2&amp;'Italian Bonds Settings'!C175&amp;3&amp;'Italian Bonds Settings'!D175&amp;4&amp;'Italian Bonds Settings'!E175&amp;5&amp;'Italian Bonds Settings'!F175&amp;6&amp;'Italian Bonds Settings'!G175&amp;7&amp;'Italian Bonds Settings'!H175&amp;8&amp;'Italian Bonds Settings'!I175&amp;9</f>
        <v>123456789</v>
      </c>
      <c r="H176" s="1">
        <f ca="1">IFERROR(SUMPRODUCT(SEARCH(MID(G176,ROW(INDIRECT("1:"&amp;LEN(G176))),1),Lists!$V$2)),"")</f>
        <v>567</v>
      </c>
    </row>
    <row r="177" spans="1:8">
      <c r="A177" s="1" t="str">
        <f>'Settlement Account'!A176&amp;1&amp;'Settlement Account'!B176&amp;2&amp;'Settlement Account'!C176&amp;3&amp;'Settlement Account'!D176&amp;4&amp;'Settlement Account'!E176&amp;5&amp;'Settlement Account'!F176&amp;6&amp;'Settlement Account'!G176&amp;7&amp;'Settlement Account'!H176&amp;8&amp;'Settlement Account'!I176&amp;9&amp;'Settlement Account'!J176&amp;10&amp;'Settlement Account'!K176</f>
        <v>12345678910</v>
      </c>
      <c r="B177" s="1">
        <f t="shared" ca="1" si="2"/>
        <v>101</v>
      </c>
      <c r="C177" s="1" t="str">
        <f>'Processing Settings'!A176&amp;1&amp;'Processing Settings'!B176&amp;2&amp;'Processing Settings'!C176&amp;3&amp;'Processing Settings'!D176&amp;4&amp;'Processing Settings'!E176&amp;5&amp;'Processing Settings'!F176&amp;6&amp;'Processing Settings'!G176&amp;7&amp;'Processing Settings'!H176&amp;8&amp;'Processing Settings'!I176&amp;9&amp;'Processing Settings'!J176&amp;10&amp;'Processing Settings'!K176</f>
        <v>12345678910</v>
      </c>
      <c r="D177" s="1">
        <f ca="1">IFERROR(SUMPRODUCT(SEARCH(MID(C177,ROW(INDIRECT("1:"&amp;LEN(C177))),1),Lists!$V$2)),"")</f>
        <v>694</v>
      </c>
      <c r="E177" s="1"/>
      <c r="F177" s="1" t="str">
        <f ca="1">IFERROR(SUMPRODUCT(SEARCH(MID(E177,ROW(INDIRECT("1:"&amp;LEN(E177))),1),Lists!$V$2)),"")</f>
        <v/>
      </c>
      <c r="G177" s="52" t="str">
        <f>'Italian Bonds Settings'!A176&amp;1&amp;'Italian Bonds Settings'!B176&amp;2&amp;'Italian Bonds Settings'!C176&amp;3&amp;'Italian Bonds Settings'!D176&amp;4&amp;'Italian Bonds Settings'!E176&amp;5&amp;'Italian Bonds Settings'!F176&amp;6&amp;'Italian Bonds Settings'!G176&amp;7&amp;'Italian Bonds Settings'!H176&amp;8&amp;'Italian Bonds Settings'!I176&amp;9</f>
        <v>123456789</v>
      </c>
      <c r="H177" s="1">
        <f ca="1">IFERROR(SUMPRODUCT(SEARCH(MID(G177,ROW(INDIRECT("1:"&amp;LEN(G177))),1),Lists!$V$2)),"")</f>
        <v>567</v>
      </c>
    </row>
    <row r="178" spans="1:8">
      <c r="A178" s="1" t="str">
        <f>'Settlement Account'!A177&amp;1&amp;'Settlement Account'!B177&amp;2&amp;'Settlement Account'!C177&amp;3&amp;'Settlement Account'!D177&amp;4&amp;'Settlement Account'!E177&amp;5&amp;'Settlement Account'!F177&amp;6&amp;'Settlement Account'!G177&amp;7&amp;'Settlement Account'!H177&amp;8&amp;'Settlement Account'!I177&amp;9&amp;'Settlement Account'!J177&amp;10&amp;'Settlement Account'!K177</f>
        <v>12345678910</v>
      </c>
      <c r="B178" s="1">
        <f t="shared" ca="1" si="2"/>
        <v>101</v>
      </c>
      <c r="C178" s="1" t="str">
        <f>'Processing Settings'!A177&amp;1&amp;'Processing Settings'!B177&amp;2&amp;'Processing Settings'!C177&amp;3&amp;'Processing Settings'!D177&amp;4&amp;'Processing Settings'!E177&amp;5&amp;'Processing Settings'!F177&amp;6&amp;'Processing Settings'!G177&amp;7&amp;'Processing Settings'!H177&amp;8&amp;'Processing Settings'!I177&amp;9&amp;'Processing Settings'!J177&amp;10&amp;'Processing Settings'!K177</f>
        <v>12345678910</v>
      </c>
      <c r="D178" s="1">
        <f ca="1">IFERROR(SUMPRODUCT(SEARCH(MID(C178,ROW(INDIRECT("1:"&amp;LEN(C178))),1),Lists!$V$2)),"")</f>
        <v>694</v>
      </c>
      <c r="E178" s="1"/>
      <c r="F178" s="1" t="str">
        <f ca="1">IFERROR(SUMPRODUCT(SEARCH(MID(E178,ROW(INDIRECT("1:"&amp;LEN(E178))),1),Lists!$V$2)),"")</f>
        <v/>
      </c>
      <c r="G178" s="52" t="str">
        <f>'Italian Bonds Settings'!A177&amp;1&amp;'Italian Bonds Settings'!B177&amp;2&amp;'Italian Bonds Settings'!C177&amp;3&amp;'Italian Bonds Settings'!D177&amp;4&amp;'Italian Bonds Settings'!E177&amp;5&amp;'Italian Bonds Settings'!F177&amp;6&amp;'Italian Bonds Settings'!G177&amp;7&amp;'Italian Bonds Settings'!H177&amp;8&amp;'Italian Bonds Settings'!I177&amp;9</f>
        <v>123456789</v>
      </c>
      <c r="H178" s="1">
        <f ca="1">IFERROR(SUMPRODUCT(SEARCH(MID(G178,ROW(INDIRECT("1:"&amp;LEN(G178))),1),Lists!$V$2)),"")</f>
        <v>567</v>
      </c>
    </row>
    <row r="179" spans="1:8">
      <c r="A179" s="1" t="str">
        <f>'Settlement Account'!A178&amp;1&amp;'Settlement Account'!B178&amp;2&amp;'Settlement Account'!C178&amp;3&amp;'Settlement Account'!D178&amp;4&amp;'Settlement Account'!E178&amp;5&amp;'Settlement Account'!F178&amp;6&amp;'Settlement Account'!G178&amp;7&amp;'Settlement Account'!H178&amp;8&amp;'Settlement Account'!I178&amp;9&amp;'Settlement Account'!J178&amp;10&amp;'Settlement Account'!K178</f>
        <v>12345678910</v>
      </c>
      <c r="B179" s="1">
        <f t="shared" ca="1" si="2"/>
        <v>101</v>
      </c>
      <c r="C179" s="1" t="str">
        <f>'Processing Settings'!A178&amp;1&amp;'Processing Settings'!B178&amp;2&amp;'Processing Settings'!C178&amp;3&amp;'Processing Settings'!D178&amp;4&amp;'Processing Settings'!E178&amp;5&amp;'Processing Settings'!F178&amp;6&amp;'Processing Settings'!G178&amp;7&amp;'Processing Settings'!H178&amp;8&amp;'Processing Settings'!I178&amp;9&amp;'Processing Settings'!J178&amp;10&amp;'Processing Settings'!K178</f>
        <v>12345678910</v>
      </c>
      <c r="D179" s="1">
        <f ca="1">IFERROR(SUMPRODUCT(SEARCH(MID(C179,ROW(INDIRECT("1:"&amp;LEN(C179))),1),Lists!$V$2)),"")</f>
        <v>694</v>
      </c>
      <c r="E179" s="1"/>
      <c r="F179" s="1" t="str">
        <f ca="1">IFERROR(SUMPRODUCT(SEARCH(MID(E179,ROW(INDIRECT("1:"&amp;LEN(E179))),1),Lists!$V$2)),"")</f>
        <v/>
      </c>
      <c r="G179" s="52" t="str">
        <f>'Italian Bonds Settings'!A178&amp;1&amp;'Italian Bonds Settings'!B178&amp;2&amp;'Italian Bonds Settings'!C178&amp;3&amp;'Italian Bonds Settings'!D178&amp;4&amp;'Italian Bonds Settings'!E178&amp;5&amp;'Italian Bonds Settings'!F178&amp;6&amp;'Italian Bonds Settings'!G178&amp;7&amp;'Italian Bonds Settings'!H178&amp;8&amp;'Italian Bonds Settings'!I178&amp;9</f>
        <v>123456789</v>
      </c>
      <c r="H179" s="1">
        <f ca="1">IFERROR(SUMPRODUCT(SEARCH(MID(G179,ROW(INDIRECT("1:"&amp;LEN(G179))),1),Lists!$V$2)),"")</f>
        <v>567</v>
      </c>
    </row>
    <row r="180" spans="1:8">
      <c r="A180" s="1" t="str">
        <f>'Settlement Account'!A179&amp;1&amp;'Settlement Account'!B179&amp;2&amp;'Settlement Account'!C179&amp;3&amp;'Settlement Account'!D179&amp;4&amp;'Settlement Account'!E179&amp;5&amp;'Settlement Account'!F179&amp;6&amp;'Settlement Account'!G179&amp;7&amp;'Settlement Account'!H179&amp;8&amp;'Settlement Account'!I179&amp;9&amp;'Settlement Account'!J179&amp;10&amp;'Settlement Account'!K179</f>
        <v>12345678910</v>
      </c>
      <c r="B180" s="1">
        <f t="shared" ca="1" si="2"/>
        <v>101</v>
      </c>
      <c r="C180" s="1" t="str">
        <f>'Processing Settings'!A179&amp;1&amp;'Processing Settings'!B179&amp;2&amp;'Processing Settings'!C179&amp;3&amp;'Processing Settings'!D179&amp;4&amp;'Processing Settings'!E179&amp;5&amp;'Processing Settings'!F179&amp;6&amp;'Processing Settings'!G179&amp;7&amp;'Processing Settings'!H179&amp;8&amp;'Processing Settings'!I179&amp;9&amp;'Processing Settings'!J179&amp;10&amp;'Processing Settings'!K179</f>
        <v>12345678910</v>
      </c>
      <c r="D180" s="1">
        <f ca="1">IFERROR(SUMPRODUCT(SEARCH(MID(C180,ROW(INDIRECT("1:"&amp;LEN(C180))),1),Lists!$V$2)),"")</f>
        <v>694</v>
      </c>
      <c r="E180" s="1"/>
      <c r="F180" s="1" t="str">
        <f ca="1">IFERROR(SUMPRODUCT(SEARCH(MID(E180,ROW(INDIRECT("1:"&amp;LEN(E180))),1),Lists!$V$2)),"")</f>
        <v/>
      </c>
      <c r="G180" s="52" t="str">
        <f>'Italian Bonds Settings'!A179&amp;1&amp;'Italian Bonds Settings'!B179&amp;2&amp;'Italian Bonds Settings'!C179&amp;3&amp;'Italian Bonds Settings'!D179&amp;4&amp;'Italian Bonds Settings'!E179&amp;5&amp;'Italian Bonds Settings'!F179&amp;6&amp;'Italian Bonds Settings'!G179&amp;7&amp;'Italian Bonds Settings'!H179&amp;8&amp;'Italian Bonds Settings'!I179&amp;9</f>
        <v>123456789</v>
      </c>
      <c r="H180" s="1">
        <f ca="1">IFERROR(SUMPRODUCT(SEARCH(MID(G180,ROW(INDIRECT("1:"&amp;LEN(G180))),1),Lists!$V$2)),"")</f>
        <v>567</v>
      </c>
    </row>
    <row r="181" spans="1:8">
      <c r="A181" s="1" t="str">
        <f>'Settlement Account'!A180&amp;1&amp;'Settlement Account'!B180&amp;2&amp;'Settlement Account'!C180&amp;3&amp;'Settlement Account'!D180&amp;4&amp;'Settlement Account'!E180&amp;5&amp;'Settlement Account'!F180&amp;6&amp;'Settlement Account'!G180&amp;7&amp;'Settlement Account'!H180&amp;8&amp;'Settlement Account'!I180&amp;9&amp;'Settlement Account'!J180&amp;10&amp;'Settlement Account'!K180</f>
        <v>12345678910</v>
      </c>
      <c r="B181" s="1">
        <f t="shared" ca="1" si="2"/>
        <v>101</v>
      </c>
      <c r="C181" s="1" t="str">
        <f>'Processing Settings'!A180&amp;1&amp;'Processing Settings'!B180&amp;2&amp;'Processing Settings'!C180&amp;3&amp;'Processing Settings'!D180&amp;4&amp;'Processing Settings'!E180&amp;5&amp;'Processing Settings'!F180&amp;6&amp;'Processing Settings'!G180&amp;7&amp;'Processing Settings'!H180&amp;8&amp;'Processing Settings'!I180&amp;9&amp;'Processing Settings'!J180&amp;10&amp;'Processing Settings'!K180</f>
        <v>12345678910</v>
      </c>
      <c r="D181" s="1">
        <f ca="1">IFERROR(SUMPRODUCT(SEARCH(MID(C181,ROW(INDIRECT("1:"&amp;LEN(C181))),1),Lists!$V$2)),"")</f>
        <v>694</v>
      </c>
      <c r="E181" s="1"/>
      <c r="F181" s="1" t="str">
        <f ca="1">IFERROR(SUMPRODUCT(SEARCH(MID(E181,ROW(INDIRECT("1:"&amp;LEN(E181))),1),Lists!$V$2)),"")</f>
        <v/>
      </c>
      <c r="G181" s="52" t="str">
        <f>'Italian Bonds Settings'!A180&amp;1&amp;'Italian Bonds Settings'!B180&amp;2&amp;'Italian Bonds Settings'!C180&amp;3&amp;'Italian Bonds Settings'!D180&amp;4&amp;'Italian Bonds Settings'!E180&amp;5&amp;'Italian Bonds Settings'!F180&amp;6&amp;'Italian Bonds Settings'!G180&amp;7&amp;'Italian Bonds Settings'!H180&amp;8&amp;'Italian Bonds Settings'!I180&amp;9</f>
        <v>123456789</v>
      </c>
      <c r="H181" s="1">
        <f ca="1">IFERROR(SUMPRODUCT(SEARCH(MID(G181,ROW(INDIRECT("1:"&amp;LEN(G181))),1),Lists!$V$2)),"")</f>
        <v>567</v>
      </c>
    </row>
    <row r="182" spans="1:8">
      <c r="A182" s="1" t="str">
        <f>'Settlement Account'!A181&amp;1&amp;'Settlement Account'!B181&amp;2&amp;'Settlement Account'!C181&amp;3&amp;'Settlement Account'!D181&amp;4&amp;'Settlement Account'!E181&amp;5&amp;'Settlement Account'!F181&amp;6&amp;'Settlement Account'!G181&amp;7&amp;'Settlement Account'!H181&amp;8&amp;'Settlement Account'!I181&amp;9&amp;'Settlement Account'!J181&amp;10&amp;'Settlement Account'!K181</f>
        <v>12345678910</v>
      </c>
      <c r="B182" s="1">
        <f t="shared" ca="1" si="2"/>
        <v>101</v>
      </c>
      <c r="C182" s="1" t="str">
        <f>'Processing Settings'!A181&amp;1&amp;'Processing Settings'!B181&amp;2&amp;'Processing Settings'!C181&amp;3&amp;'Processing Settings'!D181&amp;4&amp;'Processing Settings'!E181&amp;5&amp;'Processing Settings'!F181&amp;6&amp;'Processing Settings'!G181&amp;7&amp;'Processing Settings'!H181&amp;8&amp;'Processing Settings'!I181&amp;9&amp;'Processing Settings'!J181&amp;10&amp;'Processing Settings'!K181</f>
        <v>12345678910</v>
      </c>
      <c r="D182" s="1">
        <f ca="1">IFERROR(SUMPRODUCT(SEARCH(MID(C182,ROW(INDIRECT("1:"&amp;LEN(C182))),1),Lists!$V$2)),"")</f>
        <v>694</v>
      </c>
      <c r="E182" s="1"/>
      <c r="F182" s="1" t="str">
        <f ca="1">IFERROR(SUMPRODUCT(SEARCH(MID(E182,ROW(INDIRECT("1:"&amp;LEN(E182))),1),Lists!$V$2)),"")</f>
        <v/>
      </c>
      <c r="G182" s="52" t="str">
        <f>'Italian Bonds Settings'!A181&amp;1&amp;'Italian Bonds Settings'!B181&amp;2&amp;'Italian Bonds Settings'!C181&amp;3&amp;'Italian Bonds Settings'!D181&amp;4&amp;'Italian Bonds Settings'!E181&amp;5&amp;'Italian Bonds Settings'!F181&amp;6&amp;'Italian Bonds Settings'!G181&amp;7&amp;'Italian Bonds Settings'!H181&amp;8&amp;'Italian Bonds Settings'!I181&amp;9</f>
        <v>123456789</v>
      </c>
      <c r="H182" s="1">
        <f ca="1">IFERROR(SUMPRODUCT(SEARCH(MID(G182,ROW(INDIRECT("1:"&amp;LEN(G182))),1),Lists!$V$2)),"")</f>
        <v>567</v>
      </c>
    </row>
    <row r="183" spans="1:8">
      <c r="A183" s="1" t="str">
        <f>'Settlement Account'!A182&amp;1&amp;'Settlement Account'!B182&amp;2&amp;'Settlement Account'!C182&amp;3&amp;'Settlement Account'!D182&amp;4&amp;'Settlement Account'!E182&amp;5&amp;'Settlement Account'!F182&amp;6&amp;'Settlement Account'!G182&amp;7&amp;'Settlement Account'!H182&amp;8&amp;'Settlement Account'!I182&amp;9&amp;'Settlement Account'!J182&amp;10&amp;'Settlement Account'!K182</f>
        <v>12345678910</v>
      </c>
      <c r="B183" s="1">
        <f t="shared" ca="1" si="2"/>
        <v>101</v>
      </c>
      <c r="C183" s="1" t="str">
        <f>'Processing Settings'!A182&amp;1&amp;'Processing Settings'!B182&amp;2&amp;'Processing Settings'!C182&amp;3&amp;'Processing Settings'!D182&amp;4&amp;'Processing Settings'!E182&amp;5&amp;'Processing Settings'!F182&amp;6&amp;'Processing Settings'!G182&amp;7&amp;'Processing Settings'!H182&amp;8&amp;'Processing Settings'!I182&amp;9&amp;'Processing Settings'!J182&amp;10&amp;'Processing Settings'!K182</f>
        <v>12345678910</v>
      </c>
      <c r="D183" s="1">
        <f ca="1">IFERROR(SUMPRODUCT(SEARCH(MID(C183,ROW(INDIRECT("1:"&amp;LEN(C183))),1),Lists!$V$2)),"")</f>
        <v>694</v>
      </c>
      <c r="E183" s="1"/>
      <c r="F183" s="1" t="str">
        <f ca="1">IFERROR(SUMPRODUCT(SEARCH(MID(E183,ROW(INDIRECT("1:"&amp;LEN(E183))),1),Lists!$V$2)),"")</f>
        <v/>
      </c>
      <c r="G183" s="52" t="str">
        <f>'Italian Bonds Settings'!A182&amp;1&amp;'Italian Bonds Settings'!B182&amp;2&amp;'Italian Bonds Settings'!C182&amp;3&amp;'Italian Bonds Settings'!D182&amp;4&amp;'Italian Bonds Settings'!E182&amp;5&amp;'Italian Bonds Settings'!F182&amp;6&amp;'Italian Bonds Settings'!G182&amp;7&amp;'Italian Bonds Settings'!H182&amp;8&amp;'Italian Bonds Settings'!I182&amp;9</f>
        <v>123456789</v>
      </c>
      <c r="H183" s="1">
        <f ca="1">IFERROR(SUMPRODUCT(SEARCH(MID(G183,ROW(INDIRECT("1:"&amp;LEN(G183))),1),Lists!$V$2)),"")</f>
        <v>567</v>
      </c>
    </row>
    <row r="184" spans="1:8">
      <c r="A184" s="1" t="str">
        <f>'Settlement Account'!A183&amp;1&amp;'Settlement Account'!B183&amp;2&amp;'Settlement Account'!C183&amp;3&amp;'Settlement Account'!D183&amp;4&amp;'Settlement Account'!E183&amp;5&amp;'Settlement Account'!F183&amp;6&amp;'Settlement Account'!G183&amp;7&amp;'Settlement Account'!H183&amp;8&amp;'Settlement Account'!I183&amp;9&amp;'Settlement Account'!J183&amp;10&amp;'Settlement Account'!K183</f>
        <v>12345678910</v>
      </c>
      <c r="B184" s="1">
        <f t="shared" ca="1" si="2"/>
        <v>101</v>
      </c>
      <c r="C184" s="1" t="str">
        <f>'Processing Settings'!A183&amp;1&amp;'Processing Settings'!B183&amp;2&amp;'Processing Settings'!C183&amp;3&amp;'Processing Settings'!D183&amp;4&amp;'Processing Settings'!E183&amp;5&amp;'Processing Settings'!F183&amp;6&amp;'Processing Settings'!G183&amp;7&amp;'Processing Settings'!H183&amp;8&amp;'Processing Settings'!I183&amp;9&amp;'Processing Settings'!J183&amp;10&amp;'Processing Settings'!K183</f>
        <v>12345678910</v>
      </c>
      <c r="D184" s="1">
        <f ca="1">IFERROR(SUMPRODUCT(SEARCH(MID(C184,ROW(INDIRECT("1:"&amp;LEN(C184))),1),Lists!$V$2)),"")</f>
        <v>694</v>
      </c>
      <c r="E184" s="1"/>
      <c r="F184" s="1" t="str">
        <f ca="1">IFERROR(SUMPRODUCT(SEARCH(MID(E184,ROW(INDIRECT("1:"&amp;LEN(E184))),1),Lists!$V$2)),"")</f>
        <v/>
      </c>
      <c r="G184" s="52" t="str">
        <f>'Italian Bonds Settings'!A183&amp;1&amp;'Italian Bonds Settings'!B183&amp;2&amp;'Italian Bonds Settings'!C183&amp;3&amp;'Italian Bonds Settings'!D183&amp;4&amp;'Italian Bonds Settings'!E183&amp;5&amp;'Italian Bonds Settings'!F183&amp;6&amp;'Italian Bonds Settings'!G183&amp;7&amp;'Italian Bonds Settings'!H183&amp;8&amp;'Italian Bonds Settings'!I183&amp;9</f>
        <v>123456789</v>
      </c>
      <c r="H184" s="1">
        <f ca="1">IFERROR(SUMPRODUCT(SEARCH(MID(G184,ROW(INDIRECT("1:"&amp;LEN(G184))),1),Lists!$V$2)),"")</f>
        <v>567</v>
      </c>
    </row>
    <row r="185" spans="1:8">
      <c r="A185" s="1" t="str">
        <f>'Settlement Account'!A184&amp;1&amp;'Settlement Account'!B184&amp;2&amp;'Settlement Account'!C184&amp;3&amp;'Settlement Account'!D184&amp;4&amp;'Settlement Account'!E184&amp;5&amp;'Settlement Account'!F184&amp;6&amp;'Settlement Account'!G184&amp;7&amp;'Settlement Account'!H184&amp;8&amp;'Settlement Account'!I184&amp;9&amp;'Settlement Account'!J184&amp;10&amp;'Settlement Account'!K184</f>
        <v>12345678910</v>
      </c>
      <c r="B185" s="1">
        <f t="shared" ca="1" si="2"/>
        <v>101</v>
      </c>
      <c r="C185" s="1" t="str">
        <f>'Processing Settings'!A184&amp;1&amp;'Processing Settings'!B184&amp;2&amp;'Processing Settings'!C184&amp;3&amp;'Processing Settings'!D184&amp;4&amp;'Processing Settings'!E184&amp;5&amp;'Processing Settings'!F184&amp;6&amp;'Processing Settings'!G184&amp;7&amp;'Processing Settings'!H184&amp;8&amp;'Processing Settings'!I184&amp;9&amp;'Processing Settings'!J184&amp;10&amp;'Processing Settings'!K184</f>
        <v>12345678910</v>
      </c>
      <c r="D185" s="1">
        <f ca="1">IFERROR(SUMPRODUCT(SEARCH(MID(C185,ROW(INDIRECT("1:"&amp;LEN(C185))),1),Lists!$V$2)),"")</f>
        <v>694</v>
      </c>
      <c r="E185" s="1"/>
      <c r="F185" s="1" t="str">
        <f ca="1">IFERROR(SUMPRODUCT(SEARCH(MID(E185,ROW(INDIRECT("1:"&amp;LEN(E185))),1),Lists!$V$2)),"")</f>
        <v/>
      </c>
      <c r="G185" s="52" t="str">
        <f>'Italian Bonds Settings'!A184&amp;1&amp;'Italian Bonds Settings'!B184&amp;2&amp;'Italian Bonds Settings'!C184&amp;3&amp;'Italian Bonds Settings'!D184&amp;4&amp;'Italian Bonds Settings'!E184&amp;5&amp;'Italian Bonds Settings'!F184&amp;6&amp;'Italian Bonds Settings'!G184&amp;7&amp;'Italian Bonds Settings'!H184&amp;8&amp;'Italian Bonds Settings'!I184&amp;9</f>
        <v>123456789</v>
      </c>
      <c r="H185" s="1">
        <f ca="1">IFERROR(SUMPRODUCT(SEARCH(MID(G185,ROW(INDIRECT("1:"&amp;LEN(G185))),1),Lists!$V$2)),"")</f>
        <v>567</v>
      </c>
    </row>
    <row r="186" spans="1:8">
      <c r="A186" s="1" t="str">
        <f>'Settlement Account'!A185&amp;1&amp;'Settlement Account'!B185&amp;2&amp;'Settlement Account'!C185&amp;3&amp;'Settlement Account'!D185&amp;4&amp;'Settlement Account'!E185&amp;5&amp;'Settlement Account'!F185&amp;6&amp;'Settlement Account'!G185&amp;7&amp;'Settlement Account'!H185&amp;8&amp;'Settlement Account'!I185&amp;9&amp;'Settlement Account'!J185&amp;10&amp;'Settlement Account'!K185</f>
        <v>12345678910</v>
      </c>
      <c r="B186" s="1">
        <f t="shared" ca="1" si="2"/>
        <v>101</v>
      </c>
      <c r="C186" s="1" t="str">
        <f>'Processing Settings'!A185&amp;1&amp;'Processing Settings'!B185&amp;2&amp;'Processing Settings'!C185&amp;3&amp;'Processing Settings'!D185&amp;4&amp;'Processing Settings'!E185&amp;5&amp;'Processing Settings'!F185&amp;6&amp;'Processing Settings'!G185&amp;7&amp;'Processing Settings'!H185&amp;8&amp;'Processing Settings'!I185&amp;9&amp;'Processing Settings'!J185&amp;10&amp;'Processing Settings'!K185</f>
        <v>12345678910</v>
      </c>
      <c r="D186" s="1">
        <f ca="1">IFERROR(SUMPRODUCT(SEARCH(MID(C186,ROW(INDIRECT("1:"&amp;LEN(C186))),1),Lists!$V$2)),"")</f>
        <v>694</v>
      </c>
      <c r="E186" s="1"/>
      <c r="F186" s="1" t="str">
        <f ca="1">IFERROR(SUMPRODUCT(SEARCH(MID(E186,ROW(INDIRECT("1:"&amp;LEN(E186))),1),Lists!$V$2)),"")</f>
        <v/>
      </c>
      <c r="G186" s="52" t="str">
        <f>'Italian Bonds Settings'!A185&amp;1&amp;'Italian Bonds Settings'!B185&amp;2&amp;'Italian Bonds Settings'!C185&amp;3&amp;'Italian Bonds Settings'!D185&amp;4&amp;'Italian Bonds Settings'!E185&amp;5&amp;'Italian Bonds Settings'!F185&amp;6&amp;'Italian Bonds Settings'!G185&amp;7&amp;'Italian Bonds Settings'!H185&amp;8&amp;'Italian Bonds Settings'!I185&amp;9</f>
        <v>123456789</v>
      </c>
      <c r="H186" s="1">
        <f ca="1">IFERROR(SUMPRODUCT(SEARCH(MID(G186,ROW(INDIRECT("1:"&amp;LEN(G186))),1),Lists!$V$2)),"")</f>
        <v>567</v>
      </c>
    </row>
    <row r="187" spans="1:8">
      <c r="A187" s="1" t="str">
        <f>'Settlement Account'!A186&amp;1&amp;'Settlement Account'!B186&amp;2&amp;'Settlement Account'!C186&amp;3&amp;'Settlement Account'!D186&amp;4&amp;'Settlement Account'!E186&amp;5&amp;'Settlement Account'!F186&amp;6&amp;'Settlement Account'!G186&amp;7&amp;'Settlement Account'!H186&amp;8&amp;'Settlement Account'!I186&amp;9&amp;'Settlement Account'!J186&amp;10&amp;'Settlement Account'!K186</f>
        <v>12345678910</v>
      </c>
      <c r="B187" s="1">
        <f t="shared" ca="1" si="2"/>
        <v>101</v>
      </c>
      <c r="C187" s="1" t="str">
        <f>'Processing Settings'!A186&amp;1&amp;'Processing Settings'!B186&amp;2&amp;'Processing Settings'!C186&amp;3&amp;'Processing Settings'!D186&amp;4&amp;'Processing Settings'!E186&amp;5&amp;'Processing Settings'!F186&amp;6&amp;'Processing Settings'!G186&amp;7&amp;'Processing Settings'!H186&amp;8&amp;'Processing Settings'!I186&amp;9&amp;'Processing Settings'!J186&amp;10&amp;'Processing Settings'!K186</f>
        <v>12345678910</v>
      </c>
      <c r="D187" s="1">
        <f ca="1">IFERROR(SUMPRODUCT(SEARCH(MID(C187,ROW(INDIRECT("1:"&amp;LEN(C187))),1),Lists!$V$2)),"")</f>
        <v>694</v>
      </c>
      <c r="E187" s="1"/>
      <c r="F187" s="1" t="str">
        <f ca="1">IFERROR(SUMPRODUCT(SEARCH(MID(E187,ROW(INDIRECT("1:"&amp;LEN(E187))),1),Lists!$V$2)),"")</f>
        <v/>
      </c>
      <c r="G187" s="52" t="str">
        <f>'Italian Bonds Settings'!A186&amp;1&amp;'Italian Bonds Settings'!B186&amp;2&amp;'Italian Bonds Settings'!C186&amp;3&amp;'Italian Bonds Settings'!D186&amp;4&amp;'Italian Bonds Settings'!E186&amp;5&amp;'Italian Bonds Settings'!F186&amp;6&amp;'Italian Bonds Settings'!G186&amp;7&amp;'Italian Bonds Settings'!H186&amp;8&amp;'Italian Bonds Settings'!I186&amp;9</f>
        <v>123456789</v>
      </c>
      <c r="H187" s="1">
        <f ca="1">IFERROR(SUMPRODUCT(SEARCH(MID(G187,ROW(INDIRECT("1:"&amp;LEN(G187))),1),Lists!$V$2)),"")</f>
        <v>567</v>
      </c>
    </row>
    <row r="188" spans="1:8">
      <c r="A188" s="1" t="str">
        <f>'Settlement Account'!A187&amp;1&amp;'Settlement Account'!B187&amp;2&amp;'Settlement Account'!C187&amp;3&amp;'Settlement Account'!D187&amp;4&amp;'Settlement Account'!E187&amp;5&amp;'Settlement Account'!F187&amp;6&amp;'Settlement Account'!G187&amp;7&amp;'Settlement Account'!H187&amp;8&amp;'Settlement Account'!I187&amp;9&amp;'Settlement Account'!J187&amp;10&amp;'Settlement Account'!K187</f>
        <v>12345678910</v>
      </c>
      <c r="B188" s="1">
        <f t="shared" ca="1" si="2"/>
        <v>101</v>
      </c>
      <c r="C188" s="1" t="str">
        <f>'Processing Settings'!A187&amp;1&amp;'Processing Settings'!B187&amp;2&amp;'Processing Settings'!C187&amp;3&amp;'Processing Settings'!D187&amp;4&amp;'Processing Settings'!E187&amp;5&amp;'Processing Settings'!F187&amp;6&amp;'Processing Settings'!G187&amp;7&amp;'Processing Settings'!H187&amp;8&amp;'Processing Settings'!I187&amp;9&amp;'Processing Settings'!J187&amp;10&amp;'Processing Settings'!K187</f>
        <v>12345678910</v>
      </c>
      <c r="D188" s="1">
        <f ca="1">IFERROR(SUMPRODUCT(SEARCH(MID(C188,ROW(INDIRECT("1:"&amp;LEN(C188))),1),Lists!$V$2)),"")</f>
        <v>694</v>
      </c>
      <c r="E188" s="1"/>
      <c r="F188" s="1" t="str">
        <f ca="1">IFERROR(SUMPRODUCT(SEARCH(MID(E188,ROW(INDIRECT("1:"&amp;LEN(E188))),1),Lists!$V$2)),"")</f>
        <v/>
      </c>
      <c r="G188" s="52" t="str">
        <f>'Italian Bonds Settings'!A187&amp;1&amp;'Italian Bonds Settings'!B187&amp;2&amp;'Italian Bonds Settings'!C187&amp;3&amp;'Italian Bonds Settings'!D187&amp;4&amp;'Italian Bonds Settings'!E187&amp;5&amp;'Italian Bonds Settings'!F187&amp;6&amp;'Italian Bonds Settings'!G187&amp;7&amp;'Italian Bonds Settings'!H187&amp;8&amp;'Italian Bonds Settings'!I187&amp;9</f>
        <v>123456789</v>
      </c>
      <c r="H188" s="1">
        <f ca="1">IFERROR(SUMPRODUCT(SEARCH(MID(G188,ROW(INDIRECT("1:"&amp;LEN(G188))),1),Lists!$V$2)),"")</f>
        <v>567</v>
      </c>
    </row>
    <row r="189" spans="1:8">
      <c r="A189" s="1" t="str">
        <f>'Settlement Account'!A188&amp;1&amp;'Settlement Account'!B188&amp;2&amp;'Settlement Account'!C188&amp;3&amp;'Settlement Account'!D188&amp;4&amp;'Settlement Account'!E188&amp;5&amp;'Settlement Account'!F188&amp;6&amp;'Settlement Account'!G188&amp;7&amp;'Settlement Account'!H188&amp;8&amp;'Settlement Account'!I188&amp;9&amp;'Settlement Account'!J188&amp;10&amp;'Settlement Account'!K188</f>
        <v>12345678910</v>
      </c>
      <c r="B189" s="1">
        <f t="shared" ca="1" si="2"/>
        <v>101</v>
      </c>
      <c r="C189" s="1" t="str">
        <f>'Processing Settings'!A188&amp;1&amp;'Processing Settings'!B188&amp;2&amp;'Processing Settings'!C188&amp;3&amp;'Processing Settings'!D188&amp;4&amp;'Processing Settings'!E188&amp;5&amp;'Processing Settings'!F188&amp;6&amp;'Processing Settings'!G188&amp;7&amp;'Processing Settings'!H188&amp;8&amp;'Processing Settings'!I188&amp;9&amp;'Processing Settings'!J188&amp;10&amp;'Processing Settings'!K188</f>
        <v>12345678910</v>
      </c>
      <c r="D189" s="1">
        <f ca="1">IFERROR(SUMPRODUCT(SEARCH(MID(C189,ROW(INDIRECT("1:"&amp;LEN(C189))),1),Lists!$V$2)),"")</f>
        <v>694</v>
      </c>
      <c r="E189" s="1"/>
      <c r="F189" s="1" t="str">
        <f ca="1">IFERROR(SUMPRODUCT(SEARCH(MID(E189,ROW(INDIRECT("1:"&amp;LEN(E189))),1),Lists!$V$2)),"")</f>
        <v/>
      </c>
      <c r="G189" s="52" t="str">
        <f>'Italian Bonds Settings'!A188&amp;1&amp;'Italian Bonds Settings'!B188&amp;2&amp;'Italian Bonds Settings'!C188&amp;3&amp;'Italian Bonds Settings'!D188&amp;4&amp;'Italian Bonds Settings'!E188&amp;5&amp;'Italian Bonds Settings'!F188&amp;6&amp;'Italian Bonds Settings'!G188&amp;7&amp;'Italian Bonds Settings'!H188&amp;8&amp;'Italian Bonds Settings'!I188&amp;9</f>
        <v>123456789</v>
      </c>
      <c r="H189" s="1">
        <f ca="1">IFERROR(SUMPRODUCT(SEARCH(MID(G189,ROW(INDIRECT("1:"&amp;LEN(G189))),1),Lists!$V$2)),"")</f>
        <v>567</v>
      </c>
    </row>
    <row r="190" spans="1:8">
      <c r="A190" s="1" t="str">
        <f>'Settlement Account'!A189&amp;1&amp;'Settlement Account'!B189&amp;2&amp;'Settlement Account'!C189&amp;3&amp;'Settlement Account'!D189&amp;4&amp;'Settlement Account'!E189&amp;5&amp;'Settlement Account'!F189&amp;6&amp;'Settlement Account'!G189&amp;7&amp;'Settlement Account'!H189&amp;8&amp;'Settlement Account'!I189&amp;9&amp;'Settlement Account'!J189&amp;10&amp;'Settlement Account'!K189</f>
        <v>12345678910</v>
      </c>
      <c r="B190" s="1">
        <f t="shared" ca="1" si="2"/>
        <v>101</v>
      </c>
      <c r="C190" s="1" t="str">
        <f>'Processing Settings'!A189&amp;1&amp;'Processing Settings'!B189&amp;2&amp;'Processing Settings'!C189&amp;3&amp;'Processing Settings'!D189&amp;4&amp;'Processing Settings'!E189&amp;5&amp;'Processing Settings'!F189&amp;6&amp;'Processing Settings'!G189&amp;7&amp;'Processing Settings'!H189&amp;8&amp;'Processing Settings'!I189&amp;9&amp;'Processing Settings'!J189&amp;10&amp;'Processing Settings'!K189</f>
        <v>12345678910</v>
      </c>
      <c r="D190" s="1">
        <f ca="1">IFERROR(SUMPRODUCT(SEARCH(MID(C190,ROW(INDIRECT("1:"&amp;LEN(C190))),1),Lists!$V$2)),"")</f>
        <v>694</v>
      </c>
      <c r="E190" s="1"/>
      <c r="F190" s="1" t="str">
        <f ca="1">IFERROR(SUMPRODUCT(SEARCH(MID(E190,ROW(INDIRECT("1:"&amp;LEN(E190))),1),Lists!$V$2)),"")</f>
        <v/>
      </c>
      <c r="G190" s="52" t="str">
        <f>'Italian Bonds Settings'!A189&amp;1&amp;'Italian Bonds Settings'!B189&amp;2&amp;'Italian Bonds Settings'!C189&amp;3&amp;'Italian Bonds Settings'!D189&amp;4&amp;'Italian Bonds Settings'!E189&amp;5&amp;'Italian Bonds Settings'!F189&amp;6&amp;'Italian Bonds Settings'!G189&amp;7&amp;'Italian Bonds Settings'!H189&amp;8&amp;'Italian Bonds Settings'!I189&amp;9</f>
        <v>123456789</v>
      </c>
      <c r="H190" s="1">
        <f ca="1">IFERROR(SUMPRODUCT(SEARCH(MID(G190,ROW(INDIRECT("1:"&amp;LEN(G190))),1),Lists!$V$2)),"")</f>
        <v>567</v>
      </c>
    </row>
    <row r="191" spans="1:8">
      <c r="A191" s="1" t="str">
        <f>'Settlement Account'!A190&amp;1&amp;'Settlement Account'!B190&amp;2&amp;'Settlement Account'!C190&amp;3&amp;'Settlement Account'!D190&amp;4&amp;'Settlement Account'!E190&amp;5&amp;'Settlement Account'!F190&amp;6&amp;'Settlement Account'!G190&amp;7&amp;'Settlement Account'!H190&amp;8&amp;'Settlement Account'!I190&amp;9&amp;'Settlement Account'!J190&amp;10&amp;'Settlement Account'!K190</f>
        <v>12345678910</v>
      </c>
      <c r="B191" s="1">
        <f t="shared" ca="1" si="2"/>
        <v>101</v>
      </c>
      <c r="C191" s="1" t="str">
        <f>'Processing Settings'!A190&amp;1&amp;'Processing Settings'!B190&amp;2&amp;'Processing Settings'!C190&amp;3&amp;'Processing Settings'!D190&amp;4&amp;'Processing Settings'!E190&amp;5&amp;'Processing Settings'!F190&amp;6&amp;'Processing Settings'!G190&amp;7&amp;'Processing Settings'!H190&amp;8&amp;'Processing Settings'!I190&amp;9&amp;'Processing Settings'!J190&amp;10&amp;'Processing Settings'!K190</f>
        <v>12345678910</v>
      </c>
      <c r="D191" s="1">
        <f ca="1">IFERROR(SUMPRODUCT(SEARCH(MID(C191,ROW(INDIRECT("1:"&amp;LEN(C191))),1),Lists!$V$2)),"")</f>
        <v>694</v>
      </c>
      <c r="E191" s="1"/>
      <c r="F191" s="1" t="str">
        <f ca="1">IFERROR(SUMPRODUCT(SEARCH(MID(E191,ROW(INDIRECT("1:"&amp;LEN(E191))),1),Lists!$V$2)),"")</f>
        <v/>
      </c>
      <c r="G191" s="52" t="str">
        <f>'Italian Bonds Settings'!A190&amp;1&amp;'Italian Bonds Settings'!B190&amp;2&amp;'Italian Bonds Settings'!C190&amp;3&amp;'Italian Bonds Settings'!D190&amp;4&amp;'Italian Bonds Settings'!E190&amp;5&amp;'Italian Bonds Settings'!F190&amp;6&amp;'Italian Bonds Settings'!G190&amp;7&amp;'Italian Bonds Settings'!H190&amp;8&amp;'Italian Bonds Settings'!I190&amp;9</f>
        <v>123456789</v>
      </c>
      <c r="H191" s="1">
        <f ca="1">IFERROR(SUMPRODUCT(SEARCH(MID(G191,ROW(INDIRECT("1:"&amp;LEN(G191))),1),Lists!$V$2)),"")</f>
        <v>567</v>
      </c>
    </row>
    <row r="192" spans="1:8">
      <c r="A192" s="1" t="str">
        <f>'Settlement Account'!A191&amp;1&amp;'Settlement Account'!B191&amp;2&amp;'Settlement Account'!C191&amp;3&amp;'Settlement Account'!D191&amp;4&amp;'Settlement Account'!E191&amp;5&amp;'Settlement Account'!F191&amp;6&amp;'Settlement Account'!G191&amp;7&amp;'Settlement Account'!H191&amp;8&amp;'Settlement Account'!I191&amp;9&amp;'Settlement Account'!J191&amp;10&amp;'Settlement Account'!K191</f>
        <v>12345678910</v>
      </c>
      <c r="B192" s="1">
        <f t="shared" ca="1" si="2"/>
        <v>101</v>
      </c>
      <c r="C192" s="1" t="str">
        <f>'Processing Settings'!A191&amp;1&amp;'Processing Settings'!B191&amp;2&amp;'Processing Settings'!C191&amp;3&amp;'Processing Settings'!D191&amp;4&amp;'Processing Settings'!E191&amp;5&amp;'Processing Settings'!F191&amp;6&amp;'Processing Settings'!G191&amp;7&amp;'Processing Settings'!H191&amp;8&amp;'Processing Settings'!I191&amp;9&amp;'Processing Settings'!J191&amp;10&amp;'Processing Settings'!K191</f>
        <v>12345678910</v>
      </c>
      <c r="D192" s="1">
        <f ca="1">IFERROR(SUMPRODUCT(SEARCH(MID(C192,ROW(INDIRECT("1:"&amp;LEN(C192))),1),Lists!$V$2)),"")</f>
        <v>694</v>
      </c>
      <c r="E192" s="1"/>
      <c r="F192" s="1" t="str">
        <f ca="1">IFERROR(SUMPRODUCT(SEARCH(MID(E192,ROW(INDIRECT("1:"&amp;LEN(E192))),1),Lists!$V$2)),"")</f>
        <v/>
      </c>
      <c r="G192" s="52" t="str">
        <f>'Italian Bonds Settings'!A191&amp;1&amp;'Italian Bonds Settings'!B191&amp;2&amp;'Italian Bonds Settings'!C191&amp;3&amp;'Italian Bonds Settings'!D191&amp;4&amp;'Italian Bonds Settings'!E191&amp;5&amp;'Italian Bonds Settings'!F191&amp;6&amp;'Italian Bonds Settings'!G191&amp;7&amp;'Italian Bonds Settings'!H191&amp;8&amp;'Italian Bonds Settings'!I191&amp;9</f>
        <v>123456789</v>
      </c>
      <c r="H192" s="1">
        <f ca="1">IFERROR(SUMPRODUCT(SEARCH(MID(G192,ROW(INDIRECT("1:"&amp;LEN(G192))),1),Lists!$V$2)),"")</f>
        <v>567</v>
      </c>
    </row>
    <row r="193" spans="1:8">
      <c r="A193" s="1" t="str">
        <f>'Settlement Account'!A192&amp;1&amp;'Settlement Account'!B192&amp;2&amp;'Settlement Account'!C192&amp;3&amp;'Settlement Account'!D192&amp;4&amp;'Settlement Account'!E192&amp;5&amp;'Settlement Account'!F192&amp;6&amp;'Settlement Account'!G192&amp;7&amp;'Settlement Account'!H192&amp;8&amp;'Settlement Account'!I192&amp;9&amp;'Settlement Account'!J192&amp;10&amp;'Settlement Account'!K192</f>
        <v>12345678910</v>
      </c>
      <c r="B193" s="1">
        <f t="shared" ca="1" si="2"/>
        <v>101</v>
      </c>
      <c r="C193" s="1" t="str">
        <f>'Processing Settings'!A192&amp;1&amp;'Processing Settings'!B192&amp;2&amp;'Processing Settings'!C192&amp;3&amp;'Processing Settings'!D192&amp;4&amp;'Processing Settings'!E192&amp;5&amp;'Processing Settings'!F192&amp;6&amp;'Processing Settings'!G192&amp;7&amp;'Processing Settings'!H192&amp;8&amp;'Processing Settings'!I192&amp;9&amp;'Processing Settings'!J192&amp;10&amp;'Processing Settings'!K192</f>
        <v>12345678910</v>
      </c>
      <c r="D193" s="1">
        <f ca="1">IFERROR(SUMPRODUCT(SEARCH(MID(C193,ROW(INDIRECT("1:"&amp;LEN(C193))),1),Lists!$V$2)),"")</f>
        <v>694</v>
      </c>
      <c r="E193" s="1"/>
      <c r="F193" s="1" t="str">
        <f ca="1">IFERROR(SUMPRODUCT(SEARCH(MID(E193,ROW(INDIRECT("1:"&amp;LEN(E193))),1),Lists!$V$2)),"")</f>
        <v/>
      </c>
      <c r="G193" s="52" t="str">
        <f>'Italian Bonds Settings'!A192&amp;1&amp;'Italian Bonds Settings'!B192&amp;2&amp;'Italian Bonds Settings'!C192&amp;3&amp;'Italian Bonds Settings'!D192&amp;4&amp;'Italian Bonds Settings'!E192&amp;5&amp;'Italian Bonds Settings'!F192&amp;6&amp;'Italian Bonds Settings'!G192&amp;7&amp;'Italian Bonds Settings'!H192&amp;8&amp;'Italian Bonds Settings'!I192&amp;9</f>
        <v>123456789</v>
      </c>
      <c r="H193" s="1">
        <f ca="1">IFERROR(SUMPRODUCT(SEARCH(MID(G193,ROW(INDIRECT("1:"&amp;LEN(G193))),1),Lists!$V$2)),"")</f>
        <v>567</v>
      </c>
    </row>
    <row r="194" spans="1:8">
      <c r="A194" s="1" t="str">
        <f>'Settlement Account'!A193&amp;1&amp;'Settlement Account'!B193&amp;2&amp;'Settlement Account'!C193&amp;3&amp;'Settlement Account'!D193&amp;4&amp;'Settlement Account'!E193&amp;5&amp;'Settlement Account'!F193&amp;6&amp;'Settlement Account'!G193&amp;7&amp;'Settlement Account'!H193&amp;8&amp;'Settlement Account'!I193&amp;9&amp;'Settlement Account'!J193&amp;10&amp;'Settlement Account'!K193</f>
        <v>12345678910</v>
      </c>
      <c r="B194" s="1">
        <f t="shared" ca="1" si="2"/>
        <v>101</v>
      </c>
      <c r="C194" s="1" t="str">
        <f>'Processing Settings'!A193&amp;1&amp;'Processing Settings'!B193&amp;2&amp;'Processing Settings'!C193&amp;3&amp;'Processing Settings'!D193&amp;4&amp;'Processing Settings'!E193&amp;5&amp;'Processing Settings'!F193&amp;6&amp;'Processing Settings'!G193&amp;7&amp;'Processing Settings'!H193&amp;8&amp;'Processing Settings'!I193&amp;9&amp;'Processing Settings'!J193&amp;10&amp;'Processing Settings'!K193</f>
        <v>12345678910</v>
      </c>
      <c r="D194" s="1">
        <f ca="1">IFERROR(SUMPRODUCT(SEARCH(MID(C194,ROW(INDIRECT("1:"&amp;LEN(C194))),1),Lists!$V$2)),"")</f>
        <v>694</v>
      </c>
      <c r="E194" s="1"/>
      <c r="F194" s="1" t="str">
        <f ca="1">IFERROR(SUMPRODUCT(SEARCH(MID(E194,ROW(INDIRECT("1:"&amp;LEN(E194))),1),Lists!$V$2)),"")</f>
        <v/>
      </c>
      <c r="G194" s="52" t="str">
        <f>'Italian Bonds Settings'!A193&amp;1&amp;'Italian Bonds Settings'!B193&amp;2&amp;'Italian Bonds Settings'!C193&amp;3&amp;'Italian Bonds Settings'!D193&amp;4&amp;'Italian Bonds Settings'!E193&amp;5&amp;'Italian Bonds Settings'!F193&amp;6&amp;'Italian Bonds Settings'!G193&amp;7&amp;'Italian Bonds Settings'!H193&amp;8&amp;'Italian Bonds Settings'!I193&amp;9</f>
        <v>123456789</v>
      </c>
      <c r="H194" s="1">
        <f ca="1">IFERROR(SUMPRODUCT(SEARCH(MID(G194,ROW(INDIRECT("1:"&amp;LEN(G194))),1),Lists!$V$2)),"")</f>
        <v>567</v>
      </c>
    </row>
    <row r="195" spans="1:8">
      <c r="A195" s="1" t="str">
        <f>'Settlement Account'!A194&amp;1&amp;'Settlement Account'!B194&amp;2&amp;'Settlement Account'!C194&amp;3&amp;'Settlement Account'!D194&amp;4&amp;'Settlement Account'!E194&amp;5&amp;'Settlement Account'!F194&amp;6&amp;'Settlement Account'!G194&amp;7&amp;'Settlement Account'!H194&amp;8&amp;'Settlement Account'!I194&amp;9&amp;'Settlement Account'!J194&amp;10&amp;'Settlement Account'!K194</f>
        <v>12345678910</v>
      </c>
      <c r="B195" s="1">
        <f t="shared" ca="1" si="2"/>
        <v>101</v>
      </c>
      <c r="C195" s="1" t="str">
        <f>'Processing Settings'!A194&amp;1&amp;'Processing Settings'!B194&amp;2&amp;'Processing Settings'!C194&amp;3&amp;'Processing Settings'!D194&amp;4&amp;'Processing Settings'!E194&amp;5&amp;'Processing Settings'!F194&amp;6&amp;'Processing Settings'!G194&amp;7&amp;'Processing Settings'!H194&amp;8&amp;'Processing Settings'!I194&amp;9&amp;'Processing Settings'!J194&amp;10&amp;'Processing Settings'!K194</f>
        <v>12345678910</v>
      </c>
      <c r="D195" s="1">
        <f ca="1">IFERROR(SUMPRODUCT(SEARCH(MID(C195,ROW(INDIRECT("1:"&amp;LEN(C195))),1),Lists!$V$2)),"")</f>
        <v>694</v>
      </c>
      <c r="E195" s="1"/>
      <c r="F195" s="1" t="str">
        <f ca="1">IFERROR(SUMPRODUCT(SEARCH(MID(E195,ROW(INDIRECT("1:"&amp;LEN(E195))),1),Lists!$V$2)),"")</f>
        <v/>
      </c>
      <c r="G195" s="52" t="str">
        <f>'Italian Bonds Settings'!A194&amp;1&amp;'Italian Bonds Settings'!B194&amp;2&amp;'Italian Bonds Settings'!C194&amp;3&amp;'Italian Bonds Settings'!D194&amp;4&amp;'Italian Bonds Settings'!E194&amp;5&amp;'Italian Bonds Settings'!F194&amp;6&amp;'Italian Bonds Settings'!G194&amp;7&amp;'Italian Bonds Settings'!H194&amp;8&amp;'Italian Bonds Settings'!I194&amp;9</f>
        <v>123456789</v>
      </c>
      <c r="H195" s="1">
        <f ca="1">IFERROR(SUMPRODUCT(SEARCH(MID(G195,ROW(INDIRECT("1:"&amp;LEN(G195))),1),Lists!$V$2)),"")</f>
        <v>567</v>
      </c>
    </row>
    <row r="196" spans="1:8">
      <c r="A196" s="1" t="str">
        <f>'Settlement Account'!A195&amp;1&amp;'Settlement Account'!B195&amp;2&amp;'Settlement Account'!C195&amp;3&amp;'Settlement Account'!D195&amp;4&amp;'Settlement Account'!E195&amp;5&amp;'Settlement Account'!F195&amp;6&amp;'Settlement Account'!G195&amp;7&amp;'Settlement Account'!H195&amp;8&amp;'Settlement Account'!I195&amp;9&amp;'Settlement Account'!J195&amp;10&amp;'Settlement Account'!K195</f>
        <v>12345678910</v>
      </c>
      <c r="B196" s="1">
        <f t="shared" ref="B196:B259" ca="1" si="3">IFERROR(SUMPRODUCT(SEARCH(MID(A196,ROW(INDIRECT("1:"&amp;LEN(A196))),1)," |()0123456789abcdefghijklmnopqrstuvwxyzABCDEFGHIJKLMNOPQRSTUVWXYZ/öü")),"")</f>
        <v>101</v>
      </c>
      <c r="C196" s="1" t="str">
        <f>'Processing Settings'!A195&amp;1&amp;'Processing Settings'!B195&amp;2&amp;'Processing Settings'!C195&amp;3&amp;'Processing Settings'!D195&amp;4&amp;'Processing Settings'!E195&amp;5&amp;'Processing Settings'!F195&amp;6&amp;'Processing Settings'!G195&amp;7&amp;'Processing Settings'!H195&amp;8&amp;'Processing Settings'!I195&amp;9&amp;'Processing Settings'!J195&amp;10&amp;'Processing Settings'!K195</f>
        <v>12345678910</v>
      </c>
      <c r="D196" s="1">
        <f ca="1">IFERROR(SUMPRODUCT(SEARCH(MID(C196,ROW(INDIRECT("1:"&amp;LEN(C196))),1),Lists!$V$2)),"")</f>
        <v>694</v>
      </c>
      <c r="E196" s="1"/>
      <c r="F196" s="1" t="str">
        <f ca="1">IFERROR(SUMPRODUCT(SEARCH(MID(E196,ROW(INDIRECT("1:"&amp;LEN(E196))),1),Lists!$V$2)),"")</f>
        <v/>
      </c>
      <c r="G196" s="52" t="str">
        <f>'Italian Bonds Settings'!A195&amp;1&amp;'Italian Bonds Settings'!B195&amp;2&amp;'Italian Bonds Settings'!C195&amp;3&amp;'Italian Bonds Settings'!D195&amp;4&amp;'Italian Bonds Settings'!E195&amp;5&amp;'Italian Bonds Settings'!F195&amp;6&amp;'Italian Bonds Settings'!G195&amp;7&amp;'Italian Bonds Settings'!H195&amp;8&amp;'Italian Bonds Settings'!I195&amp;9</f>
        <v>123456789</v>
      </c>
      <c r="H196" s="1">
        <f ca="1">IFERROR(SUMPRODUCT(SEARCH(MID(G196,ROW(INDIRECT("1:"&amp;LEN(G196))),1),Lists!$V$2)),"")</f>
        <v>567</v>
      </c>
    </row>
    <row r="197" spans="1:8">
      <c r="A197" s="1" t="str">
        <f>'Settlement Account'!A196&amp;1&amp;'Settlement Account'!B196&amp;2&amp;'Settlement Account'!C196&amp;3&amp;'Settlement Account'!D196&amp;4&amp;'Settlement Account'!E196&amp;5&amp;'Settlement Account'!F196&amp;6&amp;'Settlement Account'!G196&amp;7&amp;'Settlement Account'!H196&amp;8&amp;'Settlement Account'!I196&amp;9&amp;'Settlement Account'!J196&amp;10&amp;'Settlement Account'!K196</f>
        <v>12345678910</v>
      </c>
      <c r="B197" s="1">
        <f t="shared" ca="1" si="3"/>
        <v>101</v>
      </c>
      <c r="C197" s="1" t="str">
        <f>'Processing Settings'!A196&amp;1&amp;'Processing Settings'!B196&amp;2&amp;'Processing Settings'!C196&amp;3&amp;'Processing Settings'!D196&amp;4&amp;'Processing Settings'!E196&amp;5&amp;'Processing Settings'!F196&amp;6&amp;'Processing Settings'!G196&amp;7&amp;'Processing Settings'!H196&amp;8&amp;'Processing Settings'!I196&amp;9&amp;'Processing Settings'!J196&amp;10&amp;'Processing Settings'!K196</f>
        <v>12345678910</v>
      </c>
      <c r="D197" s="1">
        <f ca="1">IFERROR(SUMPRODUCT(SEARCH(MID(C197,ROW(INDIRECT("1:"&amp;LEN(C197))),1),Lists!$V$2)),"")</f>
        <v>694</v>
      </c>
      <c r="E197" s="1"/>
      <c r="F197" s="1" t="str">
        <f ca="1">IFERROR(SUMPRODUCT(SEARCH(MID(E197,ROW(INDIRECT("1:"&amp;LEN(E197))),1),Lists!$V$2)),"")</f>
        <v/>
      </c>
      <c r="G197" s="52" t="str">
        <f>'Italian Bonds Settings'!A196&amp;1&amp;'Italian Bonds Settings'!B196&amp;2&amp;'Italian Bonds Settings'!C196&amp;3&amp;'Italian Bonds Settings'!D196&amp;4&amp;'Italian Bonds Settings'!E196&amp;5&amp;'Italian Bonds Settings'!F196&amp;6&amp;'Italian Bonds Settings'!G196&amp;7&amp;'Italian Bonds Settings'!H196&amp;8&amp;'Italian Bonds Settings'!I196&amp;9</f>
        <v>123456789</v>
      </c>
      <c r="H197" s="1">
        <f ca="1">IFERROR(SUMPRODUCT(SEARCH(MID(G197,ROW(INDIRECT("1:"&amp;LEN(G197))),1),Lists!$V$2)),"")</f>
        <v>567</v>
      </c>
    </row>
    <row r="198" spans="1:8">
      <c r="A198" s="1" t="str">
        <f>'Settlement Account'!A197&amp;1&amp;'Settlement Account'!B197&amp;2&amp;'Settlement Account'!C197&amp;3&amp;'Settlement Account'!D197&amp;4&amp;'Settlement Account'!E197&amp;5&amp;'Settlement Account'!F197&amp;6&amp;'Settlement Account'!G197&amp;7&amp;'Settlement Account'!H197&amp;8&amp;'Settlement Account'!I197&amp;9&amp;'Settlement Account'!J197&amp;10&amp;'Settlement Account'!K197</f>
        <v>12345678910</v>
      </c>
      <c r="B198" s="1">
        <f t="shared" ca="1" si="3"/>
        <v>101</v>
      </c>
      <c r="C198" s="1" t="str">
        <f>'Processing Settings'!A197&amp;1&amp;'Processing Settings'!B197&amp;2&amp;'Processing Settings'!C197&amp;3&amp;'Processing Settings'!D197&amp;4&amp;'Processing Settings'!E197&amp;5&amp;'Processing Settings'!F197&amp;6&amp;'Processing Settings'!G197&amp;7&amp;'Processing Settings'!H197&amp;8&amp;'Processing Settings'!I197&amp;9&amp;'Processing Settings'!J197&amp;10&amp;'Processing Settings'!K197</f>
        <v>12345678910</v>
      </c>
      <c r="D198" s="1">
        <f ca="1">IFERROR(SUMPRODUCT(SEARCH(MID(C198,ROW(INDIRECT("1:"&amp;LEN(C198))),1),Lists!$V$2)),"")</f>
        <v>694</v>
      </c>
      <c r="E198" s="1"/>
      <c r="F198" s="1" t="str">
        <f ca="1">IFERROR(SUMPRODUCT(SEARCH(MID(E198,ROW(INDIRECT("1:"&amp;LEN(E198))),1),Lists!$V$2)),"")</f>
        <v/>
      </c>
      <c r="G198" s="52" t="str">
        <f>'Italian Bonds Settings'!A197&amp;1&amp;'Italian Bonds Settings'!B197&amp;2&amp;'Italian Bonds Settings'!C197&amp;3&amp;'Italian Bonds Settings'!D197&amp;4&amp;'Italian Bonds Settings'!E197&amp;5&amp;'Italian Bonds Settings'!F197&amp;6&amp;'Italian Bonds Settings'!G197&amp;7&amp;'Italian Bonds Settings'!H197&amp;8&amp;'Italian Bonds Settings'!I197&amp;9</f>
        <v>123456789</v>
      </c>
      <c r="H198" s="1">
        <f ca="1">IFERROR(SUMPRODUCT(SEARCH(MID(G198,ROW(INDIRECT("1:"&amp;LEN(G198))),1),Lists!$V$2)),"")</f>
        <v>567</v>
      </c>
    </row>
    <row r="199" spans="1:8">
      <c r="A199" s="1" t="str">
        <f>'Settlement Account'!A198&amp;1&amp;'Settlement Account'!B198&amp;2&amp;'Settlement Account'!C198&amp;3&amp;'Settlement Account'!D198&amp;4&amp;'Settlement Account'!E198&amp;5&amp;'Settlement Account'!F198&amp;6&amp;'Settlement Account'!G198&amp;7&amp;'Settlement Account'!H198&amp;8&amp;'Settlement Account'!I198&amp;9&amp;'Settlement Account'!J198&amp;10&amp;'Settlement Account'!K198</f>
        <v>12345678910</v>
      </c>
      <c r="B199" s="1">
        <f t="shared" ca="1" si="3"/>
        <v>101</v>
      </c>
      <c r="C199" s="1" t="str">
        <f>'Processing Settings'!A198&amp;1&amp;'Processing Settings'!B198&amp;2&amp;'Processing Settings'!C198&amp;3&amp;'Processing Settings'!D198&amp;4&amp;'Processing Settings'!E198&amp;5&amp;'Processing Settings'!F198&amp;6&amp;'Processing Settings'!G198&amp;7&amp;'Processing Settings'!H198&amp;8&amp;'Processing Settings'!I198&amp;9&amp;'Processing Settings'!J198&amp;10&amp;'Processing Settings'!K198</f>
        <v>12345678910</v>
      </c>
      <c r="D199" s="1">
        <f ca="1">IFERROR(SUMPRODUCT(SEARCH(MID(C199,ROW(INDIRECT("1:"&amp;LEN(C199))),1),Lists!$V$2)),"")</f>
        <v>694</v>
      </c>
      <c r="E199" s="1"/>
      <c r="F199" s="1" t="str">
        <f ca="1">IFERROR(SUMPRODUCT(SEARCH(MID(E199,ROW(INDIRECT("1:"&amp;LEN(E199))),1),Lists!$V$2)),"")</f>
        <v/>
      </c>
      <c r="G199" s="52" t="str">
        <f>'Italian Bonds Settings'!A198&amp;1&amp;'Italian Bonds Settings'!B198&amp;2&amp;'Italian Bonds Settings'!C198&amp;3&amp;'Italian Bonds Settings'!D198&amp;4&amp;'Italian Bonds Settings'!E198&amp;5&amp;'Italian Bonds Settings'!F198&amp;6&amp;'Italian Bonds Settings'!G198&amp;7&amp;'Italian Bonds Settings'!H198&amp;8&amp;'Italian Bonds Settings'!I198&amp;9</f>
        <v>123456789</v>
      </c>
      <c r="H199" s="1">
        <f ca="1">IFERROR(SUMPRODUCT(SEARCH(MID(G199,ROW(INDIRECT("1:"&amp;LEN(G199))),1),Lists!$V$2)),"")</f>
        <v>567</v>
      </c>
    </row>
    <row r="200" spans="1:8">
      <c r="A200" s="1" t="str">
        <f>'Settlement Account'!A199&amp;1&amp;'Settlement Account'!B199&amp;2&amp;'Settlement Account'!C199&amp;3&amp;'Settlement Account'!D199&amp;4&amp;'Settlement Account'!E199&amp;5&amp;'Settlement Account'!F199&amp;6&amp;'Settlement Account'!G199&amp;7&amp;'Settlement Account'!H199&amp;8&amp;'Settlement Account'!I199&amp;9&amp;'Settlement Account'!J199&amp;10&amp;'Settlement Account'!K199</f>
        <v>12345678910</v>
      </c>
      <c r="B200" s="1">
        <f t="shared" ca="1" si="3"/>
        <v>101</v>
      </c>
      <c r="C200" s="1" t="str">
        <f>'Processing Settings'!A199&amp;1&amp;'Processing Settings'!B199&amp;2&amp;'Processing Settings'!C199&amp;3&amp;'Processing Settings'!D199&amp;4&amp;'Processing Settings'!E199&amp;5&amp;'Processing Settings'!F199&amp;6&amp;'Processing Settings'!G199&amp;7&amp;'Processing Settings'!H199&amp;8&amp;'Processing Settings'!I199&amp;9&amp;'Processing Settings'!J199&amp;10&amp;'Processing Settings'!K199</f>
        <v>12345678910</v>
      </c>
      <c r="D200" s="1">
        <f ca="1">IFERROR(SUMPRODUCT(SEARCH(MID(C200,ROW(INDIRECT("1:"&amp;LEN(C200))),1),Lists!$V$2)),"")</f>
        <v>694</v>
      </c>
      <c r="E200" s="1"/>
      <c r="F200" s="1" t="str">
        <f ca="1">IFERROR(SUMPRODUCT(SEARCH(MID(E200,ROW(INDIRECT("1:"&amp;LEN(E200))),1),Lists!$V$2)),"")</f>
        <v/>
      </c>
      <c r="G200" s="52" t="str">
        <f>'Italian Bonds Settings'!A199&amp;1&amp;'Italian Bonds Settings'!B199&amp;2&amp;'Italian Bonds Settings'!C199&amp;3&amp;'Italian Bonds Settings'!D199&amp;4&amp;'Italian Bonds Settings'!E199&amp;5&amp;'Italian Bonds Settings'!F199&amp;6&amp;'Italian Bonds Settings'!G199&amp;7&amp;'Italian Bonds Settings'!H199&amp;8&amp;'Italian Bonds Settings'!I199&amp;9</f>
        <v>123456789</v>
      </c>
      <c r="H200" s="1">
        <f ca="1">IFERROR(SUMPRODUCT(SEARCH(MID(G200,ROW(INDIRECT("1:"&amp;LEN(G200))),1),Lists!$V$2)),"")</f>
        <v>567</v>
      </c>
    </row>
    <row r="201" spans="1:8">
      <c r="A201" s="1" t="str">
        <f>'Settlement Account'!A200&amp;1&amp;'Settlement Account'!B200&amp;2&amp;'Settlement Account'!C200&amp;3&amp;'Settlement Account'!D200&amp;4&amp;'Settlement Account'!E200&amp;5&amp;'Settlement Account'!F200&amp;6&amp;'Settlement Account'!G200&amp;7&amp;'Settlement Account'!H200&amp;8&amp;'Settlement Account'!I200&amp;9&amp;'Settlement Account'!J200&amp;10&amp;'Settlement Account'!K200</f>
        <v>12345678910</v>
      </c>
      <c r="B201" s="1">
        <f t="shared" ca="1" si="3"/>
        <v>101</v>
      </c>
      <c r="C201" s="1" t="str">
        <f>'Processing Settings'!A200&amp;1&amp;'Processing Settings'!B200&amp;2&amp;'Processing Settings'!C200&amp;3&amp;'Processing Settings'!D200&amp;4&amp;'Processing Settings'!E200&amp;5&amp;'Processing Settings'!F200&amp;6&amp;'Processing Settings'!G200&amp;7&amp;'Processing Settings'!H200&amp;8&amp;'Processing Settings'!I200&amp;9&amp;'Processing Settings'!J200&amp;10&amp;'Processing Settings'!K200</f>
        <v>12345678910</v>
      </c>
      <c r="D201" s="1">
        <f ca="1">IFERROR(SUMPRODUCT(SEARCH(MID(C201,ROW(INDIRECT("1:"&amp;LEN(C201))),1),Lists!$V$2)),"")</f>
        <v>694</v>
      </c>
      <c r="E201" s="1"/>
      <c r="F201" s="1" t="str">
        <f ca="1">IFERROR(SUMPRODUCT(SEARCH(MID(E201,ROW(INDIRECT("1:"&amp;LEN(E201))),1),Lists!$V$2)),"")</f>
        <v/>
      </c>
      <c r="G201" s="52" t="str">
        <f>'Italian Bonds Settings'!A200&amp;1&amp;'Italian Bonds Settings'!B200&amp;2&amp;'Italian Bonds Settings'!C200&amp;3&amp;'Italian Bonds Settings'!D200&amp;4&amp;'Italian Bonds Settings'!E200&amp;5&amp;'Italian Bonds Settings'!F200&amp;6&amp;'Italian Bonds Settings'!G200&amp;7&amp;'Italian Bonds Settings'!H200&amp;8&amp;'Italian Bonds Settings'!I200&amp;9</f>
        <v>123456789</v>
      </c>
      <c r="H201" s="1">
        <f ca="1">IFERROR(SUMPRODUCT(SEARCH(MID(G201,ROW(INDIRECT("1:"&amp;LEN(G201))),1),Lists!$V$2)),"")</f>
        <v>567</v>
      </c>
    </row>
    <row r="202" spans="1:8">
      <c r="A202" s="1" t="str">
        <f>'Settlement Account'!A201&amp;1&amp;'Settlement Account'!B201&amp;2&amp;'Settlement Account'!C201&amp;3&amp;'Settlement Account'!D201&amp;4&amp;'Settlement Account'!E201&amp;5&amp;'Settlement Account'!F201&amp;6&amp;'Settlement Account'!G201&amp;7&amp;'Settlement Account'!H201&amp;8&amp;'Settlement Account'!I201&amp;9&amp;'Settlement Account'!J201&amp;10&amp;'Settlement Account'!K201</f>
        <v>12345678910</v>
      </c>
      <c r="B202" s="1">
        <f t="shared" ca="1" si="3"/>
        <v>101</v>
      </c>
      <c r="C202" s="1" t="str">
        <f>'Processing Settings'!A201&amp;1&amp;'Processing Settings'!B201&amp;2&amp;'Processing Settings'!C201&amp;3&amp;'Processing Settings'!D201&amp;4&amp;'Processing Settings'!E201&amp;5&amp;'Processing Settings'!F201&amp;6&amp;'Processing Settings'!G201&amp;7&amp;'Processing Settings'!H201&amp;8&amp;'Processing Settings'!I201&amp;9&amp;'Processing Settings'!J201&amp;10&amp;'Processing Settings'!K201</f>
        <v>12345678910</v>
      </c>
      <c r="D202" s="1">
        <f ca="1">IFERROR(SUMPRODUCT(SEARCH(MID(C202,ROW(INDIRECT("1:"&amp;LEN(C202))),1),Lists!$V$2)),"")</f>
        <v>694</v>
      </c>
      <c r="E202" s="1"/>
      <c r="F202" s="1" t="str">
        <f ca="1">IFERROR(SUMPRODUCT(SEARCH(MID(E202,ROW(INDIRECT("1:"&amp;LEN(E202))),1),Lists!$V$2)),"")</f>
        <v/>
      </c>
      <c r="G202" s="52" t="str">
        <f>'Italian Bonds Settings'!A201&amp;1&amp;'Italian Bonds Settings'!B201&amp;2&amp;'Italian Bonds Settings'!C201&amp;3&amp;'Italian Bonds Settings'!D201&amp;4&amp;'Italian Bonds Settings'!E201&amp;5&amp;'Italian Bonds Settings'!F201&amp;6&amp;'Italian Bonds Settings'!G201&amp;7&amp;'Italian Bonds Settings'!H201&amp;8&amp;'Italian Bonds Settings'!I201&amp;9</f>
        <v>123456789</v>
      </c>
      <c r="H202" s="1">
        <f ca="1">IFERROR(SUMPRODUCT(SEARCH(MID(G202,ROW(INDIRECT("1:"&amp;LEN(G202))),1),Lists!$V$2)),"")</f>
        <v>567</v>
      </c>
    </row>
    <row r="203" spans="1:8">
      <c r="A203" s="1" t="str">
        <f>'Settlement Account'!A202&amp;1&amp;'Settlement Account'!B202&amp;2&amp;'Settlement Account'!C202&amp;3&amp;'Settlement Account'!D202&amp;4&amp;'Settlement Account'!E202&amp;5&amp;'Settlement Account'!F202&amp;6&amp;'Settlement Account'!G202&amp;7&amp;'Settlement Account'!H202&amp;8&amp;'Settlement Account'!I202&amp;9&amp;'Settlement Account'!J202&amp;10&amp;'Settlement Account'!K202</f>
        <v>12345678910</v>
      </c>
      <c r="B203" s="1">
        <f t="shared" ca="1" si="3"/>
        <v>101</v>
      </c>
      <c r="C203" s="1" t="str">
        <f>'Processing Settings'!A202&amp;1&amp;'Processing Settings'!B202&amp;2&amp;'Processing Settings'!C202&amp;3&amp;'Processing Settings'!D202&amp;4&amp;'Processing Settings'!E202&amp;5&amp;'Processing Settings'!F202&amp;6&amp;'Processing Settings'!G202&amp;7&amp;'Processing Settings'!H202&amp;8&amp;'Processing Settings'!I202&amp;9&amp;'Processing Settings'!J202&amp;10&amp;'Processing Settings'!K202</f>
        <v>12345678910</v>
      </c>
      <c r="D203" s="1">
        <f ca="1">IFERROR(SUMPRODUCT(SEARCH(MID(C203,ROW(INDIRECT("1:"&amp;LEN(C203))),1),Lists!$V$2)),"")</f>
        <v>694</v>
      </c>
      <c r="E203" s="1"/>
      <c r="F203" s="1" t="str">
        <f ca="1">IFERROR(SUMPRODUCT(SEARCH(MID(E203,ROW(INDIRECT("1:"&amp;LEN(E203))),1),Lists!$V$2)),"")</f>
        <v/>
      </c>
      <c r="G203" s="52" t="str">
        <f>'Italian Bonds Settings'!A202&amp;1&amp;'Italian Bonds Settings'!B202&amp;2&amp;'Italian Bonds Settings'!C202&amp;3&amp;'Italian Bonds Settings'!D202&amp;4&amp;'Italian Bonds Settings'!E202&amp;5&amp;'Italian Bonds Settings'!F202&amp;6&amp;'Italian Bonds Settings'!G202&amp;7&amp;'Italian Bonds Settings'!H202&amp;8&amp;'Italian Bonds Settings'!I202&amp;9</f>
        <v>123456789</v>
      </c>
      <c r="H203" s="1">
        <f ca="1">IFERROR(SUMPRODUCT(SEARCH(MID(G203,ROW(INDIRECT("1:"&amp;LEN(G203))),1),Lists!$V$2)),"")</f>
        <v>567</v>
      </c>
    </row>
    <row r="204" spans="1:8">
      <c r="A204" s="1" t="str">
        <f>'Settlement Account'!A203&amp;1&amp;'Settlement Account'!B203&amp;2&amp;'Settlement Account'!C203&amp;3&amp;'Settlement Account'!D203&amp;4&amp;'Settlement Account'!E203&amp;5&amp;'Settlement Account'!F203&amp;6&amp;'Settlement Account'!G203&amp;7&amp;'Settlement Account'!H203&amp;8&amp;'Settlement Account'!I203&amp;9&amp;'Settlement Account'!J203&amp;10&amp;'Settlement Account'!K203</f>
        <v>12345678910</v>
      </c>
      <c r="B204" s="1">
        <f t="shared" ca="1" si="3"/>
        <v>101</v>
      </c>
      <c r="C204" s="1" t="str">
        <f>'Processing Settings'!A203&amp;1&amp;'Processing Settings'!B203&amp;2&amp;'Processing Settings'!C203&amp;3&amp;'Processing Settings'!D203&amp;4&amp;'Processing Settings'!E203&amp;5&amp;'Processing Settings'!F203&amp;6&amp;'Processing Settings'!G203&amp;7&amp;'Processing Settings'!H203&amp;8&amp;'Processing Settings'!I203&amp;9&amp;'Processing Settings'!J203&amp;10&amp;'Processing Settings'!K203</f>
        <v>12345678910</v>
      </c>
      <c r="D204" s="1">
        <f ca="1">IFERROR(SUMPRODUCT(SEARCH(MID(C204,ROW(INDIRECT("1:"&amp;LEN(C204))),1),Lists!$V$2)),"")</f>
        <v>694</v>
      </c>
      <c r="E204" s="1"/>
      <c r="F204" s="1" t="str">
        <f ca="1">IFERROR(SUMPRODUCT(SEARCH(MID(E204,ROW(INDIRECT("1:"&amp;LEN(E204))),1),Lists!$V$2)),"")</f>
        <v/>
      </c>
      <c r="G204" s="52" t="str">
        <f>'Italian Bonds Settings'!A203&amp;1&amp;'Italian Bonds Settings'!B203&amp;2&amp;'Italian Bonds Settings'!C203&amp;3&amp;'Italian Bonds Settings'!D203&amp;4&amp;'Italian Bonds Settings'!E203&amp;5&amp;'Italian Bonds Settings'!F203&amp;6&amp;'Italian Bonds Settings'!G203&amp;7&amp;'Italian Bonds Settings'!H203&amp;8&amp;'Italian Bonds Settings'!I203&amp;9</f>
        <v>123456789</v>
      </c>
      <c r="H204" s="1">
        <f ca="1">IFERROR(SUMPRODUCT(SEARCH(MID(G204,ROW(INDIRECT("1:"&amp;LEN(G204))),1),Lists!$V$2)),"")</f>
        <v>567</v>
      </c>
    </row>
    <row r="205" spans="1:8">
      <c r="A205" s="1" t="str">
        <f>'Settlement Account'!A204&amp;1&amp;'Settlement Account'!B204&amp;2&amp;'Settlement Account'!C204&amp;3&amp;'Settlement Account'!D204&amp;4&amp;'Settlement Account'!E204&amp;5&amp;'Settlement Account'!F204&amp;6&amp;'Settlement Account'!G204&amp;7&amp;'Settlement Account'!H204&amp;8&amp;'Settlement Account'!I204&amp;9&amp;'Settlement Account'!J204&amp;10&amp;'Settlement Account'!K204</f>
        <v>12345678910</v>
      </c>
      <c r="B205" s="1">
        <f t="shared" ca="1" si="3"/>
        <v>101</v>
      </c>
      <c r="C205" s="1" t="str">
        <f>'Processing Settings'!A204&amp;1&amp;'Processing Settings'!B204&amp;2&amp;'Processing Settings'!C204&amp;3&amp;'Processing Settings'!D204&amp;4&amp;'Processing Settings'!E204&amp;5&amp;'Processing Settings'!F204&amp;6&amp;'Processing Settings'!G204&amp;7&amp;'Processing Settings'!H204&amp;8&amp;'Processing Settings'!I204&amp;9&amp;'Processing Settings'!J204&amp;10&amp;'Processing Settings'!K204</f>
        <v>12345678910</v>
      </c>
      <c r="D205" s="1">
        <f ca="1">IFERROR(SUMPRODUCT(SEARCH(MID(C205,ROW(INDIRECT("1:"&amp;LEN(C205))),1),Lists!$V$2)),"")</f>
        <v>694</v>
      </c>
      <c r="E205" s="1"/>
      <c r="F205" s="1" t="str">
        <f ca="1">IFERROR(SUMPRODUCT(SEARCH(MID(E205,ROW(INDIRECT("1:"&amp;LEN(E205))),1),Lists!$V$2)),"")</f>
        <v/>
      </c>
      <c r="G205" s="52" t="str">
        <f>'Italian Bonds Settings'!A204&amp;1&amp;'Italian Bonds Settings'!B204&amp;2&amp;'Italian Bonds Settings'!C204&amp;3&amp;'Italian Bonds Settings'!D204&amp;4&amp;'Italian Bonds Settings'!E204&amp;5&amp;'Italian Bonds Settings'!F204&amp;6&amp;'Italian Bonds Settings'!G204&amp;7&amp;'Italian Bonds Settings'!H204&amp;8&amp;'Italian Bonds Settings'!I204&amp;9</f>
        <v>123456789</v>
      </c>
      <c r="H205" s="1">
        <f ca="1">IFERROR(SUMPRODUCT(SEARCH(MID(G205,ROW(INDIRECT("1:"&amp;LEN(G205))),1),Lists!$V$2)),"")</f>
        <v>567</v>
      </c>
    </row>
    <row r="206" spans="1:8">
      <c r="A206" s="1" t="str">
        <f>'Settlement Account'!A205&amp;1&amp;'Settlement Account'!B205&amp;2&amp;'Settlement Account'!C205&amp;3&amp;'Settlement Account'!D205&amp;4&amp;'Settlement Account'!E205&amp;5&amp;'Settlement Account'!F205&amp;6&amp;'Settlement Account'!G205&amp;7&amp;'Settlement Account'!H205&amp;8&amp;'Settlement Account'!I205&amp;9&amp;'Settlement Account'!J205&amp;10&amp;'Settlement Account'!K205</f>
        <v>12345678910</v>
      </c>
      <c r="B206" s="1">
        <f t="shared" ca="1" si="3"/>
        <v>101</v>
      </c>
      <c r="C206" s="1" t="str">
        <f>'Processing Settings'!A205&amp;1&amp;'Processing Settings'!B205&amp;2&amp;'Processing Settings'!C205&amp;3&amp;'Processing Settings'!D205&amp;4&amp;'Processing Settings'!E205&amp;5&amp;'Processing Settings'!F205&amp;6&amp;'Processing Settings'!G205&amp;7&amp;'Processing Settings'!H205&amp;8&amp;'Processing Settings'!I205&amp;9&amp;'Processing Settings'!J205&amp;10&amp;'Processing Settings'!K205</f>
        <v>12345678910</v>
      </c>
      <c r="D206" s="1">
        <f ca="1">IFERROR(SUMPRODUCT(SEARCH(MID(C206,ROW(INDIRECT("1:"&amp;LEN(C206))),1),Lists!$V$2)),"")</f>
        <v>694</v>
      </c>
      <c r="E206" s="1"/>
      <c r="F206" s="1" t="str">
        <f ca="1">IFERROR(SUMPRODUCT(SEARCH(MID(E206,ROW(INDIRECT("1:"&amp;LEN(E206))),1),Lists!$V$2)),"")</f>
        <v/>
      </c>
      <c r="G206" s="52" t="str">
        <f>'Italian Bonds Settings'!A205&amp;1&amp;'Italian Bonds Settings'!B205&amp;2&amp;'Italian Bonds Settings'!C205&amp;3&amp;'Italian Bonds Settings'!D205&amp;4&amp;'Italian Bonds Settings'!E205&amp;5&amp;'Italian Bonds Settings'!F205&amp;6&amp;'Italian Bonds Settings'!G205&amp;7&amp;'Italian Bonds Settings'!H205&amp;8&amp;'Italian Bonds Settings'!I205&amp;9</f>
        <v>123456789</v>
      </c>
      <c r="H206" s="1">
        <f ca="1">IFERROR(SUMPRODUCT(SEARCH(MID(G206,ROW(INDIRECT("1:"&amp;LEN(G206))),1),Lists!$V$2)),"")</f>
        <v>567</v>
      </c>
    </row>
    <row r="207" spans="1:8">
      <c r="A207" s="1" t="str">
        <f>'Settlement Account'!A206&amp;1&amp;'Settlement Account'!B206&amp;2&amp;'Settlement Account'!C206&amp;3&amp;'Settlement Account'!D206&amp;4&amp;'Settlement Account'!E206&amp;5&amp;'Settlement Account'!F206&amp;6&amp;'Settlement Account'!G206&amp;7&amp;'Settlement Account'!H206&amp;8&amp;'Settlement Account'!I206&amp;9&amp;'Settlement Account'!J206&amp;10&amp;'Settlement Account'!K206</f>
        <v>12345678910</v>
      </c>
      <c r="B207" s="1">
        <f t="shared" ca="1" si="3"/>
        <v>101</v>
      </c>
      <c r="C207" s="1" t="str">
        <f>'Processing Settings'!A206&amp;1&amp;'Processing Settings'!B206&amp;2&amp;'Processing Settings'!C206&amp;3&amp;'Processing Settings'!D206&amp;4&amp;'Processing Settings'!E206&amp;5&amp;'Processing Settings'!F206&amp;6&amp;'Processing Settings'!G206&amp;7&amp;'Processing Settings'!H206&amp;8&amp;'Processing Settings'!I206&amp;9&amp;'Processing Settings'!J206&amp;10&amp;'Processing Settings'!K206</f>
        <v>12345678910</v>
      </c>
      <c r="D207" s="1">
        <f ca="1">IFERROR(SUMPRODUCT(SEARCH(MID(C207,ROW(INDIRECT("1:"&amp;LEN(C207))),1),Lists!$V$2)),"")</f>
        <v>694</v>
      </c>
      <c r="E207" s="1"/>
      <c r="F207" s="1" t="str">
        <f ca="1">IFERROR(SUMPRODUCT(SEARCH(MID(E207,ROW(INDIRECT("1:"&amp;LEN(E207))),1),Lists!$V$2)),"")</f>
        <v/>
      </c>
      <c r="G207" s="52" t="str">
        <f>'Italian Bonds Settings'!A206&amp;1&amp;'Italian Bonds Settings'!B206&amp;2&amp;'Italian Bonds Settings'!C206&amp;3&amp;'Italian Bonds Settings'!D206&amp;4&amp;'Italian Bonds Settings'!E206&amp;5&amp;'Italian Bonds Settings'!F206&amp;6&amp;'Italian Bonds Settings'!G206&amp;7&amp;'Italian Bonds Settings'!H206&amp;8&amp;'Italian Bonds Settings'!I206&amp;9</f>
        <v>123456789</v>
      </c>
      <c r="H207" s="1">
        <f ca="1">IFERROR(SUMPRODUCT(SEARCH(MID(G207,ROW(INDIRECT("1:"&amp;LEN(G207))),1),Lists!$V$2)),"")</f>
        <v>567</v>
      </c>
    </row>
    <row r="208" spans="1:8">
      <c r="A208" s="1" t="str">
        <f>'Settlement Account'!A207&amp;1&amp;'Settlement Account'!B207&amp;2&amp;'Settlement Account'!C207&amp;3&amp;'Settlement Account'!D207&amp;4&amp;'Settlement Account'!E207&amp;5&amp;'Settlement Account'!F207&amp;6&amp;'Settlement Account'!G207&amp;7&amp;'Settlement Account'!H207&amp;8&amp;'Settlement Account'!I207&amp;9&amp;'Settlement Account'!J207&amp;10&amp;'Settlement Account'!K207</f>
        <v>12345678910</v>
      </c>
      <c r="B208" s="1">
        <f t="shared" ca="1" si="3"/>
        <v>101</v>
      </c>
      <c r="C208" s="1" t="str">
        <f>'Processing Settings'!A207&amp;1&amp;'Processing Settings'!B207&amp;2&amp;'Processing Settings'!C207&amp;3&amp;'Processing Settings'!D207&amp;4&amp;'Processing Settings'!E207&amp;5&amp;'Processing Settings'!F207&amp;6&amp;'Processing Settings'!G207&amp;7&amp;'Processing Settings'!H207&amp;8&amp;'Processing Settings'!I207&amp;9&amp;'Processing Settings'!J207&amp;10&amp;'Processing Settings'!K207</f>
        <v>12345678910</v>
      </c>
      <c r="D208" s="1">
        <f ca="1">IFERROR(SUMPRODUCT(SEARCH(MID(C208,ROW(INDIRECT("1:"&amp;LEN(C208))),1),Lists!$V$2)),"")</f>
        <v>694</v>
      </c>
      <c r="E208" s="1"/>
      <c r="F208" s="1" t="str">
        <f ca="1">IFERROR(SUMPRODUCT(SEARCH(MID(E208,ROW(INDIRECT("1:"&amp;LEN(E208))),1),Lists!$V$2)),"")</f>
        <v/>
      </c>
      <c r="G208" s="52" t="str">
        <f>'Italian Bonds Settings'!A207&amp;1&amp;'Italian Bonds Settings'!B207&amp;2&amp;'Italian Bonds Settings'!C207&amp;3&amp;'Italian Bonds Settings'!D207&amp;4&amp;'Italian Bonds Settings'!E207&amp;5&amp;'Italian Bonds Settings'!F207&amp;6&amp;'Italian Bonds Settings'!G207&amp;7&amp;'Italian Bonds Settings'!H207&amp;8&amp;'Italian Bonds Settings'!I207&amp;9</f>
        <v>123456789</v>
      </c>
      <c r="H208" s="1">
        <f ca="1">IFERROR(SUMPRODUCT(SEARCH(MID(G208,ROW(INDIRECT("1:"&amp;LEN(G208))),1),Lists!$V$2)),"")</f>
        <v>567</v>
      </c>
    </row>
    <row r="209" spans="1:8">
      <c r="A209" s="1" t="str">
        <f>'Settlement Account'!A208&amp;1&amp;'Settlement Account'!B208&amp;2&amp;'Settlement Account'!C208&amp;3&amp;'Settlement Account'!D208&amp;4&amp;'Settlement Account'!E208&amp;5&amp;'Settlement Account'!F208&amp;6&amp;'Settlement Account'!G208&amp;7&amp;'Settlement Account'!H208&amp;8&amp;'Settlement Account'!I208&amp;9&amp;'Settlement Account'!J208&amp;10&amp;'Settlement Account'!K208</f>
        <v>12345678910</v>
      </c>
      <c r="B209" s="1">
        <f t="shared" ca="1" si="3"/>
        <v>101</v>
      </c>
      <c r="C209" s="1" t="str">
        <f>'Processing Settings'!A208&amp;1&amp;'Processing Settings'!B208&amp;2&amp;'Processing Settings'!C208&amp;3&amp;'Processing Settings'!D208&amp;4&amp;'Processing Settings'!E208&amp;5&amp;'Processing Settings'!F208&amp;6&amp;'Processing Settings'!G208&amp;7&amp;'Processing Settings'!H208&amp;8&amp;'Processing Settings'!I208&amp;9&amp;'Processing Settings'!J208&amp;10&amp;'Processing Settings'!K208</f>
        <v>12345678910</v>
      </c>
      <c r="D209" s="1">
        <f ca="1">IFERROR(SUMPRODUCT(SEARCH(MID(C209,ROW(INDIRECT("1:"&amp;LEN(C209))),1),Lists!$V$2)),"")</f>
        <v>694</v>
      </c>
      <c r="E209" s="1"/>
      <c r="F209" s="1" t="str">
        <f ca="1">IFERROR(SUMPRODUCT(SEARCH(MID(E209,ROW(INDIRECT("1:"&amp;LEN(E209))),1),Lists!$V$2)),"")</f>
        <v/>
      </c>
      <c r="G209" s="52" t="str">
        <f>'Italian Bonds Settings'!A208&amp;1&amp;'Italian Bonds Settings'!B208&amp;2&amp;'Italian Bonds Settings'!C208&amp;3&amp;'Italian Bonds Settings'!D208&amp;4&amp;'Italian Bonds Settings'!E208&amp;5&amp;'Italian Bonds Settings'!F208&amp;6&amp;'Italian Bonds Settings'!G208&amp;7&amp;'Italian Bonds Settings'!H208&amp;8&amp;'Italian Bonds Settings'!I208&amp;9</f>
        <v>123456789</v>
      </c>
      <c r="H209" s="1">
        <f ca="1">IFERROR(SUMPRODUCT(SEARCH(MID(G209,ROW(INDIRECT("1:"&amp;LEN(G209))),1),Lists!$V$2)),"")</f>
        <v>567</v>
      </c>
    </row>
    <row r="210" spans="1:8">
      <c r="A210" s="1" t="str">
        <f>'Settlement Account'!A209&amp;1&amp;'Settlement Account'!B209&amp;2&amp;'Settlement Account'!C209&amp;3&amp;'Settlement Account'!D209&amp;4&amp;'Settlement Account'!E209&amp;5&amp;'Settlement Account'!F209&amp;6&amp;'Settlement Account'!G209&amp;7&amp;'Settlement Account'!H209&amp;8&amp;'Settlement Account'!I209&amp;9&amp;'Settlement Account'!J209&amp;10&amp;'Settlement Account'!K209</f>
        <v>12345678910</v>
      </c>
      <c r="B210" s="1">
        <f t="shared" ca="1" si="3"/>
        <v>101</v>
      </c>
      <c r="C210" s="1" t="str">
        <f>'Processing Settings'!A209&amp;1&amp;'Processing Settings'!B209&amp;2&amp;'Processing Settings'!C209&amp;3&amp;'Processing Settings'!D209&amp;4&amp;'Processing Settings'!E209&amp;5&amp;'Processing Settings'!F209&amp;6&amp;'Processing Settings'!G209&amp;7&amp;'Processing Settings'!H209&amp;8&amp;'Processing Settings'!I209&amp;9&amp;'Processing Settings'!J209&amp;10&amp;'Processing Settings'!K209</f>
        <v>12345678910</v>
      </c>
      <c r="D210" s="1">
        <f ca="1">IFERROR(SUMPRODUCT(SEARCH(MID(C210,ROW(INDIRECT("1:"&amp;LEN(C210))),1),Lists!$V$2)),"")</f>
        <v>694</v>
      </c>
      <c r="E210" s="1"/>
      <c r="F210" s="1" t="str">
        <f ca="1">IFERROR(SUMPRODUCT(SEARCH(MID(E210,ROW(INDIRECT("1:"&amp;LEN(E210))),1),Lists!$V$2)),"")</f>
        <v/>
      </c>
      <c r="G210" s="52" t="str">
        <f>'Italian Bonds Settings'!A209&amp;1&amp;'Italian Bonds Settings'!B209&amp;2&amp;'Italian Bonds Settings'!C209&amp;3&amp;'Italian Bonds Settings'!D209&amp;4&amp;'Italian Bonds Settings'!E209&amp;5&amp;'Italian Bonds Settings'!F209&amp;6&amp;'Italian Bonds Settings'!G209&amp;7&amp;'Italian Bonds Settings'!H209&amp;8&amp;'Italian Bonds Settings'!I209&amp;9</f>
        <v>123456789</v>
      </c>
      <c r="H210" s="1">
        <f ca="1">IFERROR(SUMPRODUCT(SEARCH(MID(G210,ROW(INDIRECT("1:"&amp;LEN(G210))),1),Lists!$V$2)),"")</f>
        <v>567</v>
      </c>
    </row>
    <row r="211" spans="1:8">
      <c r="A211" s="1" t="str">
        <f>'Settlement Account'!A210&amp;1&amp;'Settlement Account'!B210&amp;2&amp;'Settlement Account'!C210&amp;3&amp;'Settlement Account'!D210&amp;4&amp;'Settlement Account'!E210&amp;5&amp;'Settlement Account'!F210&amp;6&amp;'Settlement Account'!G210&amp;7&amp;'Settlement Account'!H210&amp;8&amp;'Settlement Account'!I210&amp;9&amp;'Settlement Account'!J210&amp;10&amp;'Settlement Account'!K210</f>
        <v>12345678910</v>
      </c>
      <c r="B211" s="1">
        <f t="shared" ca="1" si="3"/>
        <v>101</v>
      </c>
      <c r="C211" s="1" t="str">
        <f>'Processing Settings'!A210&amp;1&amp;'Processing Settings'!B210&amp;2&amp;'Processing Settings'!C210&amp;3&amp;'Processing Settings'!D210&amp;4&amp;'Processing Settings'!E210&amp;5&amp;'Processing Settings'!F210&amp;6&amp;'Processing Settings'!G210&amp;7&amp;'Processing Settings'!H210&amp;8&amp;'Processing Settings'!I210&amp;9&amp;'Processing Settings'!J210&amp;10&amp;'Processing Settings'!K210</f>
        <v>12345678910</v>
      </c>
      <c r="D211" s="1">
        <f ca="1">IFERROR(SUMPRODUCT(SEARCH(MID(C211,ROW(INDIRECT("1:"&amp;LEN(C211))),1),Lists!$V$2)),"")</f>
        <v>694</v>
      </c>
      <c r="E211" s="1"/>
      <c r="F211" s="1" t="str">
        <f ca="1">IFERROR(SUMPRODUCT(SEARCH(MID(E211,ROW(INDIRECT("1:"&amp;LEN(E211))),1),Lists!$V$2)),"")</f>
        <v/>
      </c>
      <c r="G211" s="52" t="str">
        <f>'Italian Bonds Settings'!A210&amp;1&amp;'Italian Bonds Settings'!B210&amp;2&amp;'Italian Bonds Settings'!C210&amp;3&amp;'Italian Bonds Settings'!D210&amp;4&amp;'Italian Bonds Settings'!E210&amp;5&amp;'Italian Bonds Settings'!F210&amp;6&amp;'Italian Bonds Settings'!G210&amp;7&amp;'Italian Bonds Settings'!H210&amp;8&amp;'Italian Bonds Settings'!I210&amp;9</f>
        <v>123456789</v>
      </c>
      <c r="H211" s="1">
        <f ca="1">IFERROR(SUMPRODUCT(SEARCH(MID(G211,ROW(INDIRECT("1:"&amp;LEN(G211))),1),Lists!$V$2)),"")</f>
        <v>567</v>
      </c>
    </row>
    <row r="212" spans="1:8">
      <c r="A212" s="1" t="str">
        <f>'Settlement Account'!A211&amp;1&amp;'Settlement Account'!B211&amp;2&amp;'Settlement Account'!C211&amp;3&amp;'Settlement Account'!D211&amp;4&amp;'Settlement Account'!E211&amp;5&amp;'Settlement Account'!F211&amp;6&amp;'Settlement Account'!G211&amp;7&amp;'Settlement Account'!H211&amp;8&amp;'Settlement Account'!I211&amp;9&amp;'Settlement Account'!J211&amp;10&amp;'Settlement Account'!K211</f>
        <v>12345678910</v>
      </c>
      <c r="B212" s="1">
        <f t="shared" ca="1" si="3"/>
        <v>101</v>
      </c>
      <c r="C212" s="1" t="str">
        <f>'Processing Settings'!A211&amp;1&amp;'Processing Settings'!B211&amp;2&amp;'Processing Settings'!C211&amp;3&amp;'Processing Settings'!D211&amp;4&amp;'Processing Settings'!E211&amp;5&amp;'Processing Settings'!F211&amp;6&amp;'Processing Settings'!G211&amp;7&amp;'Processing Settings'!H211&amp;8&amp;'Processing Settings'!I211&amp;9&amp;'Processing Settings'!J211&amp;10&amp;'Processing Settings'!K211</f>
        <v>12345678910</v>
      </c>
      <c r="D212" s="1">
        <f ca="1">IFERROR(SUMPRODUCT(SEARCH(MID(C212,ROW(INDIRECT("1:"&amp;LEN(C212))),1),Lists!$V$2)),"")</f>
        <v>694</v>
      </c>
      <c r="E212" s="1"/>
      <c r="F212" s="1" t="str">
        <f ca="1">IFERROR(SUMPRODUCT(SEARCH(MID(E212,ROW(INDIRECT("1:"&amp;LEN(E212))),1),Lists!$V$2)),"")</f>
        <v/>
      </c>
      <c r="G212" s="52" t="str">
        <f>'Italian Bonds Settings'!A211&amp;1&amp;'Italian Bonds Settings'!B211&amp;2&amp;'Italian Bonds Settings'!C211&amp;3&amp;'Italian Bonds Settings'!D211&amp;4&amp;'Italian Bonds Settings'!E211&amp;5&amp;'Italian Bonds Settings'!F211&amp;6&amp;'Italian Bonds Settings'!G211&amp;7&amp;'Italian Bonds Settings'!H211&amp;8&amp;'Italian Bonds Settings'!I211&amp;9</f>
        <v>123456789</v>
      </c>
      <c r="H212" s="1">
        <f ca="1">IFERROR(SUMPRODUCT(SEARCH(MID(G212,ROW(INDIRECT("1:"&amp;LEN(G212))),1),Lists!$V$2)),"")</f>
        <v>567</v>
      </c>
    </row>
    <row r="213" spans="1:8">
      <c r="A213" s="1" t="str">
        <f>'Settlement Account'!A212&amp;1&amp;'Settlement Account'!B212&amp;2&amp;'Settlement Account'!C212&amp;3&amp;'Settlement Account'!D212&amp;4&amp;'Settlement Account'!E212&amp;5&amp;'Settlement Account'!F212&amp;6&amp;'Settlement Account'!G212&amp;7&amp;'Settlement Account'!H212&amp;8&amp;'Settlement Account'!I212&amp;9&amp;'Settlement Account'!J212&amp;10&amp;'Settlement Account'!K212</f>
        <v>12345678910</v>
      </c>
      <c r="B213" s="1">
        <f t="shared" ca="1" si="3"/>
        <v>101</v>
      </c>
      <c r="C213" s="1" t="str">
        <f>'Processing Settings'!A212&amp;1&amp;'Processing Settings'!B212&amp;2&amp;'Processing Settings'!C212&amp;3&amp;'Processing Settings'!D212&amp;4&amp;'Processing Settings'!E212&amp;5&amp;'Processing Settings'!F212&amp;6&amp;'Processing Settings'!G212&amp;7&amp;'Processing Settings'!H212&amp;8&amp;'Processing Settings'!I212&amp;9&amp;'Processing Settings'!J212&amp;10&amp;'Processing Settings'!K212</f>
        <v>12345678910</v>
      </c>
      <c r="D213" s="1">
        <f ca="1">IFERROR(SUMPRODUCT(SEARCH(MID(C213,ROW(INDIRECT("1:"&amp;LEN(C213))),1),Lists!$V$2)),"")</f>
        <v>694</v>
      </c>
      <c r="E213" s="1"/>
      <c r="F213" s="1" t="str">
        <f ca="1">IFERROR(SUMPRODUCT(SEARCH(MID(E213,ROW(INDIRECT("1:"&amp;LEN(E213))),1),Lists!$V$2)),"")</f>
        <v/>
      </c>
      <c r="G213" s="52" t="str">
        <f>'Italian Bonds Settings'!A212&amp;1&amp;'Italian Bonds Settings'!B212&amp;2&amp;'Italian Bonds Settings'!C212&amp;3&amp;'Italian Bonds Settings'!D212&amp;4&amp;'Italian Bonds Settings'!E212&amp;5&amp;'Italian Bonds Settings'!F212&amp;6&amp;'Italian Bonds Settings'!G212&amp;7&amp;'Italian Bonds Settings'!H212&amp;8&amp;'Italian Bonds Settings'!I212&amp;9</f>
        <v>123456789</v>
      </c>
      <c r="H213" s="1">
        <f ca="1">IFERROR(SUMPRODUCT(SEARCH(MID(G213,ROW(INDIRECT("1:"&amp;LEN(G213))),1),Lists!$V$2)),"")</f>
        <v>567</v>
      </c>
    </row>
    <row r="214" spans="1:8">
      <c r="A214" s="1" t="str">
        <f>'Settlement Account'!A213&amp;1&amp;'Settlement Account'!B213&amp;2&amp;'Settlement Account'!C213&amp;3&amp;'Settlement Account'!D213&amp;4&amp;'Settlement Account'!E213&amp;5&amp;'Settlement Account'!F213&amp;6&amp;'Settlement Account'!G213&amp;7&amp;'Settlement Account'!H213&amp;8&amp;'Settlement Account'!I213&amp;9&amp;'Settlement Account'!J213&amp;10&amp;'Settlement Account'!K213</f>
        <v>12345678910</v>
      </c>
      <c r="B214" s="1">
        <f t="shared" ca="1" si="3"/>
        <v>101</v>
      </c>
      <c r="C214" s="1" t="str">
        <f>'Processing Settings'!A213&amp;1&amp;'Processing Settings'!B213&amp;2&amp;'Processing Settings'!C213&amp;3&amp;'Processing Settings'!D213&amp;4&amp;'Processing Settings'!E213&amp;5&amp;'Processing Settings'!F213&amp;6&amp;'Processing Settings'!G213&amp;7&amp;'Processing Settings'!H213&amp;8&amp;'Processing Settings'!I213&amp;9&amp;'Processing Settings'!J213&amp;10&amp;'Processing Settings'!K213</f>
        <v>12345678910</v>
      </c>
      <c r="D214" s="1">
        <f ca="1">IFERROR(SUMPRODUCT(SEARCH(MID(C214,ROW(INDIRECT("1:"&amp;LEN(C214))),1),Lists!$V$2)),"")</f>
        <v>694</v>
      </c>
      <c r="E214" s="1"/>
      <c r="F214" s="1" t="str">
        <f ca="1">IFERROR(SUMPRODUCT(SEARCH(MID(E214,ROW(INDIRECT("1:"&amp;LEN(E214))),1),Lists!$V$2)),"")</f>
        <v/>
      </c>
      <c r="G214" s="52" t="str">
        <f>'Italian Bonds Settings'!A213&amp;1&amp;'Italian Bonds Settings'!B213&amp;2&amp;'Italian Bonds Settings'!C213&amp;3&amp;'Italian Bonds Settings'!D213&amp;4&amp;'Italian Bonds Settings'!E213&amp;5&amp;'Italian Bonds Settings'!F213&amp;6&amp;'Italian Bonds Settings'!G213&amp;7&amp;'Italian Bonds Settings'!H213&amp;8&amp;'Italian Bonds Settings'!I213&amp;9</f>
        <v>123456789</v>
      </c>
      <c r="H214" s="1">
        <f ca="1">IFERROR(SUMPRODUCT(SEARCH(MID(G214,ROW(INDIRECT("1:"&amp;LEN(G214))),1),Lists!$V$2)),"")</f>
        <v>567</v>
      </c>
    </row>
    <row r="215" spans="1:8">
      <c r="A215" s="1" t="str">
        <f>'Settlement Account'!A214&amp;1&amp;'Settlement Account'!B214&amp;2&amp;'Settlement Account'!C214&amp;3&amp;'Settlement Account'!D214&amp;4&amp;'Settlement Account'!E214&amp;5&amp;'Settlement Account'!F214&amp;6&amp;'Settlement Account'!G214&amp;7&amp;'Settlement Account'!H214&amp;8&amp;'Settlement Account'!I214&amp;9&amp;'Settlement Account'!J214&amp;10&amp;'Settlement Account'!K214</f>
        <v>12345678910</v>
      </c>
      <c r="B215" s="1">
        <f t="shared" ca="1" si="3"/>
        <v>101</v>
      </c>
      <c r="C215" s="1" t="str">
        <f>'Processing Settings'!A214&amp;1&amp;'Processing Settings'!B214&amp;2&amp;'Processing Settings'!C214&amp;3&amp;'Processing Settings'!D214&amp;4&amp;'Processing Settings'!E214&amp;5&amp;'Processing Settings'!F214&amp;6&amp;'Processing Settings'!G214&amp;7&amp;'Processing Settings'!H214&amp;8&amp;'Processing Settings'!I214&amp;9&amp;'Processing Settings'!J214&amp;10&amp;'Processing Settings'!K214</f>
        <v>12345678910</v>
      </c>
      <c r="D215" s="1">
        <f ca="1">IFERROR(SUMPRODUCT(SEARCH(MID(C215,ROW(INDIRECT("1:"&amp;LEN(C215))),1),Lists!$V$2)),"")</f>
        <v>694</v>
      </c>
      <c r="E215" s="1"/>
      <c r="F215" s="1" t="str">
        <f ca="1">IFERROR(SUMPRODUCT(SEARCH(MID(E215,ROW(INDIRECT("1:"&amp;LEN(E215))),1),Lists!$V$2)),"")</f>
        <v/>
      </c>
      <c r="G215" s="52" t="str">
        <f>'Italian Bonds Settings'!A214&amp;1&amp;'Italian Bonds Settings'!B214&amp;2&amp;'Italian Bonds Settings'!C214&amp;3&amp;'Italian Bonds Settings'!D214&amp;4&amp;'Italian Bonds Settings'!E214&amp;5&amp;'Italian Bonds Settings'!F214&amp;6&amp;'Italian Bonds Settings'!G214&amp;7&amp;'Italian Bonds Settings'!H214&amp;8&amp;'Italian Bonds Settings'!I214&amp;9</f>
        <v>123456789</v>
      </c>
      <c r="H215" s="1">
        <f ca="1">IFERROR(SUMPRODUCT(SEARCH(MID(G215,ROW(INDIRECT("1:"&amp;LEN(G215))),1),Lists!$V$2)),"")</f>
        <v>567</v>
      </c>
    </row>
    <row r="216" spans="1:8">
      <c r="A216" s="1" t="str">
        <f>'Settlement Account'!A215&amp;1&amp;'Settlement Account'!B215&amp;2&amp;'Settlement Account'!C215&amp;3&amp;'Settlement Account'!D215&amp;4&amp;'Settlement Account'!E215&amp;5&amp;'Settlement Account'!F215&amp;6&amp;'Settlement Account'!G215&amp;7&amp;'Settlement Account'!H215&amp;8&amp;'Settlement Account'!I215&amp;9&amp;'Settlement Account'!J215&amp;10&amp;'Settlement Account'!K215</f>
        <v>12345678910</v>
      </c>
      <c r="B216" s="1">
        <f t="shared" ca="1" si="3"/>
        <v>101</v>
      </c>
      <c r="C216" s="1" t="str">
        <f>'Processing Settings'!A215&amp;1&amp;'Processing Settings'!B215&amp;2&amp;'Processing Settings'!C215&amp;3&amp;'Processing Settings'!D215&amp;4&amp;'Processing Settings'!E215&amp;5&amp;'Processing Settings'!F215&amp;6&amp;'Processing Settings'!G215&amp;7&amp;'Processing Settings'!H215&amp;8&amp;'Processing Settings'!I215&amp;9&amp;'Processing Settings'!J215&amp;10&amp;'Processing Settings'!K215</f>
        <v>12345678910</v>
      </c>
      <c r="D216" s="1">
        <f ca="1">IFERROR(SUMPRODUCT(SEARCH(MID(C216,ROW(INDIRECT("1:"&amp;LEN(C216))),1),Lists!$V$2)),"")</f>
        <v>694</v>
      </c>
      <c r="E216" s="1"/>
      <c r="F216" s="1" t="str">
        <f ca="1">IFERROR(SUMPRODUCT(SEARCH(MID(E216,ROW(INDIRECT("1:"&amp;LEN(E216))),1),Lists!$V$2)),"")</f>
        <v/>
      </c>
      <c r="G216" s="52" t="str">
        <f>'Italian Bonds Settings'!A215&amp;1&amp;'Italian Bonds Settings'!B215&amp;2&amp;'Italian Bonds Settings'!C215&amp;3&amp;'Italian Bonds Settings'!D215&amp;4&amp;'Italian Bonds Settings'!E215&amp;5&amp;'Italian Bonds Settings'!F215&amp;6&amp;'Italian Bonds Settings'!G215&amp;7&amp;'Italian Bonds Settings'!H215&amp;8&amp;'Italian Bonds Settings'!I215&amp;9</f>
        <v>123456789</v>
      </c>
      <c r="H216" s="1">
        <f ca="1">IFERROR(SUMPRODUCT(SEARCH(MID(G216,ROW(INDIRECT("1:"&amp;LEN(G216))),1),Lists!$V$2)),"")</f>
        <v>567</v>
      </c>
    </row>
    <row r="217" spans="1:8">
      <c r="A217" s="1" t="str">
        <f>'Settlement Account'!A216&amp;1&amp;'Settlement Account'!B216&amp;2&amp;'Settlement Account'!C216&amp;3&amp;'Settlement Account'!D216&amp;4&amp;'Settlement Account'!E216&amp;5&amp;'Settlement Account'!F216&amp;6&amp;'Settlement Account'!G216&amp;7&amp;'Settlement Account'!H216&amp;8&amp;'Settlement Account'!I216&amp;9&amp;'Settlement Account'!J216&amp;10&amp;'Settlement Account'!K216</f>
        <v>12345678910</v>
      </c>
      <c r="B217" s="1">
        <f t="shared" ca="1" si="3"/>
        <v>101</v>
      </c>
      <c r="C217" s="1" t="str">
        <f>'Processing Settings'!A216&amp;1&amp;'Processing Settings'!B216&amp;2&amp;'Processing Settings'!C216&amp;3&amp;'Processing Settings'!D216&amp;4&amp;'Processing Settings'!E216&amp;5&amp;'Processing Settings'!F216&amp;6&amp;'Processing Settings'!G216&amp;7&amp;'Processing Settings'!H216&amp;8&amp;'Processing Settings'!I216&amp;9&amp;'Processing Settings'!J216&amp;10&amp;'Processing Settings'!K216</f>
        <v>12345678910</v>
      </c>
      <c r="D217" s="1">
        <f ca="1">IFERROR(SUMPRODUCT(SEARCH(MID(C217,ROW(INDIRECT("1:"&amp;LEN(C217))),1),Lists!$V$2)),"")</f>
        <v>694</v>
      </c>
      <c r="E217" s="1"/>
      <c r="F217" s="1" t="str">
        <f ca="1">IFERROR(SUMPRODUCT(SEARCH(MID(E217,ROW(INDIRECT("1:"&amp;LEN(E217))),1),Lists!$V$2)),"")</f>
        <v/>
      </c>
      <c r="G217" s="52" t="str">
        <f>'Italian Bonds Settings'!A216&amp;1&amp;'Italian Bonds Settings'!B216&amp;2&amp;'Italian Bonds Settings'!C216&amp;3&amp;'Italian Bonds Settings'!D216&amp;4&amp;'Italian Bonds Settings'!E216&amp;5&amp;'Italian Bonds Settings'!F216&amp;6&amp;'Italian Bonds Settings'!G216&amp;7&amp;'Italian Bonds Settings'!H216&amp;8&amp;'Italian Bonds Settings'!I216&amp;9</f>
        <v>123456789</v>
      </c>
      <c r="H217" s="1">
        <f ca="1">IFERROR(SUMPRODUCT(SEARCH(MID(G217,ROW(INDIRECT("1:"&amp;LEN(G217))),1),Lists!$V$2)),"")</f>
        <v>567</v>
      </c>
    </row>
    <row r="218" spans="1:8">
      <c r="A218" s="1" t="str">
        <f>'Settlement Account'!A217&amp;1&amp;'Settlement Account'!B217&amp;2&amp;'Settlement Account'!C217&amp;3&amp;'Settlement Account'!D217&amp;4&amp;'Settlement Account'!E217&amp;5&amp;'Settlement Account'!F217&amp;6&amp;'Settlement Account'!G217&amp;7&amp;'Settlement Account'!H217&amp;8&amp;'Settlement Account'!I217&amp;9&amp;'Settlement Account'!J217&amp;10&amp;'Settlement Account'!K217</f>
        <v>12345678910</v>
      </c>
      <c r="B218" s="1">
        <f t="shared" ca="1" si="3"/>
        <v>101</v>
      </c>
      <c r="C218" s="1" t="str">
        <f>'Processing Settings'!A217&amp;1&amp;'Processing Settings'!B217&amp;2&amp;'Processing Settings'!C217&amp;3&amp;'Processing Settings'!D217&amp;4&amp;'Processing Settings'!E217&amp;5&amp;'Processing Settings'!F217&amp;6&amp;'Processing Settings'!G217&amp;7&amp;'Processing Settings'!H217&amp;8&amp;'Processing Settings'!I217&amp;9&amp;'Processing Settings'!J217&amp;10&amp;'Processing Settings'!K217</f>
        <v>12345678910</v>
      </c>
      <c r="D218" s="1">
        <f ca="1">IFERROR(SUMPRODUCT(SEARCH(MID(C218,ROW(INDIRECT("1:"&amp;LEN(C218))),1),Lists!$V$2)),"")</f>
        <v>694</v>
      </c>
      <c r="E218" s="1"/>
      <c r="F218" s="1" t="str">
        <f ca="1">IFERROR(SUMPRODUCT(SEARCH(MID(E218,ROW(INDIRECT("1:"&amp;LEN(E218))),1),Lists!$V$2)),"")</f>
        <v/>
      </c>
      <c r="G218" s="52" t="str">
        <f>'Italian Bonds Settings'!A217&amp;1&amp;'Italian Bonds Settings'!B217&amp;2&amp;'Italian Bonds Settings'!C217&amp;3&amp;'Italian Bonds Settings'!D217&amp;4&amp;'Italian Bonds Settings'!E217&amp;5&amp;'Italian Bonds Settings'!F217&amp;6&amp;'Italian Bonds Settings'!G217&amp;7&amp;'Italian Bonds Settings'!H217&amp;8&amp;'Italian Bonds Settings'!I217&amp;9</f>
        <v>123456789</v>
      </c>
      <c r="H218" s="1">
        <f ca="1">IFERROR(SUMPRODUCT(SEARCH(MID(G218,ROW(INDIRECT("1:"&amp;LEN(G218))),1),Lists!$V$2)),"")</f>
        <v>567</v>
      </c>
    </row>
    <row r="219" spans="1:8">
      <c r="A219" s="1" t="str">
        <f>'Settlement Account'!A218&amp;1&amp;'Settlement Account'!B218&amp;2&amp;'Settlement Account'!C218&amp;3&amp;'Settlement Account'!D218&amp;4&amp;'Settlement Account'!E218&amp;5&amp;'Settlement Account'!F218&amp;6&amp;'Settlement Account'!G218&amp;7&amp;'Settlement Account'!H218&amp;8&amp;'Settlement Account'!I218&amp;9&amp;'Settlement Account'!J218&amp;10&amp;'Settlement Account'!K218</f>
        <v>12345678910</v>
      </c>
      <c r="B219" s="1">
        <f t="shared" ca="1" si="3"/>
        <v>101</v>
      </c>
      <c r="C219" s="1" t="str">
        <f>'Processing Settings'!A218&amp;1&amp;'Processing Settings'!B218&amp;2&amp;'Processing Settings'!C218&amp;3&amp;'Processing Settings'!D218&amp;4&amp;'Processing Settings'!E218&amp;5&amp;'Processing Settings'!F218&amp;6&amp;'Processing Settings'!G218&amp;7&amp;'Processing Settings'!H218&amp;8&amp;'Processing Settings'!I218&amp;9&amp;'Processing Settings'!J218&amp;10&amp;'Processing Settings'!K218</f>
        <v>12345678910</v>
      </c>
      <c r="D219" s="1">
        <f ca="1">IFERROR(SUMPRODUCT(SEARCH(MID(C219,ROW(INDIRECT("1:"&amp;LEN(C219))),1),Lists!$V$2)),"")</f>
        <v>694</v>
      </c>
      <c r="E219" s="1"/>
      <c r="F219" s="1" t="str">
        <f ca="1">IFERROR(SUMPRODUCT(SEARCH(MID(E219,ROW(INDIRECT("1:"&amp;LEN(E219))),1),Lists!$V$2)),"")</f>
        <v/>
      </c>
      <c r="G219" s="52" t="str">
        <f>'Italian Bonds Settings'!A218&amp;1&amp;'Italian Bonds Settings'!B218&amp;2&amp;'Italian Bonds Settings'!C218&amp;3&amp;'Italian Bonds Settings'!D218&amp;4&amp;'Italian Bonds Settings'!E218&amp;5&amp;'Italian Bonds Settings'!F218&amp;6&amp;'Italian Bonds Settings'!G218&amp;7&amp;'Italian Bonds Settings'!H218&amp;8&amp;'Italian Bonds Settings'!I218&amp;9</f>
        <v>123456789</v>
      </c>
      <c r="H219" s="1">
        <f ca="1">IFERROR(SUMPRODUCT(SEARCH(MID(G219,ROW(INDIRECT("1:"&amp;LEN(G219))),1),Lists!$V$2)),"")</f>
        <v>567</v>
      </c>
    </row>
    <row r="220" spans="1:8">
      <c r="A220" s="1" t="str">
        <f>'Settlement Account'!A219&amp;1&amp;'Settlement Account'!B219&amp;2&amp;'Settlement Account'!C219&amp;3&amp;'Settlement Account'!D219&amp;4&amp;'Settlement Account'!E219&amp;5&amp;'Settlement Account'!F219&amp;6&amp;'Settlement Account'!G219&amp;7&amp;'Settlement Account'!H219&amp;8&amp;'Settlement Account'!I219&amp;9&amp;'Settlement Account'!J219&amp;10&amp;'Settlement Account'!K219</f>
        <v>12345678910</v>
      </c>
      <c r="B220" s="1">
        <f t="shared" ca="1" si="3"/>
        <v>101</v>
      </c>
      <c r="C220" s="1" t="str">
        <f>'Processing Settings'!A219&amp;1&amp;'Processing Settings'!B219&amp;2&amp;'Processing Settings'!C219&amp;3&amp;'Processing Settings'!D219&amp;4&amp;'Processing Settings'!E219&amp;5&amp;'Processing Settings'!F219&amp;6&amp;'Processing Settings'!G219&amp;7&amp;'Processing Settings'!H219&amp;8&amp;'Processing Settings'!I219&amp;9&amp;'Processing Settings'!J219&amp;10&amp;'Processing Settings'!K219</f>
        <v>12345678910</v>
      </c>
      <c r="D220" s="1">
        <f ca="1">IFERROR(SUMPRODUCT(SEARCH(MID(C220,ROW(INDIRECT("1:"&amp;LEN(C220))),1),Lists!$V$2)),"")</f>
        <v>694</v>
      </c>
      <c r="E220" s="1"/>
      <c r="F220" s="1" t="str">
        <f ca="1">IFERROR(SUMPRODUCT(SEARCH(MID(E220,ROW(INDIRECT("1:"&amp;LEN(E220))),1),Lists!$V$2)),"")</f>
        <v/>
      </c>
      <c r="G220" s="52" t="str">
        <f>'Italian Bonds Settings'!A219&amp;1&amp;'Italian Bonds Settings'!B219&amp;2&amp;'Italian Bonds Settings'!C219&amp;3&amp;'Italian Bonds Settings'!D219&amp;4&amp;'Italian Bonds Settings'!E219&amp;5&amp;'Italian Bonds Settings'!F219&amp;6&amp;'Italian Bonds Settings'!G219&amp;7&amp;'Italian Bonds Settings'!H219&amp;8&amp;'Italian Bonds Settings'!I219&amp;9</f>
        <v>123456789</v>
      </c>
      <c r="H220" s="1">
        <f ca="1">IFERROR(SUMPRODUCT(SEARCH(MID(G220,ROW(INDIRECT("1:"&amp;LEN(G220))),1),Lists!$V$2)),"")</f>
        <v>567</v>
      </c>
    </row>
    <row r="221" spans="1:8">
      <c r="A221" s="1" t="str">
        <f>'Settlement Account'!A220&amp;1&amp;'Settlement Account'!B220&amp;2&amp;'Settlement Account'!C220&amp;3&amp;'Settlement Account'!D220&amp;4&amp;'Settlement Account'!E220&amp;5&amp;'Settlement Account'!F220&amp;6&amp;'Settlement Account'!G220&amp;7&amp;'Settlement Account'!H220&amp;8&amp;'Settlement Account'!I220&amp;9&amp;'Settlement Account'!J220&amp;10&amp;'Settlement Account'!K220</f>
        <v>12345678910</v>
      </c>
      <c r="B221" s="1">
        <f t="shared" ca="1" si="3"/>
        <v>101</v>
      </c>
      <c r="C221" s="1" t="str">
        <f>'Processing Settings'!A220&amp;1&amp;'Processing Settings'!B220&amp;2&amp;'Processing Settings'!C220&amp;3&amp;'Processing Settings'!D220&amp;4&amp;'Processing Settings'!E220&amp;5&amp;'Processing Settings'!F220&amp;6&amp;'Processing Settings'!G220&amp;7&amp;'Processing Settings'!H220&amp;8&amp;'Processing Settings'!I220&amp;9&amp;'Processing Settings'!J220&amp;10&amp;'Processing Settings'!K220</f>
        <v>12345678910</v>
      </c>
      <c r="D221" s="1">
        <f ca="1">IFERROR(SUMPRODUCT(SEARCH(MID(C221,ROW(INDIRECT("1:"&amp;LEN(C221))),1),Lists!$V$2)),"")</f>
        <v>694</v>
      </c>
      <c r="E221" s="1"/>
      <c r="F221" s="1" t="str">
        <f ca="1">IFERROR(SUMPRODUCT(SEARCH(MID(E221,ROW(INDIRECT("1:"&amp;LEN(E221))),1),Lists!$V$2)),"")</f>
        <v/>
      </c>
      <c r="G221" s="52" t="str">
        <f>'Italian Bonds Settings'!A220&amp;1&amp;'Italian Bonds Settings'!B220&amp;2&amp;'Italian Bonds Settings'!C220&amp;3&amp;'Italian Bonds Settings'!D220&amp;4&amp;'Italian Bonds Settings'!E220&amp;5&amp;'Italian Bonds Settings'!F220&amp;6&amp;'Italian Bonds Settings'!G220&amp;7&amp;'Italian Bonds Settings'!H220&amp;8&amp;'Italian Bonds Settings'!I220&amp;9</f>
        <v>123456789</v>
      </c>
      <c r="H221" s="1">
        <f ca="1">IFERROR(SUMPRODUCT(SEARCH(MID(G221,ROW(INDIRECT("1:"&amp;LEN(G221))),1),Lists!$V$2)),"")</f>
        <v>567</v>
      </c>
    </row>
    <row r="222" spans="1:8">
      <c r="A222" s="1" t="str">
        <f>'Settlement Account'!A221&amp;1&amp;'Settlement Account'!B221&amp;2&amp;'Settlement Account'!C221&amp;3&amp;'Settlement Account'!D221&amp;4&amp;'Settlement Account'!E221&amp;5&amp;'Settlement Account'!F221&amp;6&amp;'Settlement Account'!G221&amp;7&amp;'Settlement Account'!H221&amp;8&amp;'Settlement Account'!I221&amp;9&amp;'Settlement Account'!J221&amp;10&amp;'Settlement Account'!K221</f>
        <v>12345678910</v>
      </c>
      <c r="B222" s="1">
        <f t="shared" ca="1" si="3"/>
        <v>101</v>
      </c>
      <c r="C222" s="1" t="str">
        <f>'Processing Settings'!A221&amp;1&amp;'Processing Settings'!B221&amp;2&amp;'Processing Settings'!C221&amp;3&amp;'Processing Settings'!D221&amp;4&amp;'Processing Settings'!E221&amp;5&amp;'Processing Settings'!F221&amp;6&amp;'Processing Settings'!G221&amp;7&amp;'Processing Settings'!H221&amp;8&amp;'Processing Settings'!I221&amp;9&amp;'Processing Settings'!J221&amp;10&amp;'Processing Settings'!K221</f>
        <v>12345678910</v>
      </c>
      <c r="D222" s="1">
        <f ca="1">IFERROR(SUMPRODUCT(SEARCH(MID(C222,ROW(INDIRECT("1:"&amp;LEN(C222))),1),Lists!$V$2)),"")</f>
        <v>694</v>
      </c>
      <c r="E222" s="1"/>
      <c r="F222" s="1" t="str">
        <f ca="1">IFERROR(SUMPRODUCT(SEARCH(MID(E222,ROW(INDIRECT("1:"&amp;LEN(E222))),1),Lists!$V$2)),"")</f>
        <v/>
      </c>
      <c r="G222" s="52" t="str">
        <f>'Italian Bonds Settings'!A221&amp;1&amp;'Italian Bonds Settings'!B221&amp;2&amp;'Italian Bonds Settings'!C221&amp;3&amp;'Italian Bonds Settings'!D221&amp;4&amp;'Italian Bonds Settings'!E221&amp;5&amp;'Italian Bonds Settings'!F221&amp;6&amp;'Italian Bonds Settings'!G221&amp;7&amp;'Italian Bonds Settings'!H221&amp;8&amp;'Italian Bonds Settings'!I221&amp;9</f>
        <v>123456789</v>
      </c>
      <c r="H222" s="1">
        <f ca="1">IFERROR(SUMPRODUCT(SEARCH(MID(G222,ROW(INDIRECT("1:"&amp;LEN(G222))),1),Lists!$V$2)),"")</f>
        <v>567</v>
      </c>
    </row>
    <row r="223" spans="1:8">
      <c r="A223" s="1" t="str">
        <f>'Settlement Account'!A222&amp;1&amp;'Settlement Account'!B222&amp;2&amp;'Settlement Account'!C222&amp;3&amp;'Settlement Account'!D222&amp;4&amp;'Settlement Account'!E222&amp;5&amp;'Settlement Account'!F222&amp;6&amp;'Settlement Account'!G222&amp;7&amp;'Settlement Account'!H222&amp;8&amp;'Settlement Account'!I222&amp;9&amp;'Settlement Account'!J222&amp;10&amp;'Settlement Account'!K222</f>
        <v>12345678910</v>
      </c>
      <c r="B223" s="1">
        <f t="shared" ca="1" si="3"/>
        <v>101</v>
      </c>
      <c r="C223" s="1" t="str">
        <f>'Processing Settings'!A222&amp;1&amp;'Processing Settings'!B222&amp;2&amp;'Processing Settings'!C222&amp;3&amp;'Processing Settings'!D222&amp;4&amp;'Processing Settings'!E222&amp;5&amp;'Processing Settings'!F222&amp;6&amp;'Processing Settings'!G222&amp;7&amp;'Processing Settings'!H222&amp;8&amp;'Processing Settings'!I222&amp;9&amp;'Processing Settings'!J222&amp;10&amp;'Processing Settings'!K222</f>
        <v>12345678910</v>
      </c>
      <c r="D223" s="1">
        <f ca="1">IFERROR(SUMPRODUCT(SEARCH(MID(C223,ROW(INDIRECT("1:"&amp;LEN(C223))),1),Lists!$V$2)),"")</f>
        <v>694</v>
      </c>
      <c r="E223" s="1"/>
      <c r="F223" s="1" t="str">
        <f ca="1">IFERROR(SUMPRODUCT(SEARCH(MID(E223,ROW(INDIRECT("1:"&amp;LEN(E223))),1),Lists!$V$2)),"")</f>
        <v/>
      </c>
      <c r="G223" s="52" t="str">
        <f>'Italian Bonds Settings'!A222&amp;1&amp;'Italian Bonds Settings'!B222&amp;2&amp;'Italian Bonds Settings'!C222&amp;3&amp;'Italian Bonds Settings'!D222&amp;4&amp;'Italian Bonds Settings'!E222&amp;5&amp;'Italian Bonds Settings'!F222&amp;6&amp;'Italian Bonds Settings'!G222&amp;7&amp;'Italian Bonds Settings'!H222&amp;8&amp;'Italian Bonds Settings'!I222&amp;9</f>
        <v>123456789</v>
      </c>
      <c r="H223" s="1">
        <f ca="1">IFERROR(SUMPRODUCT(SEARCH(MID(G223,ROW(INDIRECT("1:"&amp;LEN(G223))),1),Lists!$V$2)),"")</f>
        <v>567</v>
      </c>
    </row>
    <row r="224" spans="1:8">
      <c r="A224" s="1" t="str">
        <f>'Settlement Account'!A223&amp;1&amp;'Settlement Account'!B223&amp;2&amp;'Settlement Account'!C223&amp;3&amp;'Settlement Account'!D223&amp;4&amp;'Settlement Account'!E223&amp;5&amp;'Settlement Account'!F223&amp;6&amp;'Settlement Account'!G223&amp;7&amp;'Settlement Account'!H223&amp;8&amp;'Settlement Account'!I223&amp;9&amp;'Settlement Account'!J223&amp;10&amp;'Settlement Account'!K223</f>
        <v>12345678910</v>
      </c>
      <c r="B224" s="1">
        <f t="shared" ca="1" si="3"/>
        <v>101</v>
      </c>
      <c r="C224" s="1" t="str">
        <f>'Processing Settings'!A223&amp;1&amp;'Processing Settings'!B223&amp;2&amp;'Processing Settings'!C223&amp;3&amp;'Processing Settings'!D223&amp;4&amp;'Processing Settings'!E223&amp;5&amp;'Processing Settings'!F223&amp;6&amp;'Processing Settings'!G223&amp;7&amp;'Processing Settings'!H223&amp;8&amp;'Processing Settings'!I223&amp;9&amp;'Processing Settings'!J223&amp;10&amp;'Processing Settings'!K223</f>
        <v>12345678910</v>
      </c>
      <c r="D224" s="1">
        <f ca="1">IFERROR(SUMPRODUCT(SEARCH(MID(C224,ROW(INDIRECT("1:"&amp;LEN(C224))),1),Lists!$V$2)),"")</f>
        <v>694</v>
      </c>
      <c r="E224" s="1"/>
      <c r="F224" s="1" t="str">
        <f ca="1">IFERROR(SUMPRODUCT(SEARCH(MID(E224,ROW(INDIRECT("1:"&amp;LEN(E224))),1),Lists!$V$2)),"")</f>
        <v/>
      </c>
      <c r="G224" s="52" t="str">
        <f>'Italian Bonds Settings'!A223&amp;1&amp;'Italian Bonds Settings'!B223&amp;2&amp;'Italian Bonds Settings'!C223&amp;3&amp;'Italian Bonds Settings'!D223&amp;4&amp;'Italian Bonds Settings'!E223&amp;5&amp;'Italian Bonds Settings'!F223&amp;6&amp;'Italian Bonds Settings'!G223&amp;7&amp;'Italian Bonds Settings'!H223&amp;8&amp;'Italian Bonds Settings'!I223&amp;9</f>
        <v>123456789</v>
      </c>
      <c r="H224" s="1">
        <f ca="1">IFERROR(SUMPRODUCT(SEARCH(MID(G224,ROW(INDIRECT("1:"&amp;LEN(G224))),1),Lists!$V$2)),"")</f>
        <v>567</v>
      </c>
    </row>
    <row r="225" spans="1:8">
      <c r="A225" s="1" t="str">
        <f>'Settlement Account'!A224&amp;1&amp;'Settlement Account'!B224&amp;2&amp;'Settlement Account'!C224&amp;3&amp;'Settlement Account'!D224&amp;4&amp;'Settlement Account'!E224&amp;5&amp;'Settlement Account'!F224&amp;6&amp;'Settlement Account'!G224&amp;7&amp;'Settlement Account'!H224&amp;8&amp;'Settlement Account'!I224&amp;9&amp;'Settlement Account'!J224&amp;10&amp;'Settlement Account'!K224</f>
        <v>12345678910</v>
      </c>
      <c r="B225" s="1">
        <f t="shared" ca="1" si="3"/>
        <v>101</v>
      </c>
      <c r="C225" s="1" t="str">
        <f>'Processing Settings'!A224&amp;1&amp;'Processing Settings'!B224&amp;2&amp;'Processing Settings'!C224&amp;3&amp;'Processing Settings'!D224&amp;4&amp;'Processing Settings'!E224&amp;5&amp;'Processing Settings'!F224&amp;6&amp;'Processing Settings'!G224&amp;7&amp;'Processing Settings'!H224&amp;8&amp;'Processing Settings'!I224&amp;9&amp;'Processing Settings'!J224&amp;10&amp;'Processing Settings'!K224</f>
        <v>12345678910</v>
      </c>
      <c r="D225" s="1">
        <f ca="1">IFERROR(SUMPRODUCT(SEARCH(MID(C225,ROW(INDIRECT("1:"&amp;LEN(C225))),1),Lists!$V$2)),"")</f>
        <v>694</v>
      </c>
      <c r="E225" s="1"/>
      <c r="F225" s="1" t="str">
        <f ca="1">IFERROR(SUMPRODUCT(SEARCH(MID(E225,ROW(INDIRECT("1:"&amp;LEN(E225))),1),Lists!$V$2)),"")</f>
        <v/>
      </c>
      <c r="G225" s="52" t="str">
        <f>'Italian Bonds Settings'!A224&amp;1&amp;'Italian Bonds Settings'!B224&amp;2&amp;'Italian Bonds Settings'!C224&amp;3&amp;'Italian Bonds Settings'!D224&amp;4&amp;'Italian Bonds Settings'!E224&amp;5&amp;'Italian Bonds Settings'!F224&amp;6&amp;'Italian Bonds Settings'!G224&amp;7&amp;'Italian Bonds Settings'!H224&amp;8&amp;'Italian Bonds Settings'!I224&amp;9</f>
        <v>123456789</v>
      </c>
      <c r="H225" s="1">
        <f ca="1">IFERROR(SUMPRODUCT(SEARCH(MID(G225,ROW(INDIRECT("1:"&amp;LEN(G225))),1),Lists!$V$2)),"")</f>
        <v>567</v>
      </c>
    </row>
    <row r="226" spans="1:8">
      <c r="A226" s="1" t="str">
        <f>'Settlement Account'!A225&amp;1&amp;'Settlement Account'!B225&amp;2&amp;'Settlement Account'!C225&amp;3&amp;'Settlement Account'!D225&amp;4&amp;'Settlement Account'!E225&amp;5&amp;'Settlement Account'!F225&amp;6&amp;'Settlement Account'!G225&amp;7&amp;'Settlement Account'!H225&amp;8&amp;'Settlement Account'!I225&amp;9&amp;'Settlement Account'!J225&amp;10&amp;'Settlement Account'!K225</f>
        <v>12345678910</v>
      </c>
      <c r="B226" s="1">
        <f t="shared" ca="1" si="3"/>
        <v>101</v>
      </c>
      <c r="C226" s="1" t="str">
        <f>'Processing Settings'!A225&amp;1&amp;'Processing Settings'!B225&amp;2&amp;'Processing Settings'!C225&amp;3&amp;'Processing Settings'!D225&amp;4&amp;'Processing Settings'!E225&amp;5&amp;'Processing Settings'!F225&amp;6&amp;'Processing Settings'!G225&amp;7&amp;'Processing Settings'!H225&amp;8&amp;'Processing Settings'!I225&amp;9&amp;'Processing Settings'!J225&amp;10&amp;'Processing Settings'!K225</f>
        <v>12345678910</v>
      </c>
      <c r="D226" s="1">
        <f ca="1">IFERROR(SUMPRODUCT(SEARCH(MID(C226,ROW(INDIRECT("1:"&amp;LEN(C226))),1),Lists!$V$2)),"")</f>
        <v>694</v>
      </c>
      <c r="E226" s="1"/>
      <c r="F226" s="1" t="str">
        <f ca="1">IFERROR(SUMPRODUCT(SEARCH(MID(E226,ROW(INDIRECT("1:"&amp;LEN(E226))),1),Lists!$V$2)),"")</f>
        <v/>
      </c>
      <c r="G226" s="52" t="str">
        <f>'Italian Bonds Settings'!A225&amp;1&amp;'Italian Bonds Settings'!B225&amp;2&amp;'Italian Bonds Settings'!C225&amp;3&amp;'Italian Bonds Settings'!D225&amp;4&amp;'Italian Bonds Settings'!E225&amp;5&amp;'Italian Bonds Settings'!F225&amp;6&amp;'Italian Bonds Settings'!G225&amp;7&amp;'Italian Bonds Settings'!H225&amp;8&amp;'Italian Bonds Settings'!I225&amp;9</f>
        <v>123456789</v>
      </c>
      <c r="H226" s="1">
        <f ca="1">IFERROR(SUMPRODUCT(SEARCH(MID(G226,ROW(INDIRECT("1:"&amp;LEN(G226))),1),Lists!$V$2)),"")</f>
        <v>567</v>
      </c>
    </row>
    <row r="227" spans="1:8">
      <c r="A227" s="1" t="str">
        <f>'Settlement Account'!A226&amp;1&amp;'Settlement Account'!B226&amp;2&amp;'Settlement Account'!C226&amp;3&amp;'Settlement Account'!D226&amp;4&amp;'Settlement Account'!E226&amp;5&amp;'Settlement Account'!F226&amp;6&amp;'Settlement Account'!G226&amp;7&amp;'Settlement Account'!H226&amp;8&amp;'Settlement Account'!I226&amp;9&amp;'Settlement Account'!J226&amp;10&amp;'Settlement Account'!K226</f>
        <v>12345678910</v>
      </c>
      <c r="B227" s="1">
        <f t="shared" ca="1" si="3"/>
        <v>101</v>
      </c>
      <c r="C227" s="1" t="str">
        <f>'Processing Settings'!A226&amp;1&amp;'Processing Settings'!B226&amp;2&amp;'Processing Settings'!C226&amp;3&amp;'Processing Settings'!D226&amp;4&amp;'Processing Settings'!E226&amp;5&amp;'Processing Settings'!F226&amp;6&amp;'Processing Settings'!G226&amp;7&amp;'Processing Settings'!H226&amp;8&amp;'Processing Settings'!I226&amp;9&amp;'Processing Settings'!J226&amp;10&amp;'Processing Settings'!K226</f>
        <v>12345678910</v>
      </c>
      <c r="D227" s="1">
        <f ca="1">IFERROR(SUMPRODUCT(SEARCH(MID(C227,ROW(INDIRECT("1:"&amp;LEN(C227))),1),Lists!$V$2)),"")</f>
        <v>694</v>
      </c>
      <c r="E227" s="1"/>
      <c r="F227" s="1" t="str">
        <f ca="1">IFERROR(SUMPRODUCT(SEARCH(MID(E227,ROW(INDIRECT("1:"&amp;LEN(E227))),1),Lists!$V$2)),"")</f>
        <v/>
      </c>
      <c r="G227" s="52" t="str">
        <f>'Italian Bonds Settings'!A226&amp;1&amp;'Italian Bonds Settings'!B226&amp;2&amp;'Italian Bonds Settings'!C226&amp;3&amp;'Italian Bonds Settings'!D226&amp;4&amp;'Italian Bonds Settings'!E226&amp;5&amp;'Italian Bonds Settings'!F226&amp;6&amp;'Italian Bonds Settings'!G226&amp;7&amp;'Italian Bonds Settings'!H226&amp;8&amp;'Italian Bonds Settings'!I226&amp;9</f>
        <v>123456789</v>
      </c>
      <c r="H227" s="1">
        <f ca="1">IFERROR(SUMPRODUCT(SEARCH(MID(G227,ROW(INDIRECT("1:"&amp;LEN(G227))),1),Lists!$V$2)),"")</f>
        <v>567</v>
      </c>
    </row>
    <row r="228" spans="1:8">
      <c r="A228" s="1" t="str">
        <f>'Settlement Account'!A227&amp;1&amp;'Settlement Account'!B227&amp;2&amp;'Settlement Account'!C227&amp;3&amp;'Settlement Account'!D227&amp;4&amp;'Settlement Account'!E227&amp;5&amp;'Settlement Account'!F227&amp;6&amp;'Settlement Account'!G227&amp;7&amp;'Settlement Account'!H227&amp;8&amp;'Settlement Account'!I227&amp;9&amp;'Settlement Account'!J227&amp;10&amp;'Settlement Account'!K227</f>
        <v>12345678910</v>
      </c>
      <c r="B228" s="1">
        <f t="shared" ca="1" si="3"/>
        <v>101</v>
      </c>
      <c r="C228" s="1" t="str">
        <f>'Processing Settings'!A227&amp;1&amp;'Processing Settings'!B227&amp;2&amp;'Processing Settings'!C227&amp;3&amp;'Processing Settings'!D227&amp;4&amp;'Processing Settings'!E227&amp;5&amp;'Processing Settings'!F227&amp;6&amp;'Processing Settings'!G227&amp;7&amp;'Processing Settings'!H227&amp;8&amp;'Processing Settings'!I227&amp;9&amp;'Processing Settings'!J227&amp;10&amp;'Processing Settings'!K227</f>
        <v>12345678910</v>
      </c>
      <c r="D228" s="1">
        <f ca="1">IFERROR(SUMPRODUCT(SEARCH(MID(C228,ROW(INDIRECT("1:"&amp;LEN(C228))),1),Lists!$V$2)),"")</f>
        <v>694</v>
      </c>
      <c r="E228" s="1"/>
      <c r="F228" s="1" t="str">
        <f ca="1">IFERROR(SUMPRODUCT(SEARCH(MID(E228,ROW(INDIRECT("1:"&amp;LEN(E228))),1),Lists!$V$2)),"")</f>
        <v/>
      </c>
      <c r="G228" s="52" t="str">
        <f>'Italian Bonds Settings'!A227&amp;1&amp;'Italian Bonds Settings'!B227&amp;2&amp;'Italian Bonds Settings'!C227&amp;3&amp;'Italian Bonds Settings'!D227&amp;4&amp;'Italian Bonds Settings'!E227&amp;5&amp;'Italian Bonds Settings'!F227&amp;6&amp;'Italian Bonds Settings'!G227&amp;7&amp;'Italian Bonds Settings'!H227&amp;8&amp;'Italian Bonds Settings'!I227&amp;9</f>
        <v>123456789</v>
      </c>
      <c r="H228" s="1">
        <f ca="1">IFERROR(SUMPRODUCT(SEARCH(MID(G228,ROW(INDIRECT("1:"&amp;LEN(G228))),1),Lists!$V$2)),"")</f>
        <v>567</v>
      </c>
    </row>
    <row r="229" spans="1:8">
      <c r="A229" s="1" t="str">
        <f>'Settlement Account'!A228&amp;1&amp;'Settlement Account'!B228&amp;2&amp;'Settlement Account'!C228&amp;3&amp;'Settlement Account'!D228&amp;4&amp;'Settlement Account'!E228&amp;5&amp;'Settlement Account'!F228&amp;6&amp;'Settlement Account'!G228&amp;7&amp;'Settlement Account'!H228&amp;8&amp;'Settlement Account'!I228&amp;9&amp;'Settlement Account'!J228&amp;10&amp;'Settlement Account'!K228</f>
        <v>12345678910</v>
      </c>
      <c r="B229" s="1">
        <f t="shared" ca="1" si="3"/>
        <v>101</v>
      </c>
      <c r="C229" s="1" t="str">
        <f>'Processing Settings'!A228&amp;1&amp;'Processing Settings'!B228&amp;2&amp;'Processing Settings'!C228&amp;3&amp;'Processing Settings'!D228&amp;4&amp;'Processing Settings'!E228&amp;5&amp;'Processing Settings'!F228&amp;6&amp;'Processing Settings'!G228&amp;7&amp;'Processing Settings'!H228&amp;8&amp;'Processing Settings'!I228&amp;9&amp;'Processing Settings'!J228&amp;10&amp;'Processing Settings'!K228</f>
        <v>12345678910</v>
      </c>
      <c r="D229" s="1">
        <f ca="1">IFERROR(SUMPRODUCT(SEARCH(MID(C229,ROW(INDIRECT("1:"&amp;LEN(C229))),1),Lists!$V$2)),"")</f>
        <v>694</v>
      </c>
      <c r="E229" s="1"/>
      <c r="F229" s="1" t="str">
        <f ca="1">IFERROR(SUMPRODUCT(SEARCH(MID(E229,ROW(INDIRECT("1:"&amp;LEN(E229))),1),Lists!$V$2)),"")</f>
        <v/>
      </c>
      <c r="G229" s="52" t="str">
        <f>'Italian Bonds Settings'!A228&amp;1&amp;'Italian Bonds Settings'!B228&amp;2&amp;'Italian Bonds Settings'!C228&amp;3&amp;'Italian Bonds Settings'!D228&amp;4&amp;'Italian Bonds Settings'!E228&amp;5&amp;'Italian Bonds Settings'!F228&amp;6&amp;'Italian Bonds Settings'!G228&amp;7&amp;'Italian Bonds Settings'!H228&amp;8&amp;'Italian Bonds Settings'!I228&amp;9</f>
        <v>123456789</v>
      </c>
      <c r="H229" s="1">
        <f ca="1">IFERROR(SUMPRODUCT(SEARCH(MID(G229,ROW(INDIRECT("1:"&amp;LEN(G229))),1),Lists!$V$2)),"")</f>
        <v>567</v>
      </c>
    </row>
    <row r="230" spans="1:8">
      <c r="A230" s="1" t="str">
        <f>'Settlement Account'!A229&amp;1&amp;'Settlement Account'!B229&amp;2&amp;'Settlement Account'!C229&amp;3&amp;'Settlement Account'!D229&amp;4&amp;'Settlement Account'!E229&amp;5&amp;'Settlement Account'!F229&amp;6&amp;'Settlement Account'!G229&amp;7&amp;'Settlement Account'!H229&amp;8&amp;'Settlement Account'!I229&amp;9&amp;'Settlement Account'!J229&amp;10&amp;'Settlement Account'!K229</f>
        <v>12345678910</v>
      </c>
      <c r="B230" s="1">
        <f t="shared" ca="1" si="3"/>
        <v>101</v>
      </c>
      <c r="C230" s="1" t="str">
        <f>'Processing Settings'!A229&amp;1&amp;'Processing Settings'!B229&amp;2&amp;'Processing Settings'!C229&amp;3&amp;'Processing Settings'!D229&amp;4&amp;'Processing Settings'!E229&amp;5&amp;'Processing Settings'!F229&amp;6&amp;'Processing Settings'!G229&amp;7&amp;'Processing Settings'!H229&amp;8&amp;'Processing Settings'!I229&amp;9&amp;'Processing Settings'!J229&amp;10&amp;'Processing Settings'!K229</f>
        <v>12345678910</v>
      </c>
      <c r="D230" s="1">
        <f ca="1">IFERROR(SUMPRODUCT(SEARCH(MID(C230,ROW(INDIRECT("1:"&amp;LEN(C230))),1),Lists!$V$2)),"")</f>
        <v>694</v>
      </c>
      <c r="E230" s="1"/>
      <c r="F230" s="1" t="str">
        <f ca="1">IFERROR(SUMPRODUCT(SEARCH(MID(E230,ROW(INDIRECT("1:"&amp;LEN(E230))),1),Lists!$V$2)),"")</f>
        <v/>
      </c>
      <c r="G230" s="52" t="str">
        <f>'Italian Bonds Settings'!A229&amp;1&amp;'Italian Bonds Settings'!B229&amp;2&amp;'Italian Bonds Settings'!C229&amp;3&amp;'Italian Bonds Settings'!D229&amp;4&amp;'Italian Bonds Settings'!E229&amp;5&amp;'Italian Bonds Settings'!F229&amp;6&amp;'Italian Bonds Settings'!G229&amp;7&amp;'Italian Bonds Settings'!H229&amp;8&amp;'Italian Bonds Settings'!I229&amp;9</f>
        <v>123456789</v>
      </c>
      <c r="H230" s="1">
        <f ca="1">IFERROR(SUMPRODUCT(SEARCH(MID(G230,ROW(INDIRECT("1:"&amp;LEN(G230))),1),Lists!$V$2)),"")</f>
        <v>567</v>
      </c>
    </row>
    <row r="231" spans="1:8">
      <c r="A231" s="1" t="str">
        <f>'Settlement Account'!A230&amp;1&amp;'Settlement Account'!B230&amp;2&amp;'Settlement Account'!C230&amp;3&amp;'Settlement Account'!D230&amp;4&amp;'Settlement Account'!E230&amp;5&amp;'Settlement Account'!F230&amp;6&amp;'Settlement Account'!G230&amp;7&amp;'Settlement Account'!H230&amp;8&amp;'Settlement Account'!I230&amp;9&amp;'Settlement Account'!J230&amp;10&amp;'Settlement Account'!K230</f>
        <v>12345678910</v>
      </c>
      <c r="B231" s="1">
        <f t="shared" ca="1" si="3"/>
        <v>101</v>
      </c>
      <c r="C231" s="1" t="str">
        <f>'Processing Settings'!A230&amp;1&amp;'Processing Settings'!B230&amp;2&amp;'Processing Settings'!C230&amp;3&amp;'Processing Settings'!D230&amp;4&amp;'Processing Settings'!E230&amp;5&amp;'Processing Settings'!F230&amp;6&amp;'Processing Settings'!G230&amp;7&amp;'Processing Settings'!H230&amp;8&amp;'Processing Settings'!I230&amp;9&amp;'Processing Settings'!J230&amp;10&amp;'Processing Settings'!K230</f>
        <v>12345678910</v>
      </c>
      <c r="D231" s="1">
        <f ca="1">IFERROR(SUMPRODUCT(SEARCH(MID(C231,ROW(INDIRECT("1:"&amp;LEN(C231))),1),Lists!$V$2)),"")</f>
        <v>694</v>
      </c>
      <c r="E231" s="1"/>
      <c r="F231" s="1" t="str">
        <f ca="1">IFERROR(SUMPRODUCT(SEARCH(MID(E231,ROW(INDIRECT("1:"&amp;LEN(E231))),1),Lists!$V$2)),"")</f>
        <v/>
      </c>
      <c r="G231" s="52" t="str">
        <f>'Italian Bonds Settings'!A230&amp;1&amp;'Italian Bonds Settings'!B230&amp;2&amp;'Italian Bonds Settings'!C230&amp;3&amp;'Italian Bonds Settings'!D230&amp;4&amp;'Italian Bonds Settings'!E230&amp;5&amp;'Italian Bonds Settings'!F230&amp;6&amp;'Italian Bonds Settings'!G230&amp;7&amp;'Italian Bonds Settings'!H230&amp;8&amp;'Italian Bonds Settings'!I230&amp;9</f>
        <v>123456789</v>
      </c>
      <c r="H231" s="1">
        <f ca="1">IFERROR(SUMPRODUCT(SEARCH(MID(G231,ROW(INDIRECT("1:"&amp;LEN(G231))),1),Lists!$V$2)),"")</f>
        <v>567</v>
      </c>
    </row>
    <row r="232" spans="1:8">
      <c r="A232" s="1" t="str">
        <f>'Settlement Account'!A231&amp;1&amp;'Settlement Account'!B231&amp;2&amp;'Settlement Account'!C231&amp;3&amp;'Settlement Account'!D231&amp;4&amp;'Settlement Account'!E231&amp;5&amp;'Settlement Account'!F231&amp;6&amp;'Settlement Account'!G231&amp;7&amp;'Settlement Account'!H231&amp;8&amp;'Settlement Account'!I231&amp;9&amp;'Settlement Account'!J231&amp;10&amp;'Settlement Account'!K231</f>
        <v>12345678910</v>
      </c>
      <c r="B232" s="1">
        <f t="shared" ca="1" si="3"/>
        <v>101</v>
      </c>
      <c r="C232" s="1" t="str">
        <f>'Processing Settings'!A231&amp;1&amp;'Processing Settings'!B231&amp;2&amp;'Processing Settings'!C231&amp;3&amp;'Processing Settings'!D231&amp;4&amp;'Processing Settings'!E231&amp;5&amp;'Processing Settings'!F231&amp;6&amp;'Processing Settings'!G231&amp;7&amp;'Processing Settings'!H231&amp;8&amp;'Processing Settings'!I231&amp;9&amp;'Processing Settings'!J231&amp;10&amp;'Processing Settings'!K231</f>
        <v>12345678910</v>
      </c>
      <c r="D232" s="1">
        <f ca="1">IFERROR(SUMPRODUCT(SEARCH(MID(C232,ROW(INDIRECT("1:"&amp;LEN(C232))),1),Lists!$V$2)),"")</f>
        <v>694</v>
      </c>
      <c r="E232" s="1"/>
      <c r="F232" s="1" t="str">
        <f ca="1">IFERROR(SUMPRODUCT(SEARCH(MID(E232,ROW(INDIRECT("1:"&amp;LEN(E232))),1),Lists!$V$2)),"")</f>
        <v/>
      </c>
      <c r="G232" s="52" t="str">
        <f>'Italian Bonds Settings'!A231&amp;1&amp;'Italian Bonds Settings'!B231&amp;2&amp;'Italian Bonds Settings'!C231&amp;3&amp;'Italian Bonds Settings'!D231&amp;4&amp;'Italian Bonds Settings'!E231&amp;5&amp;'Italian Bonds Settings'!F231&amp;6&amp;'Italian Bonds Settings'!G231&amp;7&amp;'Italian Bonds Settings'!H231&amp;8&amp;'Italian Bonds Settings'!I231&amp;9</f>
        <v>123456789</v>
      </c>
      <c r="H232" s="1">
        <f ca="1">IFERROR(SUMPRODUCT(SEARCH(MID(G232,ROW(INDIRECT("1:"&amp;LEN(G232))),1),Lists!$V$2)),"")</f>
        <v>567</v>
      </c>
    </row>
    <row r="233" spans="1:8">
      <c r="A233" s="1" t="str">
        <f>'Settlement Account'!A232&amp;1&amp;'Settlement Account'!B232&amp;2&amp;'Settlement Account'!C232&amp;3&amp;'Settlement Account'!D232&amp;4&amp;'Settlement Account'!E232&amp;5&amp;'Settlement Account'!F232&amp;6&amp;'Settlement Account'!G232&amp;7&amp;'Settlement Account'!H232&amp;8&amp;'Settlement Account'!I232&amp;9&amp;'Settlement Account'!J232&amp;10&amp;'Settlement Account'!K232</f>
        <v>12345678910</v>
      </c>
      <c r="B233" s="1">
        <f t="shared" ca="1" si="3"/>
        <v>101</v>
      </c>
      <c r="C233" s="1" t="str">
        <f>'Processing Settings'!A232&amp;1&amp;'Processing Settings'!B232&amp;2&amp;'Processing Settings'!C232&amp;3&amp;'Processing Settings'!D232&amp;4&amp;'Processing Settings'!E232&amp;5&amp;'Processing Settings'!F232&amp;6&amp;'Processing Settings'!G232&amp;7&amp;'Processing Settings'!H232&amp;8&amp;'Processing Settings'!I232&amp;9&amp;'Processing Settings'!J232&amp;10&amp;'Processing Settings'!K232</f>
        <v>12345678910</v>
      </c>
      <c r="D233" s="1">
        <f ca="1">IFERROR(SUMPRODUCT(SEARCH(MID(C233,ROW(INDIRECT("1:"&amp;LEN(C233))),1),Lists!$V$2)),"")</f>
        <v>694</v>
      </c>
      <c r="E233" s="1"/>
      <c r="F233" s="1" t="str">
        <f ca="1">IFERROR(SUMPRODUCT(SEARCH(MID(E233,ROW(INDIRECT("1:"&amp;LEN(E233))),1),Lists!$V$2)),"")</f>
        <v/>
      </c>
      <c r="G233" s="52" t="str">
        <f>'Italian Bonds Settings'!A232&amp;1&amp;'Italian Bonds Settings'!B232&amp;2&amp;'Italian Bonds Settings'!C232&amp;3&amp;'Italian Bonds Settings'!D232&amp;4&amp;'Italian Bonds Settings'!E232&amp;5&amp;'Italian Bonds Settings'!F232&amp;6&amp;'Italian Bonds Settings'!G232&amp;7&amp;'Italian Bonds Settings'!H232&amp;8&amp;'Italian Bonds Settings'!I232&amp;9</f>
        <v>123456789</v>
      </c>
      <c r="H233" s="1">
        <f ca="1">IFERROR(SUMPRODUCT(SEARCH(MID(G233,ROW(INDIRECT("1:"&amp;LEN(G233))),1),Lists!$V$2)),"")</f>
        <v>567</v>
      </c>
    </row>
    <row r="234" spans="1:8">
      <c r="A234" s="1" t="str">
        <f>'Settlement Account'!A233&amp;1&amp;'Settlement Account'!B233&amp;2&amp;'Settlement Account'!C233&amp;3&amp;'Settlement Account'!D233&amp;4&amp;'Settlement Account'!E233&amp;5&amp;'Settlement Account'!F233&amp;6&amp;'Settlement Account'!G233&amp;7&amp;'Settlement Account'!H233&amp;8&amp;'Settlement Account'!I233&amp;9&amp;'Settlement Account'!J233&amp;10&amp;'Settlement Account'!K233</f>
        <v>12345678910</v>
      </c>
      <c r="B234" s="1">
        <f t="shared" ca="1" si="3"/>
        <v>101</v>
      </c>
      <c r="C234" s="1" t="str">
        <f>'Processing Settings'!A233&amp;1&amp;'Processing Settings'!B233&amp;2&amp;'Processing Settings'!C233&amp;3&amp;'Processing Settings'!D233&amp;4&amp;'Processing Settings'!E233&amp;5&amp;'Processing Settings'!F233&amp;6&amp;'Processing Settings'!G233&amp;7&amp;'Processing Settings'!H233&amp;8&amp;'Processing Settings'!I233&amp;9&amp;'Processing Settings'!J233&amp;10&amp;'Processing Settings'!K233</f>
        <v>12345678910</v>
      </c>
      <c r="D234" s="1">
        <f ca="1">IFERROR(SUMPRODUCT(SEARCH(MID(C234,ROW(INDIRECT("1:"&amp;LEN(C234))),1),Lists!$V$2)),"")</f>
        <v>694</v>
      </c>
      <c r="E234" s="1"/>
      <c r="F234" s="1" t="str">
        <f ca="1">IFERROR(SUMPRODUCT(SEARCH(MID(E234,ROW(INDIRECT("1:"&amp;LEN(E234))),1),Lists!$V$2)),"")</f>
        <v/>
      </c>
      <c r="G234" s="52" t="str">
        <f>'Italian Bonds Settings'!A233&amp;1&amp;'Italian Bonds Settings'!B233&amp;2&amp;'Italian Bonds Settings'!C233&amp;3&amp;'Italian Bonds Settings'!D233&amp;4&amp;'Italian Bonds Settings'!E233&amp;5&amp;'Italian Bonds Settings'!F233&amp;6&amp;'Italian Bonds Settings'!G233&amp;7&amp;'Italian Bonds Settings'!H233&amp;8&amp;'Italian Bonds Settings'!I233&amp;9</f>
        <v>123456789</v>
      </c>
      <c r="H234" s="1">
        <f ca="1">IFERROR(SUMPRODUCT(SEARCH(MID(G234,ROW(INDIRECT("1:"&amp;LEN(G234))),1),Lists!$V$2)),"")</f>
        <v>567</v>
      </c>
    </row>
    <row r="235" spans="1:8">
      <c r="A235" s="1" t="str">
        <f>'Settlement Account'!A234&amp;1&amp;'Settlement Account'!B234&amp;2&amp;'Settlement Account'!C234&amp;3&amp;'Settlement Account'!D234&amp;4&amp;'Settlement Account'!E234&amp;5&amp;'Settlement Account'!F234&amp;6&amp;'Settlement Account'!G234&amp;7&amp;'Settlement Account'!H234&amp;8&amp;'Settlement Account'!I234&amp;9&amp;'Settlement Account'!J234&amp;10&amp;'Settlement Account'!K234</f>
        <v>12345678910</v>
      </c>
      <c r="B235" s="1">
        <f t="shared" ca="1" si="3"/>
        <v>101</v>
      </c>
      <c r="C235" s="1" t="str">
        <f>'Processing Settings'!A234&amp;1&amp;'Processing Settings'!B234&amp;2&amp;'Processing Settings'!C234&amp;3&amp;'Processing Settings'!D234&amp;4&amp;'Processing Settings'!E234&amp;5&amp;'Processing Settings'!F234&amp;6&amp;'Processing Settings'!G234&amp;7&amp;'Processing Settings'!H234&amp;8&amp;'Processing Settings'!I234&amp;9&amp;'Processing Settings'!J234&amp;10&amp;'Processing Settings'!K234</f>
        <v>12345678910</v>
      </c>
      <c r="D235" s="1">
        <f ca="1">IFERROR(SUMPRODUCT(SEARCH(MID(C235,ROW(INDIRECT("1:"&amp;LEN(C235))),1),Lists!$V$2)),"")</f>
        <v>694</v>
      </c>
      <c r="E235" s="1"/>
      <c r="F235" s="1" t="str">
        <f ca="1">IFERROR(SUMPRODUCT(SEARCH(MID(E235,ROW(INDIRECT("1:"&amp;LEN(E235))),1),Lists!$V$2)),"")</f>
        <v/>
      </c>
      <c r="G235" s="52" t="str">
        <f>'Italian Bonds Settings'!A234&amp;1&amp;'Italian Bonds Settings'!B234&amp;2&amp;'Italian Bonds Settings'!C234&amp;3&amp;'Italian Bonds Settings'!D234&amp;4&amp;'Italian Bonds Settings'!E234&amp;5&amp;'Italian Bonds Settings'!F234&amp;6&amp;'Italian Bonds Settings'!G234&amp;7&amp;'Italian Bonds Settings'!H234&amp;8&amp;'Italian Bonds Settings'!I234&amp;9</f>
        <v>123456789</v>
      </c>
      <c r="H235" s="1">
        <f ca="1">IFERROR(SUMPRODUCT(SEARCH(MID(G235,ROW(INDIRECT("1:"&amp;LEN(G235))),1),Lists!$V$2)),"")</f>
        <v>567</v>
      </c>
    </row>
    <row r="236" spans="1:8">
      <c r="A236" s="1" t="str">
        <f>'Settlement Account'!A235&amp;1&amp;'Settlement Account'!B235&amp;2&amp;'Settlement Account'!C235&amp;3&amp;'Settlement Account'!D235&amp;4&amp;'Settlement Account'!E235&amp;5&amp;'Settlement Account'!F235&amp;6&amp;'Settlement Account'!G235&amp;7&amp;'Settlement Account'!H235&amp;8&amp;'Settlement Account'!I235&amp;9&amp;'Settlement Account'!J235&amp;10&amp;'Settlement Account'!K235</f>
        <v>12345678910</v>
      </c>
      <c r="B236" s="1">
        <f t="shared" ca="1" si="3"/>
        <v>101</v>
      </c>
      <c r="C236" s="1" t="str">
        <f>'Processing Settings'!A235&amp;1&amp;'Processing Settings'!B235&amp;2&amp;'Processing Settings'!C235&amp;3&amp;'Processing Settings'!D235&amp;4&amp;'Processing Settings'!E235&amp;5&amp;'Processing Settings'!F235&amp;6&amp;'Processing Settings'!G235&amp;7&amp;'Processing Settings'!H235&amp;8&amp;'Processing Settings'!I235&amp;9&amp;'Processing Settings'!J235&amp;10&amp;'Processing Settings'!K235</f>
        <v>12345678910</v>
      </c>
      <c r="D236" s="1">
        <f ca="1">IFERROR(SUMPRODUCT(SEARCH(MID(C236,ROW(INDIRECT("1:"&amp;LEN(C236))),1),Lists!$V$2)),"")</f>
        <v>694</v>
      </c>
      <c r="E236" s="1"/>
      <c r="F236" s="1" t="str">
        <f ca="1">IFERROR(SUMPRODUCT(SEARCH(MID(E236,ROW(INDIRECT("1:"&amp;LEN(E236))),1),Lists!$V$2)),"")</f>
        <v/>
      </c>
      <c r="G236" s="52" t="str">
        <f>'Italian Bonds Settings'!A235&amp;1&amp;'Italian Bonds Settings'!B235&amp;2&amp;'Italian Bonds Settings'!C235&amp;3&amp;'Italian Bonds Settings'!D235&amp;4&amp;'Italian Bonds Settings'!E235&amp;5&amp;'Italian Bonds Settings'!F235&amp;6&amp;'Italian Bonds Settings'!G235&amp;7&amp;'Italian Bonds Settings'!H235&amp;8&amp;'Italian Bonds Settings'!I235&amp;9</f>
        <v>123456789</v>
      </c>
      <c r="H236" s="1">
        <f ca="1">IFERROR(SUMPRODUCT(SEARCH(MID(G236,ROW(INDIRECT("1:"&amp;LEN(G236))),1),Lists!$V$2)),"")</f>
        <v>567</v>
      </c>
    </row>
    <row r="237" spans="1:8">
      <c r="A237" s="1" t="str">
        <f>'Settlement Account'!A236&amp;1&amp;'Settlement Account'!B236&amp;2&amp;'Settlement Account'!C236&amp;3&amp;'Settlement Account'!D236&amp;4&amp;'Settlement Account'!E236&amp;5&amp;'Settlement Account'!F236&amp;6&amp;'Settlement Account'!G236&amp;7&amp;'Settlement Account'!H236&amp;8&amp;'Settlement Account'!I236&amp;9&amp;'Settlement Account'!J236&amp;10&amp;'Settlement Account'!K236</f>
        <v>12345678910</v>
      </c>
      <c r="B237" s="1">
        <f t="shared" ca="1" si="3"/>
        <v>101</v>
      </c>
      <c r="C237" s="1" t="str">
        <f>'Processing Settings'!A236&amp;1&amp;'Processing Settings'!B236&amp;2&amp;'Processing Settings'!C236&amp;3&amp;'Processing Settings'!D236&amp;4&amp;'Processing Settings'!E236&amp;5&amp;'Processing Settings'!F236&amp;6&amp;'Processing Settings'!G236&amp;7&amp;'Processing Settings'!H236&amp;8&amp;'Processing Settings'!I236&amp;9&amp;'Processing Settings'!J236&amp;10&amp;'Processing Settings'!K236</f>
        <v>12345678910</v>
      </c>
      <c r="D237" s="1">
        <f ca="1">IFERROR(SUMPRODUCT(SEARCH(MID(C237,ROW(INDIRECT("1:"&amp;LEN(C237))),1),Lists!$V$2)),"")</f>
        <v>694</v>
      </c>
      <c r="E237" s="1"/>
      <c r="F237" s="1" t="str">
        <f ca="1">IFERROR(SUMPRODUCT(SEARCH(MID(E237,ROW(INDIRECT("1:"&amp;LEN(E237))),1),Lists!$V$2)),"")</f>
        <v/>
      </c>
      <c r="G237" s="52" t="str">
        <f>'Italian Bonds Settings'!A236&amp;1&amp;'Italian Bonds Settings'!B236&amp;2&amp;'Italian Bonds Settings'!C236&amp;3&amp;'Italian Bonds Settings'!D236&amp;4&amp;'Italian Bonds Settings'!E236&amp;5&amp;'Italian Bonds Settings'!F236&amp;6&amp;'Italian Bonds Settings'!G236&amp;7&amp;'Italian Bonds Settings'!H236&amp;8&amp;'Italian Bonds Settings'!I236&amp;9</f>
        <v>123456789</v>
      </c>
      <c r="H237" s="1">
        <f ca="1">IFERROR(SUMPRODUCT(SEARCH(MID(G237,ROW(INDIRECT("1:"&amp;LEN(G237))),1),Lists!$V$2)),"")</f>
        <v>567</v>
      </c>
    </row>
    <row r="238" spans="1:8">
      <c r="A238" s="1" t="str">
        <f>'Settlement Account'!A237&amp;1&amp;'Settlement Account'!B237&amp;2&amp;'Settlement Account'!C237&amp;3&amp;'Settlement Account'!D237&amp;4&amp;'Settlement Account'!E237&amp;5&amp;'Settlement Account'!F237&amp;6&amp;'Settlement Account'!G237&amp;7&amp;'Settlement Account'!H237&amp;8&amp;'Settlement Account'!I237&amp;9&amp;'Settlement Account'!J237&amp;10&amp;'Settlement Account'!K237</f>
        <v>12345678910</v>
      </c>
      <c r="B238" s="1">
        <f t="shared" ca="1" si="3"/>
        <v>101</v>
      </c>
      <c r="C238" s="1" t="str">
        <f>'Processing Settings'!A237&amp;1&amp;'Processing Settings'!B237&amp;2&amp;'Processing Settings'!C237&amp;3&amp;'Processing Settings'!D237&amp;4&amp;'Processing Settings'!E237&amp;5&amp;'Processing Settings'!F237&amp;6&amp;'Processing Settings'!G237&amp;7&amp;'Processing Settings'!H237&amp;8&amp;'Processing Settings'!I237&amp;9&amp;'Processing Settings'!J237&amp;10&amp;'Processing Settings'!K237</f>
        <v>12345678910</v>
      </c>
      <c r="D238" s="1">
        <f ca="1">IFERROR(SUMPRODUCT(SEARCH(MID(C238,ROW(INDIRECT("1:"&amp;LEN(C238))),1),Lists!$V$2)),"")</f>
        <v>694</v>
      </c>
      <c r="E238" s="1"/>
      <c r="F238" s="1" t="str">
        <f ca="1">IFERROR(SUMPRODUCT(SEARCH(MID(E238,ROW(INDIRECT("1:"&amp;LEN(E238))),1),Lists!$V$2)),"")</f>
        <v/>
      </c>
      <c r="G238" s="52" t="str">
        <f>'Italian Bonds Settings'!A237&amp;1&amp;'Italian Bonds Settings'!B237&amp;2&amp;'Italian Bonds Settings'!C237&amp;3&amp;'Italian Bonds Settings'!D237&amp;4&amp;'Italian Bonds Settings'!E237&amp;5&amp;'Italian Bonds Settings'!F237&amp;6&amp;'Italian Bonds Settings'!G237&amp;7&amp;'Italian Bonds Settings'!H237&amp;8&amp;'Italian Bonds Settings'!I237&amp;9</f>
        <v>123456789</v>
      </c>
      <c r="H238" s="1">
        <f ca="1">IFERROR(SUMPRODUCT(SEARCH(MID(G238,ROW(INDIRECT("1:"&amp;LEN(G238))),1),Lists!$V$2)),"")</f>
        <v>567</v>
      </c>
    </row>
    <row r="239" spans="1:8">
      <c r="A239" s="1" t="str">
        <f>'Settlement Account'!A238&amp;1&amp;'Settlement Account'!B238&amp;2&amp;'Settlement Account'!C238&amp;3&amp;'Settlement Account'!D238&amp;4&amp;'Settlement Account'!E238&amp;5&amp;'Settlement Account'!F238&amp;6&amp;'Settlement Account'!G238&amp;7&amp;'Settlement Account'!H238&amp;8&amp;'Settlement Account'!I238&amp;9&amp;'Settlement Account'!J238&amp;10&amp;'Settlement Account'!K238</f>
        <v>12345678910</v>
      </c>
      <c r="B239" s="1">
        <f t="shared" ca="1" si="3"/>
        <v>101</v>
      </c>
      <c r="C239" s="1" t="str">
        <f>'Processing Settings'!A238&amp;1&amp;'Processing Settings'!B238&amp;2&amp;'Processing Settings'!C238&amp;3&amp;'Processing Settings'!D238&amp;4&amp;'Processing Settings'!E238&amp;5&amp;'Processing Settings'!F238&amp;6&amp;'Processing Settings'!G238&amp;7&amp;'Processing Settings'!H238&amp;8&amp;'Processing Settings'!I238&amp;9&amp;'Processing Settings'!J238&amp;10&amp;'Processing Settings'!K238</f>
        <v>12345678910</v>
      </c>
      <c r="D239" s="1">
        <f ca="1">IFERROR(SUMPRODUCT(SEARCH(MID(C239,ROW(INDIRECT("1:"&amp;LEN(C239))),1),Lists!$V$2)),"")</f>
        <v>694</v>
      </c>
      <c r="E239" s="1"/>
      <c r="F239" s="1" t="str">
        <f ca="1">IFERROR(SUMPRODUCT(SEARCH(MID(E239,ROW(INDIRECT("1:"&amp;LEN(E239))),1),Lists!$V$2)),"")</f>
        <v/>
      </c>
      <c r="G239" s="52" t="str">
        <f>'Italian Bonds Settings'!A238&amp;1&amp;'Italian Bonds Settings'!B238&amp;2&amp;'Italian Bonds Settings'!C238&amp;3&amp;'Italian Bonds Settings'!D238&amp;4&amp;'Italian Bonds Settings'!E238&amp;5&amp;'Italian Bonds Settings'!F238&amp;6&amp;'Italian Bonds Settings'!G238&amp;7&amp;'Italian Bonds Settings'!H238&amp;8&amp;'Italian Bonds Settings'!I238&amp;9</f>
        <v>123456789</v>
      </c>
      <c r="H239" s="1">
        <f ca="1">IFERROR(SUMPRODUCT(SEARCH(MID(G239,ROW(INDIRECT("1:"&amp;LEN(G239))),1),Lists!$V$2)),"")</f>
        <v>567</v>
      </c>
    </row>
    <row r="240" spans="1:8">
      <c r="A240" s="1" t="str">
        <f>'Settlement Account'!A239&amp;1&amp;'Settlement Account'!B239&amp;2&amp;'Settlement Account'!C239&amp;3&amp;'Settlement Account'!D239&amp;4&amp;'Settlement Account'!E239&amp;5&amp;'Settlement Account'!F239&amp;6&amp;'Settlement Account'!G239&amp;7&amp;'Settlement Account'!H239&amp;8&amp;'Settlement Account'!I239&amp;9&amp;'Settlement Account'!J239&amp;10&amp;'Settlement Account'!K239</f>
        <v>12345678910</v>
      </c>
      <c r="B240" s="1">
        <f t="shared" ca="1" si="3"/>
        <v>101</v>
      </c>
      <c r="C240" s="1" t="str">
        <f>'Processing Settings'!A239&amp;1&amp;'Processing Settings'!B239&amp;2&amp;'Processing Settings'!C239&amp;3&amp;'Processing Settings'!D239&amp;4&amp;'Processing Settings'!E239&amp;5&amp;'Processing Settings'!F239&amp;6&amp;'Processing Settings'!G239&amp;7&amp;'Processing Settings'!H239&amp;8&amp;'Processing Settings'!I239&amp;9&amp;'Processing Settings'!J239&amp;10&amp;'Processing Settings'!K239</f>
        <v>12345678910</v>
      </c>
      <c r="D240" s="1">
        <f ca="1">IFERROR(SUMPRODUCT(SEARCH(MID(C240,ROW(INDIRECT("1:"&amp;LEN(C240))),1),Lists!$V$2)),"")</f>
        <v>694</v>
      </c>
      <c r="E240" s="1"/>
      <c r="F240" s="1" t="str">
        <f ca="1">IFERROR(SUMPRODUCT(SEARCH(MID(E240,ROW(INDIRECT("1:"&amp;LEN(E240))),1),Lists!$V$2)),"")</f>
        <v/>
      </c>
      <c r="G240" s="52" t="str">
        <f>'Italian Bonds Settings'!A239&amp;1&amp;'Italian Bonds Settings'!B239&amp;2&amp;'Italian Bonds Settings'!C239&amp;3&amp;'Italian Bonds Settings'!D239&amp;4&amp;'Italian Bonds Settings'!E239&amp;5&amp;'Italian Bonds Settings'!F239&amp;6&amp;'Italian Bonds Settings'!G239&amp;7&amp;'Italian Bonds Settings'!H239&amp;8&amp;'Italian Bonds Settings'!I239&amp;9</f>
        <v>123456789</v>
      </c>
      <c r="H240" s="1">
        <f ca="1">IFERROR(SUMPRODUCT(SEARCH(MID(G240,ROW(INDIRECT("1:"&amp;LEN(G240))),1),Lists!$V$2)),"")</f>
        <v>567</v>
      </c>
    </row>
    <row r="241" spans="1:8">
      <c r="A241" s="1" t="str">
        <f>'Settlement Account'!A240&amp;1&amp;'Settlement Account'!B240&amp;2&amp;'Settlement Account'!C240&amp;3&amp;'Settlement Account'!D240&amp;4&amp;'Settlement Account'!E240&amp;5&amp;'Settlement Account'!F240&amp;6&amp;'Settlement Account'!G240&amp;7&amp;'Settlement Account'!H240&amp;8&amp;'Settlement Account'!I240&amp;9&amp;'Settlement Account'!J240&amp;10&amp;'Settlement Account'!K240</f>
        <v>12345678910</v>
      </c>
      <c r="B241" s="1">
        <f t="shared" ca="1" si="3"/>
        <v>101</v>
      </c>
      <c r="C241" s="1" t="str">
        <f>'Processing Settings'!A240&amp;1&amp;'Processing Settings'!B240&amp;2&amp;'Processing Settings'!C240&amp;3&amp;'Processing Settings'!D240&amp;4&amp;'Processing Settings'!E240&amp;5&amp;'Processing Settings'!F240&amp;6&amp;'Processing Settings'!G240&amp;7&amp;'Processing Settings'!H240&amp;8&amp;'Processing Settings'!I240&amp;9&amp;'Processing Settings'!J240&amp;10&amp;'Processing Settings'!K240</f>
        <v>12345678910</v>
      </c>
      <c r="D241" s="1">
        <f ca="1">IFERROR(SUMPRODUCT(SEARCH(MID(C241,ROW(INDIRECT("1:"&amp;LEN(C241))),1),Lists!$V$2)),"")</f>
        <v>694</v>
      </c>
      <c r="E241" s="1"/>
      <c r="F241" s="1" t="str">
        <f ca="1">IFERROR(SUMPRODUCT(SEARCH(MID(E241,ROW(INDIRECT("1:"&amp;LEN(E241))),1),Lists!$V$2)),"")</f>
        <v/>
      </c>
      <c r="G241" s="52" t="str">
        <f>'Italian Bonds Settings'!A240&amp;1&amp;'Italian Bonds Settings'!B240&amp;2&amp;'Italian Bonds Settings'!C240&amp;3&amp;'Italian Bonds Settings'!D240&amp;4&amp;'Italian Bonds Settings'!E240&amp;5&amp;'Italian Bonds Settings'!F240&amp;6&amp;'Italian Bonds Settings'!G240&amp;7&amp;'Italian Bonds Settings'!H240&amp;8&amp;'Italian Bonds Settings'!I240&amp;9</f>
        <v>123456789</v>
      </c>
      <c r="H241" s="1">
        <f ca="1">IFERROR(SUMPRODUCT(SEARCH(MID(G241,ROW(INDIRECT("1:"&amp;LEN(G241))),1),Lists!$V$2)),"")</f>
        <v>567</v>
      </c>
    </row>
    <row r="242" spans="1:8">
      <c r="A242" s="1" t="str">
        <f>'Settlement Account'!A241&amp;1&amp;'Settlement Account'!B241&amp;2&amp;'Settlement Account'!C241&amp;3&amp;'Settlement Account'!D241&amp;4&amp;'Settlement Account'!E241&amp;5&amp;'Settlement Account'!F241&amp;6&amp;'Settlement Account'!G241&amp;7&amp;'Settlement Account'!H241&amp;8&amp;'Settlement Account'!I241&amp;9&amp;'Settlement Account'!J241&amp;10&amp;'Settlement Account'!K241</f>
        <v>12345678910</v>
      </c>
      <c r="B242" s="1">
        <f t="shared" ca="1" si="3"/>
        <v>101</v>
      </c>
      <c r="C242" s="1" t="str">
        <f>'Processing Settings'!A241&amp;1&amp;'Processing Settings'!B241&amp;2&amp;'Processing Settings'!C241&amp;3&amp;'Processing Settings'!D241&amp;4&amp;'Processing Settings'!E241&amp;5&amp;'Processing Settings'!F241&amp;6&amp;'Processing Settings'!G241&amp;7&amp;'Processing Settings'!H241&amp;8&amp;'Processing Settings'!I241&amp;9&amp;'Processing Settings'!J241&amp;10&amp;'Processing Settings'!K241</f>
        <v>12345678910</v>
      </c>
      <c r="D242" s="1">
        <f ca="1">IFERROR(SUMPRODUCT(SEARCH(MID(C242,ROW(INDIRECT("1:"&amp;LEN(C242))),1),Lists!$V$2)),"")</f>
        <v>694</v>
      </c>
      <c r="E242" s="1"/>
      <c r="F242" s="1" t="str">
        <f ca="1">IFERROR(SUMPRODUCT(SEARCH(MID(E242,ROW(INDIRECT("1:"&amp;LEN(E242))),1),Lists!$V$2)),"")</f>
        <v/>
      </c>
      <c r="G242" s="52" t="str">
        <f>'Italian Bonds Settings'!A241&amp;1&amp;'Italian Bonds Settings'!B241&amp;2&amp;'Italian Bonds Settings'!C241&amp;3&amp;'Italian Bonds Settings'!D241&amp;4&amp;'Italian Bonds Settings'!E241&amp;5&amp;'Italian Bonds Settings'!F241&amp;6&amp;'Italian Bonds Settings'!G241&amp;7&amp;'Italian Bonds Settings'!H241&amp;8&amp;'Italian Bonds Settings'!I241&amp;9</f>
        <v>123456789</v>
      </c>
      <c r="H242" s="1">
        <f ca="1">IFERROR(SUMPRODUCT(SEARCH(MID(G242,ROW(INDIRECT("1:"&amp;LEN(G242))),1),Lists!$V$2)),"")</f>
        <v>567</v>
      </c>
    </row>
    <row r="243" spans="1:8">
      <c r="A243" s="1" t="str">
        <f>'Settlement Account'!A242&amp;1&amp;'Settlement Account'!B242&amp;2&amp;'Settlement Account'!C242&amp;3&amp;'Settlement Account'!D242&amp;4&amp;'Settlement Account'!E242&amp;5&amp;'Settlement Account'!F242&amp;6&amp;'Settlement Account'!G242&amp;7&amp;'Settlement Account'!H242&amp;8&amp;'Settlement Account'!I242&amp;9&amp;'Settlement Account'!J242&amp;10&amp;'Settlement Account'!K242</f>
        <v>12345678910</v>
      </c>
      <c r="B243" s="1">
        <f t="shared" ca="1" si="3"/>
        <v>101</v>
      </c>
      <c r="C243" s="1" t="str">
        <f>'Processing Settings'!A242&amp;1&amp;'Processing Settings'!B242&amp;2&amp;'Processing Settings'!C242&amp;3&amp;'Processing Settings'!D242&amp;4&amp;'Processing Settings'!E242&amp;5&amp;'Processing Settings'!F242&amp;6&amp;'Processing Settings'!G242&amp;7&amp;'Processing Settings'!H242&amp;8&amp;'Processing Settings'!I242&amp;9&amp;'Processing Settings'!J242&amp;10&amp;'Processing Settings'!K242</f>
        <v>12345678910</v>
      </c>
      <c r="D243" s="1">
        <f ca="1">IFERROR(SUMPRODUCT(SEARCH(MID(C243,ROW(INDIRECT("1:"&amp;LEN(C243))),1),Lists!$V$2)),"")</f>
        <v>694</v>
      </c>
      <c r="E243" s="1"/>
      <c r="F243" s="1" t="str">
        <f ca="1">IFERROR(SUMPRODUCT(SEARCH(MID(E243,ROW(INDIRECT("1:"&amp;LEN(E243))),1),Lists!$V$2)),"")</f>
        <v/>
      </c>
      <c r="G243" s="52" t="str">
        <f>'Italian Bonds Settings'!A242&amp;1&amp;'Italian Bonds Settings'!B242&amp;2&amp;'Italian Bonds Settings'!C242&amp;3&amp;'Italian Bonds Settings'!D242&amp;4&amp;'Italian Bonds Settings'!E242&amp;5&amp;'Italian Bonds Settings'!F242&amp;6&amp;'Italian Bonds Settings'!G242&amp;7&amp;'Italian Bonds Settings'!H242&amp;8&amp;'Italian Bonds Settings'!I242&amp;9</f>
        <v>123456789</v>
      </c>
      <c r="H243" s="1">
        <f ca="1">IFERROR(SUMPRODUCT(SEARCH(MID(G243,ROW(INDIRECT("1:"&amp;LEN(G243))),1),Lists!$V$2)),"")</f>
        <v>567</v>
      </c>
    </row>
    <row r="244" spans="1:8">
      <c r="A244" s="1" t="str">
        <f>'Settlement Account'!A243&amp;1&amp;'Settlement Account'!B243&amp;2&amp;'Settlement Account'!C243&amp;3&amp;'Settlement Account'!D243&amp;4&amp;'Settlement Account'!E243&amp;5&amp;'Settlement Account'!F243&amp;6&amp;'Settlement Account'!G243&amp;7&amp;'Settlement Account'!H243&amp;8&amp;'Settlement Account'!I243&amp;9&amp;'Settlement Account'!J243&amp;10&amp;'Settlement Account'!K243</f>
        <v>12345678910</v>
      </c>
      <c r="B244" s="1">
        <f t="shared" ca="1" si="3"/>
        <v>101</v>
      </c>
      <c r="C244" s="1" t="str">
        <f>'Processing Settings'!A243&amp;1&amp;'Processing Settings'!B243&amp;2&amp;'Processing Settings'!C243&amp;3&amp;'Processing Settings'!D243&amp;4&amp;'Processing Settings'!E243&amp;5&amp;'Processing Settings'!F243&amp;6&amp;'Processing Settings'!G243&amp;7&amp;'Processing Settings'!H243&amp;8&amp;'Processing Settings'!I243&amp;9&amp;'Processing Settings'!J243&amp;10&amp;'Processing Settings'!K243</f>
        <v>12345678910</v>
      </c>
      <c r="D244" s="1">
        <f ca="1">IFERROR(SUMPRODUCT(SEARCH(MID(C244,ROW(INDIRECT("1:"&amp;LEN(C244))),1),Lists!$V$2)),"")</f>
        <v>694</v>
      </c>
      <c r="E244" s="1"/>
      <c r="F244" s="1" t="str">
        <f ca="1">IFERROR(SUMPRODUCT(SEARCH(MID(E244,ROW(INDIRECT("1:"&amp;LEN(E244))),1),Lists!$V$2)),"")</f>
        <v/>
      </c>
      <c r="G244" s="52" t="str">
        <f>'Italian Bonds Settings'!A243&amp;1&amp;'Italian Bonds Settings'!B243&amp;2&amp;'Italian Bonds Settings'!C243&amp;3&amp;'Italian Bonds Settings'!D243&amp;4&amp;'Italian Bonds Settings'!E243&amp;5&amp;'Italian Bonds Settings'!F243&amp;6&amp;'Italian Bonds Settings'!G243&amp;7&amp;'Italian Bonds Settings'!H243&amp;8&amp;'Italian Bonds Settings'!I243&amp;9</f>
        <v>123456789</v>
      </c>
      <c r="H244" s="1">
        <f ca="1">IFERROR(SUMPRODUCT(SEARCH(MID(G244,ROW(INDIRECT("1:"&amp;LEN(G244))),1),Lists!$V$2)),"")</f>
        <v>567</v>
      </c>
    </row>
    <row r="245" spans="1:8">
      <c r="A245" s="1" t="str">
        <f>'Settlement Account'!A244&amp;1&amp;'Settlement Account'!B244&amp;2&amp;'Settlement Account'!C244&amp;3&amp;'Settlement Account'!D244&amp;4&amp;'Settlement Account'!E244&amp;5&amp;'Settlement Account'!F244&amp;6&amp;'Settlement Account'!G244&amp;7&amp;'Settlement Account'!H244&amp;8&amp;'Settlement Account'!I244&amp;9&amp;'Settlement Account'!J244&amp;10&amp;'Settlement Account'!K244</f>
        <v>12345678910</v>
      </c>
      <c r="B245" s="1">
        <f t="shared" ca="1" si="3"/>
        <v>101</v>
      </c>
      <c r="C245" s="1" t="str">
        <f>'Processing Settings'!A244&amp;1&amp;'Processing Settings'!B244&amp;2&amp;'Processing Settings'!C244&amp;3&amp;'Processing Settings'!D244&amp;4&amp;'Processing Settings'!E244&amp;5&amp;'Processing Settings'!F244&amp;6&amp;'Processing Settings'!G244&amp;7&amp;'Processing Settings'!H244&amp;8&amp;'Processing Settings'!I244&amp;9&amp;'Processing Settings'!J244&amp;10&amp;'Processing Settings'!K244</f>
        <v>12345678910</v>
      </c>
      <c r="D245" s="1">
        <f ca="1">IFERROR(SUMPRODUCT(SEARCH(MID(C245,ROW(INDIRECT("1:"&amp;LEN(C245))),1),Lists!$V$2)),"")</f>
        <v>694</v>
      </c>
      <c r="E245" s="1"/>
      <c r="F245" s="1" t="str">
        <f ca="1">IFERROR(SUMPRODUCT(SEARCH(MID(E245,ROW(INDIRECT("1:"&amp;LEN(E245))),1),Lists!$V$2)),"")</f>
        <v/>
      </c>
      <c r="G245" s="52" t="str">
        <f>'Italian Bonds Settings'!A244&amp;1&amp;'Italian Bonds Settings'!B244&amp;2&amp;'Italian Bonds Settings'!C244&amp;3&amp;'Italian Bonds Settings'!D244&amp;4&amp;'Italian Bonds Settings'!E244&amp;5&amp;'Italian Bonds Settings'!F244&amp;6&amp;'Italian Bonds Settings'!G244&amp;7&amp;'Italian Bonds Settings'!H244&amp;8&amp;'Italian Bonds Settings'!I244&amp;9</f>
        <v>123456789</v>
      </c>
      <c r="H245" s="1">
        <f ca="1">IFERROR(SUMPRODUCT(SEARCH(MID(G245,ROW(INDIRECT("1:"&amp;LEN(G245))),1),Lists!$V$2)),"")</f>
        <v>567</v>
      </c>
    </row>
    <row r="246" spans="1:8">
      <c r="A246" s="1" t="str">
        <f>'Settlement Account'!A245&amp;1&amp;'Settlement Account'!B245&amp;2&amp;'Settlement Account'!C245&amp;3&amp;'Settlement Account'!D245&amp;4&amp;'Settlement Account'!E245&amp;5&amp;'Settlement Account'!F245&amp;6&amp;'Settlement Account'!G245&amp;7&amp;'Settlement Account'!H245&amp;8&amp;'Settlement Account'!I245&amp;9&amp;'Settlement Account'!J245&amp;10&amp;'Settlement Account'!K245</f>
        <v>12345678910</v>
      </c>
      <c r="B246" s="1">
        <f t="shared" ca="1" si="3"/>
        <v>101</v>
      </c>
      <c r="C246" s="1" t="str">
        <f>'Processing Settings'!A245&amp;1&amp;'Processing Settings'!B245&amp;2&amp;'Processing Settings'!C245&amp;3&amp;'Processing Settings'!D245&amp;4&amp;'Processing Settings'!E245&amp;5&amp;'Processing Settings'!F245&amp;6&amp;'Processing Settings'!G245&amp;7&amp;'Processing Settings'!H245&amp;8&amp;'Processing Settings'!I245&amp;9&amp;'Processing Settings'!J245&amp;10&amp;'Processing Settings'!K245</f>
        <v>12345678910</v>
      </c>
      <c r="D246" s="1">
        <f ca="1">IFERROR(SUMPRODUCT(SEARCH(MID(C246,ROW(INDIRECT("1:"&amp;LEN(C246))),1),Lists!$V$2)),"")</f>
        <v>694</v>
      </c>
      <c r="E246" s="1"/>
      <c r="F246" s="1" t="str">
        <f ca="1">IFERROR(SUMPRODUCT(SEARCH(MID(E246,ROW(INDIRECT("1:"&amp;LEN(E246))),1),Lists!$V$2)),"")</f>
        <v/>
      </c>
      <c r="G246" s="52" t="str">
        <f>'Italian Bonds Settings'!A245&amp;1&amp;'Italian Bonds Settings'!B245&amp;2&amp;'Italian Bonds Settings'!C245&amp;3&amp;'Italian Bonds Settings'!D245&amp;4&amp;'Italian Bonds Settings'!E245&amp;5&amp;'Italian Bonds Settings'!F245&amp;6&amp;'Italian Bonds Settings'!G245&amp;7&amp;'Italian Bonds Settings'!H245&amp;8&amp;'Italian Bonds Settings'!I245&amp;9</f>
        <v>123456789</v>
      </c>
      <c r="H246" s="1">
        <f ca="1">IFERROR(SUMPRODUCT(SEARCH(MID(G246,ROW(INDIRECT("1:"&amp;LEN(G246))),1),Lists!$V$2)),"")</f>
        <v>567</v>
      </c>
    </row>
    <row r="247" spans="1:8">
      <c r="A247" s="1" t="str">
        <f>'Settlement Account'!A246&amp;1&amp;'Settlement Account'!B246&amp;2&amp;'Settlement Account'!C246&amp;3&amp;'Settlement Account'!D246&amp;4&amp;'Settlement Account'!E246&amp;5&amp;'Settlement Account'!F246&amp;6&amp;'Settlement Account'!G246&amp;7&amp;'Settlement Account'!H246&amp;8&amp;'Settlement Account'!I246&amp;9&amp;'Settlement Account'!J246&amp;10&amp;'Settlement Account'!K246</f>
        <v>12345678910</v>
      </c>
      <c r="B247" s="1">
        <f t="shared" ca="1" si="3"/>
        <v>101</v>
      </c>
      <c r="C247" s="1" t="str">
        <f>'Processing Settings'!A246&amp;1&amp;'Processing Settings'!B246&amp;2&amp;'Processing Settings'!C246&amp;3&amp;'Processing Settings'!D246&amp;4&amp;'Processing Settings'!E246&amp;5&amp;'Processing Settings'!F246&amp;6&amp;'Processing Settings'!G246&amp;7&amp;'Processing Settings'!H246&amp;8&amp;'Processing Settings'!I246&amp;9&amp;'Processing Settings'!J246&amp;10&amp;'Processing Settings'!K246</f>
        <v>12345678910</v>
      </c>
      <c r="D247" s="1">
        <f ca="1">IFERROR(SUMPRODUCT(SEARCH(MID(C247,ROW(INDIRECT("1:"&amp;LEN(C247))),1),Lists!$V$2)),"")</f>
        <v>694</v>
      </c>
      <c r="E247" s="1"/>
      <c r="F247" s="1" t="str">
        <f ca="1">IFERROR(SUMPRODUCT(SEARCH(MID(E247,ROW(INDIRECT("1:"&amp;LEN(E247))),1),Lists!$V$2)),"")</f>
        <v/>
      </c>
      <c r="G247" s="52" t="str">
        <f>'Italian Bonds Settings'!A246&amp;1&amp;'Italian Bonds Settings'!B246&amp;2&amp;'Italian Bonds Settings'!C246&amp;3&amp;'Italian Bonds Settings'!D246&amp;4&amp;'Italian Bonds Settings'!E246&amp;5&amp;'Italian Bonds Settings'!F246&amp;6&amp;'Italian Bonds Settings'!G246&amp;7&amp;'Italian Bonds Settings'!H246&amp;8&amp;'Italian Bonds Settings'!I246&amp;9</f>
        <v>123456789</v>
      </c>
      <c r="H247" s="1">
        <f ca="1">IFERROR(SUMPRODUCT(SEARCH(MID(G247,ROW(INDIRECT("1:"&amp;LEN(G247))),1),Lists!$V$2)),"")</f>
        <v>567</v>
      </c>
    </row>
    <row r="248" spans="1:8">
      <c r="A248" s="1" t="str">
        <f>'Settlement Account'!A247&amp;1&amp;'Settlement Account'!B247&amp;2&amp;'Settlement Account'!C247&amp;3&amp;'Settlement Account'!D247&amp;4&amp;'Settlement Account'!E247&amp;5&amp;'Settlement Account'!F247&amp;6&amp;'Settlement Account'!G247&amp;7&amp;'Settlement Account'!H247&amp;8&amp;'Settlement Account'!I247&amp;9&amp;'Settlement Account'!J247&amp;10&amp;'Settlement Account'!K247</f>
        <v>12345678910</v>
      </c>
      <c r="B248" s="1">
        <f t="shared" ca="1" si="3"/>
        <v>101</v>
      </c>
      <c r="C248" s="1" t="str">
        <f>'Processing Settings'!A247&amp;1&amp;'Processing Settings'!B247&amp;2&amp;'Processing Settings'!C247&amp;3&amp;'Processing Settings'!D247&amp;4&amp;'Processing Settings'!E247&amp;5&amp;'Processing Settings'!F247&amp;6&amp;'Processing Settings'!G247&amp;7&amp;'Processing Settings'!H247&amp;8&amp;'Processing Settings'!I247&amp;9&amp;'Processing Settings'!J247&amp;10&amp;'Processing Settings'!K247</f>
        <v>12345678910</v>
      </c>
      <c r="D248" s="1">
        <f ca="1">IFERROR(SUMPRODUCT(SEARCH(MID(C248,ROW(INDIRECT("1:"&amp;LEN(C248))),1),Lists!$V$2)),"")</f>
        <v>694</v>
      </c>
      <c r="E248" s="1"/>
      <c r="F248" s="1" t="str">
        <f ca="1">IFERROR(SUMPRODUCT(SEARCH(MID(E248,ROW(INDIRECT("1:"&amp;LEN(E248))),1),Lists!$V$2)),"")</f>
        <v/>
      </c>
      <c r="G248" s="52" t="str">
        <f>'Italian Bonds Settings'!A247&amp;1&amp;'Italian Bonds Settings'!B247&amp;2&amp;'Italian Bonds Settings'!C247&amp;3&amp;'Italian Bonds Settings'!D247&amp;4&amp;'Italian Bonds Settings'!E247&amp;5&amp;'Italian Bonds Settings'!F247&amp;6&amp;'Italian Bonds Settings'!G247&amp;7&amp;'Italian Bonds Settings'!H247&amp;8&amp;'Italian Bonds Settings'!I247&amp;9</f>
        <v>123456789</v>
      </c>
      <c r="H248" s="1">
        <f ca="1">IFERROR(SUMPRODUCT(SEARCH(MID(G248,ROW(INDIRECT("1:"&amp;LEN(G248))),1),Lists!$V$2)),"")</f>
        <v>567</v>
      </c>
    </row>
    <row r="249" spans="1:8">
      <c r="A249" s="1" t="str">
        <f>'Settlement Account'!A248&amp;1&amp;'Settlement Account'!B248&amp;2&amp;'Settlement Account'!C248&amp;3&amp;'Settlement Account'!D248&amp;4&amp;'Settlement Account'!E248&amp;5&amp;'Settlement Account'!F248&amp;6&amp;'Settlement Account'!G248&amp;7&amp;'Settlement Account'!H248&amp;8&amp;'Settlement Account'!I248&amp;9&amp;'Settlement Account'!J248&amp;10&amp;'Settlement Account'!K248</f>
        <v>12345678910</v>
      </c>
      <c r="B249" s="1">
        <f t="shared" ca="1" si="3"/>
        <v>101</v>
      </c>
      <c r="C249" s="1" t="str">
        <f>'Processing Settings'!A248&amp;1&amp;'Processing Settings'!B248&amp;2&amp;'Processing Settings'!C248&amp;3&amp;'Processing Settings'!D248&amp;4&amp;'Processing Settings'!E248&amp;5&amp;'Processing Settings'!F248&amp;6&amp;'Processing Settings'!G248&amp;7&amp;'Processing Settings'!H248&amp;8&amp;'Processing Settings'!I248&amp;9&amp;'Processing Settings'!J248&amp;10&amp;'Processing Settings'!K248</f>
        <v>12345678910</v>
      </c>
      <c r="D249" s="1">
        <f ca="1">IFERROR(SUMPRODUCT(SEARCH(MID(C249,ROW(INDIRECT("1:"&amp;LEN(C249))),1),Lists!$V$2)),"")</f>
        <v>694</v>
      </c>
      <c r="E249" s="1"/>
      <c r="F249" s="1" t="str">
        <f ca="1">IFERROR(SUMPRODUCT(SEARCH(MID(E249,ROW(INDIRECT("1:"&amp;LEN(E249))),1),Lists!$V$2)),"")</f>
        <v/>
      </c>
      <c r="G249" s="52" t="str">
        <f>'Italian Bonds Settings'!A248&amp;1&amp;'Italian Bonds Settings'!B248&amp;2&amp;'Italian Bonds Settings'!C248&amp;3&amp;'Italian Bonds Settings'!D248&amp;4&amp;'Italian Bonds Settings'!E248&amp;5&amp;'Italian Bonds Settings'!F248&amp;6&amp;'Italian Bonds Settings'!G248&amp;7&amp;'Italian Bonds Settings'!H248&amp;8&amp;'Italian Bonds Settings'!I248&amp;9</f>
        <v>123456789</v>
      </c>
      <c r="H249" s="1">
        <f ca="1">IFERROR(SUMPRODUCT(SEARCH(MID(G249,ROW(INDIRECT("1:"&amp;LEN(G249))),1),Lists!$V$2)),"")</f>
        <v>567</v>
      </c>
    </row>
    <row r="250" spans="1:8">
      <c r="A250" s="1" t="str">
        <f>'Settlement Account'!A249&amp;1&amp;'Settlement Account'!B249&amp;2&amp;'Settlement Account'!C249&amp;3&amp;'Settlement Account'!D249&amp;4&amp;'Settlement Account'!E249&amp;5&amp;'Settlement Account'!F249&amp;6&amp;'Settlement Account'!G249&amp;7&amp;'Settlement Account'!H249&amp;8&amp;'Settlement Account'!I249&amp;9&amp;'Settlement Account'!J249&amp;10&amp;'Settlement Account'!K249</f>
        <v>12345678910</v>
      </c>
      <c r="B250" s="1">
        <f t="shared" ca="1" si="3"/>
        <v>101</v>
      </c>
      <c r="C250" s="1" t="str">
        <f>'Processing Settings'!A249&amp;1&amp;'Processing Settings'!B249&amp;2&amp;'Processing Settings'!C249&amp;3&amp;'Processing Settings'!D249&amp;4&amp;'Processing Settings'!E249&amp;5&amp;'Processing Settings'!F249&amp;6&amp;'Processing Settings'!G249&amp;7&amp;'Processing Settings'!H249&amp;8&amp;'Processing Settings'!I249&amp;9&amp;'Processing Settings'!J249&amp;10&amp;'Processing Settings'!K249</f>
        <v>12345678910</v>
      </c>
      <c r="D250" s="1">
        <f ca="1">IFERROR(SUMPRODUCT(SEARCH(MID(C250,ROW(INDIRECT("1:"&amp;LEN(C250))),1),Lists!$V$2)),"")</f>
        <v>694</v>
      </c>
      <c r="E250" s="1"/>
      <c r="F250" s="1" t="str">
        <f ca="1">IFERROR(SUMPRODUCT(SEARCH(MID(E250,ROW(INDIRECT("1:"&amp;LEN(E250))),1),Lists!$V$2)),"")</f>
        <v/>
      </c>
      <c r="G250" s="52" t="str">
        <f>'Italian Bonds Settings'!A249&amp;1&amp;'Italian Bonds Settings'!B249&amp;2&amp;'Italian Bonds Settings'!C249&amp;3&amp;'Italian Bonds Settings'!D249&amp;4&amp;'Italian Bonds Settings'!E249&amp;5&amp;'Italian Bonds Settings'!F249&amp;6&amp;'Italian Bonds Settings'!G249&amp;7&amp;'Italian Bonds Settings'!H249&amp;8&amp;'Italian Bonds Settings'!I249&amp;9</f>
        <v>123456789</v>
      </c>
      <c r="H250" s="1">
        <f ca="1">IFERROR(SUMPRODUCT(SEARCH(MID(G250,ROW(INDIRECT("1:"&amp;LEN(G250))),1),Lists!$V$2)),"")</f>
        <v>567</v>
      </c>
    </row>
    <row r="251" spans="1:8">
      <c r="A251" s="1" t="str">
        <f>'Settlement Account'!A250&amp;1&amp;'Settlement Account'!B250&amp;2&amp;'Settlement Account'!C250&amp;3&amp;'Settlement Account'!D250&amp;4&amp;'Settlement Account'!E250&amp;5&amp;'Settlement Account'!F250&amp;6&amp;'Settlement Account'!G250&amp;7&amp;'Settlement Account'!H250&amp;8&amp;'Settlement Account'!I250&amp;9&amp;'Settlement Account'!J250&amp;10&amp;'Settlement Account'!K250</f>
        <v>12345678910</v>
      </c>
      <c r="B251" s="1">
        <f t="shared" ca="1" si="3"/>
        <v>101</v>
      </c>
      <c r="C251" s="1" t="str">
        <f>'Processing Settings'!A250&amp;1&amp;'Processing Settings'!B250&amp;2&amp;'Processing Settings'!C250&amp;3&amp;'Processing Settings'!D250&amp;4&amp;'Processing Settings'!E250&amp;5&amp;'Processing Settings'!F250&amp;6&amp;'Processing Settings'!G250&amp;7&amp;'Processing Settings'!H250&amp;8&amp;'Processing Settings'!I250&amp;9&amp;'Processing Settings'!J250&amp;10&amp;'Processing Settings'!K250</f>
        <v>12345678910</v>
      </c>
      <c r="D251" s="1">
        <f ca="1">IFERROR(SUMPRODUCT(SEARCH(MID(C251,ROW(INDIRECT("1:"&amp;LEN(C251))),1),Lists!$V$2)),"")</f>
        <v>694</v>
      </c>
      <c r="E251" s="1"/>
      <c r="F251" s="1" t="str">
        <f ca="1">IFERROR(SUMPRODUCT(SEARCH(MID(E251,ROW(INDIRECT("1:"&amp;LEN(E251))),1),Lists!$V$2)),"")</f>
        <v/>
      </c>
      <c r="G251" s="52" t="str">
        <f>'Italian Bonds Settings'!A250&amp;1&amp;'Italian Bonds Settings'!B250&amp;2&amp;'Italian Bonds Settings'!C250&amp;3&amp;'Italian Bonds Settings'!D250&amp;4&amp;'Italian Bonds Settings'!E250&amp;5&amp;'Italian Bonds Settings'!F250&amp;6&amp;'Italian Bonds Settings'!G250&amp;7&amp;'Italian Bonds Settings'!H250&amp;8&amp;'Italian Bonds Settings'!I250&amp;9</f>
        <v>123456789</v>
      </c>
      <c r="H251" s="1">
        <f ca="1">IFERROR(SUMPRODUCT(SEARCH(MID(G251,ROW(INDIRECT("1:"&amp;LEN(G251))),1),Lists!$V$2)),"")</f>
        <v>567</v>
      </c>
    </row>
    <row r="252" spans="1:8">
      <c r="A252" s="1" t="str">
        <f>'Settlement Account'!A251&amp;1&amp;'Settlement Account'!B251&amp;2&amp;'Settlement Account'!C251&amp;3&amp;'Settlement Account'!D251&amp;4&amp;'Settlement Account'!E251&amp;5&amp;'Settlement Account'!F251&amp;6&amp;'Settlement Account'!G251&amp;7&amp;'Settlement Account'!H251&amp;8&amp;'Settlement Account'!I251&amp;9&amp;'Settlement Account'!J251&amp;10&amp;'Settlement Account'!K251</f>
        <v>12345678910</v>
      </c>
      <c r="B252" s="1">
        <f t="shared" ca="1" si="3"/>
        <v>101</v>
      </c>
      <c r="C252" s="1" t="str">
        <f>'Processing Settings'!A251&amp;1&amp;'Processing Settings'!B251&amp;2&amp;'Processing Settings'!C251&amp;3&amp;'Processing Settings'!D251&amp;4&amp;'Processing Settings'!E251&amp;5&amp;'Processing Settings'!F251&amp;6&amp;'Processing Settings'!G251&amp;7&amp;'Processing Settings'!H251&amp;8&amp;'Processing Settings'!I251&amp;9&amp;'Processing Settings'!J251&amp;10&amp;'Processing Settings'!K251</f>
        <v>12345678910</v>
      </c>
      <c r="D252" s="1">
        <f ca="1">IFERROR(SUMPRODUCT(SEARCH(MID(C252,ROW(INDIRECT("1:"&amp;LEN(C252))),1),Lists!$V$2)),"")</f>
        <v>694</v>
      </c>
      <c r="E252" s="1"/>
      <c r="F252" s="1" t="str">
        <f ca="1">IFERROR(SUMPRODUCT(SEARCH(MID(E252,ROW(INDIRECT("1:"&amp;LEN(E252))),1),Lists!$V$2)),"")</f>
        <v/>
      </c>
      <c r="G252" s="52" t="str">
        <f>'Italian Bonds Settings'!A251&amp;1&amp;'Italian Bonds Settings'!B251&amp;2&amp;'Italian Bonds Settings'!C251&amp;3&amp;'Italian Bonds Settings'!D251&amp;4&amp;'Italian Bonds Settings'!E251&amp;5&amp;'Italian Bonds Settings'!F251&amp;6&amp;'Italian Bonds Settings'!G251&amp;7&amp;'Italian Bonds Settings'!H251&amp;8&amp;'Italian Bonds Settings'!I251&amp;9</f>
        <v>123456789</v>
      </c>
      <c r="H252" s="1">
        <f ca="1">IFERROR(SUMPRODUCT(SEARCH(MID(G252,ROW(INDIRECT("1:"&amp;LEN(G252))),1),Lists!$V$2)),"")</f>
        <v>567</v>
      </c>
    </row>
    <row r="253" spans="1:8">
      <c r="A253" s="1" t="str">
        <f>'Settlement Account'!A252&amp;1&amp;'Settlement Account'!B252&amp;2&amp;'Settlement Account'!C252&amp;3&amp;'Settlement Account'!D252&amp;4&amp;'Settlement Account'!E252&amp;5&amp;'Settlement Account'!F252&amp;6&amp;'Settlement Account'!G252&amp;7&amp;'Settlement Account'!H252&amp;8&amp;'Settlement Account'!I252&amp;9&amp;'Settlement Account'!J252&amp;10&amp;'Settlement Account'!K252</f>
        <v>12345678910</v>
      </c>
      <c r="B253" s="1">
        <f t="shared" ca="1" si="3"/>
        <v>101</v>
      </c>
      <c r="C253" s="1" t="str">
        <f>'Processing Settings'!A252&amp;1&amp;'Processing Settings'!B252&amp;2&amp;'Processing Settings'!C252&amp;3&amp;'Processing Settings'!D252&amp;4&amp;'Processing Settings'!E252&amp;5&amp;'Processing Settings'!F252&amp;6&amp;'Processing Settings'!G252&amp;7&amp;'Processing Settings'!H252&amp;8&amp;'Processing Settings'!I252&amp;9&amp;'Processing Settings'!J252&amp;10&amp;'Processing Settings'!K252</f>
        <v>12345678910</v>
      </c>
      <c r="D253" s="1">
        <f ca="1">IFERROR(SUMPRODUCT(SEARCH(MID(C253,ROW(INDIRECT("1:"&amp;LEN(C253))),1),Lists!$V$2)),"")</f>
        <v>694</v>
      </c>
      <c r="E253" s="1"/>
      <c r="F253" s="1" t="str">
        <f ca="1">IFERROR(SUMPRODUCT(SEARCH(MID(E253,ROW(INDIRECT("1:"&amp;LEN(E253))),1),Lists!$V$2)),"")</f>
        <v/>
      </c>
      <c r="G253" s="52" t="str">
        <f>'Italian Bonds Settings'!A252&amp;1&amp;'Italian Bonds Settings'!B252&amp;2&amp;'Italian Bonds Settings'!C252&amp;3&amp;'Italian Bonds Settings'!D252&amp;4&amp;'Italian Bonds Settings'!E252&amp;5&amp;'Italian Bonds Settings'!F252&amp;6&amp;'Italian Bonds Settings'!G252&amp;7&amp;'Italian Bonds Settings'!H252&amp;8&amp;'Italian Bonds Settings'!I252&amp;9</f>
        <v>123456789</v>
      </c>
      <c r="H253" s="1">
        <f ca="1">IFERROR(SUMPRODUCT(SEARCH(MID(G253,ROW(INDIRECT("1:"&amp;LEN(G253))),1),Lists!$V$2)),"")</f>
        <v>567</v>
      </c>
    </row>
    <row r="254" spans="1:8">
      <c r="A254" s="1" t="str">
        <f>'Settlement Account'!A253&amp;1&amp;'Settlement Account'!B253&amp;2&amp;'Settlement Account'!C253&amp;3&amp;'Settlement Account'!D253&amp;4&amp;'Settlement Account'!E253&amp;5&amp;'Settlement Account'!F253&amp;6&amp;'Settlement Account'!G253&amp;7&amp;'Settlement Account'!H253&amp;8&amp;'Settlement Account'!I253&amp;9&amp;'Settlement Account'!J253&amp;10&amp;'Settlement Account'!K253</f>
        <v>12345678910</v>
      </c>
      <c r="B254" s="1">
        <f t="shared" ca="1" si="3"/>
        <v>101</v>
      </c>
      <c r="C254" s="1" t="str">
        <f>'Processing Settings'!A253&amp;1&amp;'Processing Settings'!B253&amp;2&amp;'Processing Settings'!C253&amp;3&amp;'Processing Settings'!D253&amp;4&amp;'Processing Settings'!E253&amp;5&amp;'Processing Settings'!F253&amp;6&amp;'Processing Settings'!G253&amp;7&amp;'Processing Settings'!H253&amp;8&amp;'Processing Settings'!I253&amp;9&amp;'Processing Settings'!J253&amp;10&amp;'Processing Settings'!K253</f>
        <v>12345678910</v>
      </c>
      <c r="D254" s="1">
        <f ca="1">IFERROR(SUMPRODUCT(SEARCH(MID(C254,ROW(INDIRECT("1:"&amp;LEN(C254))),1),Lists!$V$2)),"")</f>
        <v>694</v>
      </c>
      <c r="E254" s="1"/>
      <c r="F254" s="1" t="str">
        <f ca="1">IFERROR(SUMPRODUCT(SEARCH(MID(E254,ROW(INDIRECT("1:"&amp;LEN(E254))),1),Lists!$V$2)),"")</f>
        <v/>
      </c>
      <c r="G254" s="52" t="str">
        <f>'Italian Bonds Settings'!A253&amp;1&amp;'Italian Bonds Settings'!B253&amp;2&amp;'Italian Bonds Settings'!C253&amp;3&amp;'Italian Bonds Settings'!D253&amp;4&amp;'Italian Bonds Settings'!E253&amp;5&amp;'Italian Bonds Settings'!F253&amp;6&amp;'Italian Bonds Settings'!G253&amp;7&amp;'Italian Bonds Settings'!H253&amp;8&amp;'Italian Bonds Settings'!I253&amp;9</f>
        <v>123456789</v>
      </c>
      <c r="H254" s="1">
        <f ca="1">IFERROR(SUMPRODUCT(SEARCH(MID(G254,ROW(INDIRECT("1:"&amp;LEN(G254))),1),Lists!$V$2)),"")</f>
        <v>567</v>
      </c>
    </row>
    <row r="255" spans="1:8">
      <c r="A255" s="1" t="str">
        <f>'Settlement Account'!A254&amp;1&amp;'Settlement Account'!B254&amp;2&amp;'Settlement Account'!C254&amp;3&amp;'Settlement Account'!D254&amp;4&amp;'Settlement Account'!E254&amp;5&amp;'Settlement Account'!F254&amp;6&amp;'Settlement Account'!G254&amp;7&amp;'Settlement Account'!H254&amp;8&amp;'Settlement Account'!I254&amp;9&amp;'Settlement Account'!J254&amp;10&amp;'Settlement Account'!K254</f>
        <v>12345678910</v>
      </c>
      <c r="B255" s="1">
        <f t="shared" ca="1" si="3"/>
        <v>101</v>
      </c>
      <c r="C255" s="1" t="str">
        <f>'Processing Settings'!A254&amp;1&amp;'Processing Settings'!B254&amp;2&amp;'Processing Settings'!C254&amp;3&amp;'Processing Settings'!D254&amp;4&amp;'Processing Settings'!E254&amp;5&amp;'Processing Settings'!F254&amp;6&amp;'Processing Settings'!G254&amp;7&amp;'Processing Settings'!H254&amp;8&amp;'Processing Settings'!I254&amp;9&amp;'Processing Settings'!J254&amp;10&amp;'Processing Settings'!K254</f>
        <v>12345678910</v>
      </c>
      <c r="D255" s="1">
        <f ca="1">IFERROR(SUMPRODUCT(SEARCH(MID(C255,ROW(INDIRECT("1:"&amp;LEN(C255))),1),Lists!$V$2)),"")</f>
        <v>694</v>
      </c>
      <c r="E255" s="1"/>
      <c r="F255" s="1" t="str">
        <f ca="1">IFERROR(SUMPRODUCT(SEARCH(MID(E255,ROW(INDIRECT("1:"&amp;LEN(E255))),1),Lists!$V$2)),"")</f>
        <v/>
      </c>
      <c r="G255" s="52" t="str">
        <f>'Italian Bonds Settings'!A254&amp;1&amp;'Italian Bonds Settings'!B254&amp;2&amp;'Italian Bonds Settings'!C254&amp;3&amp;'Italian Bonds Settings'!D254&amp;4&amp;'Italian Bonds Settings'!E254&amp;5&amp;'Italian Bonds Settings'!F254&amp;6&amp;'Italian Bonds Settings'!G254&amp;7&amp;'Italian Bonds Settings'!H254&amp;8&amp;'Italian Bonds Settings'!I254&amp;9</f>
        <v>123456789</v>
      </c>
      <c r="H255" s="1">
        <f ca="1">IFERROR(SUMPRODUCT(SEARCH(MID(G255,ROW(INDIRECT("1:"&amp;LEN(G255))),1),Lists!$V$2)),"")</f>
        <v>567</v>
      </c>
    </row>
    <row r="256" spans="1:8">
      <c r="A256" s="1" t="str">
        <f>'Settlement Account'!A255&amp;1&amp;'Settlement Account'!B255&amp;2&amp;'Settlement Account'!C255&amp;3&amp;'Settlement Account'!D255&amp;4&amp;'Settlement Account'!E255&amp;5&amp;'Settlement Account'!F255&amp;6&amp;'Settlement Account'!G255&amp;7&amp;'Settlement Account'!H255&amp;8&amp;'Settlement Account'!I255&amp;9&amp;'Settlement Account'!J255&amp;10&amp;'Settlement Account'!K255</f>
        <v>12345678910</v>
      </c>
      <c r="B256" s="1">
        <f t="shared" ca="1" si="3"/>
        <v>101</v>
      </c>
      <c r="C256" s="1" t="str">
        <f>'Processing Settings'!A255&amp;1&amp;'Processing Settings'!B255&amp;2&amp;'Processing Settings'!C255&amp;3&amp;'Processing Settings'!D255&amp;4&amp;'Processing Settings'!E255&amp;5&amp;'Processing Settings'!F255&amp;6&amp;'Processing Settings'!G255&amp;7&amp;'Processing Settings'!H255&amp;8&amp;'Processing Settings'!I255&amp;9&amp;'Processing Settings'!J255&amp;10&amp;'Processing Settings'!K255</f>
        <v>12345678910</v>
      </c>
      <c r="D256" s="1">
        <f ca="1">IFERROR(SUMPRODUCT(SEARCH(MID(C256,ROW(INDIRECT("1:"&amp;LEN(C256))),1),Lists!$V$2)),"")</f>
        <v>694</v>
      </c>
      <c r="E256" s="1"/>
      <c r="F256" s="1" t="str">
        <f ca="1">IFERROR(SUMPRODUCT(SEARCH(MID(E256,ROW(INDIRECT("1:"&amp;LEN(E256))),1),Lists!$V$2)),"")</f>
        <v/>
      </c>
      <c r="G256" s="52" t="str">
        <f>'Italian Bonds Settings'!A255&amp;1&amp;'Italian Bonds Settings'!B255&amp;2&amp;'Italian Bonds Settings'!C255&amp;3&amp;'Italian Bonds Settings'!D255&amp;4&amp;'Italian Bonds Settings'!E255&amp;5&amp;'Italian Bonds Settings'!F255&amp;6&amp;'Italian Bonds Settings'!G255&amp;7&amp;'Italian Bonds Settings'!H255&amp;8&amp;'Italian Bonds Settings'!I255&amp;9</f>
        <v>123456789</v>
      </c>
      <c r="H256" s="1">
        <f ca="1">IFERROR(SUMPRODUCT(SEARCH(MID(G256,ROW(INDIRECT("1:"&amp;LEN(G256))),1),Lists!$V$2)),"")</f>
        <v>567</v>
      </c>
    </row>
    <row r="257" spans="1:8">
      <c r="A257" s="1" t="str">
        <f>'Settlement Account'!A256&amp;1&amp;'Settlement Account'!B256&amp;2&amp;'Settlement Account'!C256&amp;3&amp;'Settlement Account'!D256&amp;4&amp;'Settlement Account'!E256&amp;5&amp;'Settlement Account'!F256&amp;6&amp;'Settlement Account'!G256&amp;7&amp;'Settlement Account'!H256&amp;8&amp;'Settlement Account'!I256&amp;9&amp;'Settlement Account'!J256&amp;10&amp;'Settlement Account'!K256</f>
        <v>12345678910</v>
      </c>
      <c r="B257" s="1">
        <f t="shared" ca="1" si="3"/>
        <v>101</v>
      </c>
      <c r="C257" s="1" t="str">
        <f>'Processing Settings'!A256&amp;1&amp;'Processing Settings'!B256&amp;2&amp;'Processing Settings'!C256&amp;3&amp;'Processing Settings'!D256&amp;4&amp;'Processing Settings'!E256&amp;5&amp;'Processing Settings'!F256&amp;6&amp;'Processing Settings'!G256&amp;7&amp;'Processing Settings'!H256&amp;8&amp;'Processing Settings'!I256&amp;9&amp;'Processing Settings'!J256&amp;10&amp;'Processing Settings'!K256</f>
        <v>12345678910</v>
      </c>
      <c r="D257" s="1">
        <f ca="1">IFERROR(SUMPRODUCT(SEARCH(MID(C257,ROW(INDIRECT("1:"&amp;LEN(C257))),1),Lists!$V$2)),"")</f>
        <v>694</v>
      </c>
      <c r="E257" s="1"/>
      <c r="F257" s="1" t="str">
        <f ca="1">IFERROR(SUMPRODUCT(SEARCH(MID(E257,ROW(INDIRECT("1:"&amp;LEN(E257))),1),Lists!$V$2)),"")</f>
        <v/>
      </c>
      <c r="G257" s="52" t="str">
        <f>'Italian Bonds Settings'!A256&amp;1&amp;'Italian Bonds Settings'!B256&amp;2&amp;'Italian Bonds Settings'!C256&amp;3&amp;'Italian Bonds Settings'!D256&amp;4&amp;'Italian Bonds Settings'!E256&amp;5&amp;'Italian Bonds Settings'!F256&amp;6&amp;'Italian Bonds Settings'!G256&amp;7&amp;'Italian Bonds Settings'!H256&amp;8&amp;'Italian Bonds Settings'!I256&amp;9</f>
        <v>123456789</v>
      </c>
      <c r="H257" s="1">
        <f ca="1">IFERROR(SUMPRODUCT(SEARCH(MID(G257,ROW(INDIRECT("1:"&amp;LEN(G257))),1),Lists!$V$2)),"")</f>
        <v>567</v>
      </c>
    </row>
    <row r="258" spans="1:8">
      <c r="A258" s="1" t="str">
        <f>'Settlement Account'!A257&amp;1&amp;'Settlement Account'!B257&amp;2&amp;'Settlement Account'!C257&amp;3&amp;'Settlement Account'!D257&amp;4&amp;'Settlement Account'!E257&amp;5&amp;'Settlement Account'!F257&amp;6&amp;'Settlement Account'!G257&amp;7&amp;'Settlement Account'!H257&amp;8&amp;'Settlement Account'!I257&amp;9&amp;'Settlement Account'!J257&amp;10&amp;'Settlement Account'!K257</f>
        <v>12345678910</v>
      </c>
      <c r="B258" s="1">
        <f t="shared" ca="1" si="3"/>
        <v>101</v>
      </c>
      <c r="C258" s="1" t="str">
        <f>'Processing Settings'!A257&amp;1&amp;'Processing Settings'!B257&amp;2&amp;'Processing Settings'!C257&amp;3&amp;'Processing Settings'!D257&amp;4&amp;'Processing Settings'!E257&amp;5&amp;'Processing Settings'!F257&amp;6&amp;'Processing Settings'!G257&amp;7&amp;'Processing Settings'!H257&amp;8&amp;'Processing Settings'!I257&amp;9&amp;'Processing Settings'!J257&amp;10&amp;'Processing Settings'!K257</f>
        <v>12345678910</v>
      </c>
      <c r="D258" s="1">
        <f ca="1">IFERROR(SUMPRODUCT(SEARCH(MID(C258,ROW(INDIRECT("1:"&amp;LEN(C258))),1),Lists!$V$2)),"")</f>
        <v>694</v>
      </c>
      <c r="E258" s="1"/>
      <c r="F258" s="1" t="str">
        <f ca="1">IFERROR(SUMPRODUCT(SEARCH(MID(E258,ROW(INDIRECT("1:"&amp;LEN(E258))),1),Lists!$V$2)),"")</f>
        <v/>
      </c>
      <c r="G258" s="52" t="str">
        <f>'Italian Bonds Settings'!A257&amp;1&amp;'Italian Bonds Settings'!B257&amp;2&amp;'Italian Bonds Settings'!C257&amp;3&amp;'Italian Bonds Settings'!D257&amp;4&amp;'Italian Bonds Settings'!E257&amp;5&amp;'Italian Bonds Settings'!F257&amp;6&amp;'Italian Bonds Settings'!G257&amp;7&amp;'Italian Bonds Settings'!H257&amp;8&amp;'Italian Bonds Settings'!I257&amp;9</f>
        <v>123456789</v>
      </c>
      <c r="H258" s="1">
        <f ca="1">IFERROR(SUMPRODUCT(SEARCH(MID(G258,ROW(INDIRECT("1:"&amp;LEN(G258))),1),Lists!$V$2)),"")</f>
        <v>567</v>
      </c>
    </row>
    <row r="259" spans="1:8">
      <c r="A259" s="1" t="str">
        <f>'Settlement Account'!A258&amp;1&amp;'Settlement Account'!B258&amp;2&amp;'Settlement Account'!C258&amp;3&amp;'Settlement Account'!D258&amp;4&amp;'Settlement Account'!E258&amp;5&amp;'Settlement Account'!F258&amp;6&amp;'Settlement Account'!G258&amp;7&amp;'Settlement Account'!H258&amp;8&amp;'Settlement Account'!I258&amp;9&amp;'Settlement Account'!J258&amp;10&amp;'Settlement Account'!K258</f>
        <v>12345678910</v>
      </c>
      <c r="B259" s="1">
        <f t="shared" ca="1" si="3"/>
        <v>101</v>
      </c>
      <c r="C259" s="1" t="str">
        <f>'Processing Settings'!A258&amp;1&amp;'Processing Settings'!B258&amp;2&amp;'Processing Settings'!C258&amp;3&amp;'Processing Settings'!D258&amp;4&amp;'Processing Settings'!E258&amp;5&amp;'Processing Settings'!F258&amp;6&amp;'Processing Settings'!G258&amp;7&amp;'Processing Settings'!H258&amp;8&amp;'Processing Settings'!I258&amp;9&amp;'Processing Settings'!J258&amp;10&amp;'Processing Settings'!K258</f>
        <v>12345678910</v>
      </c>
      <c r="D259" s="1">
        <f ca="1">IFERROR(SUMPRODUCT(SEARCH(MID(C259,ROW(INDIRECT("1:"&amp;LEN(C259))),1),Lists!$V$2)),"")</f>
        <v>694</v>
      </c>
      <c r="E259" s="1"/>
      <c r="F259" s="1" t="str">
        <f ca="1">IFERROR(SUMPRODUCT(SEARCH(MID(E259,ROW(INDIRECT("1:"&amp;LEN(E259))),1),Lists!$V$2)),"")</f>
        <v/>
      </c>
      <c r="G259" s="52" t="str">
        <f>'Italian Bonds Settings'!A258&amp;1&amp;'Italian Bonds Settings'!B258&amp;2&amp;'Italian Bonds Settings'!C258&amp;3&amp;'Italian Bonds Settings'!D258&amp;4&amp;'Italian Bonds Settings'!E258&amp;5&amp;'Italian Bonds Settings'!F258&amp;6&amp;'Italian Bonds Settings'!G258&amp;7&amp;'Italian Bonds Settings'!H258&amp;8&amp;'Italian Bonds Settings'!I258&amp;9</f>
        <v>123456789</v>
      </c>
      <c r="H259" s="1">
        <f ca="1">IFERROR(SUMPRODUCT(SEARCH(MID(G259,ROW(INDIRECT("1:"&amp;LEN(G259))),1),Lists!$V$2)),"")</f>
        <v>567</v>
      </c>
    </row>
    <row r="260" spans="1:8">
      <c r="A260" s="1" t="str">
        <f>'Settlement Account'!A259&amp;1&amp;'Settlement Account'!B259&amp;2&amp;'Settlement Account'!C259&amp;3&amp;'Settlement Account'!D259&amp;4&amp;'Settlement Account'!E259&amp;5&amp;'Settlement Account'!F259&amp;6&amp;'Settlement Account'!G259&amp;7&amp;'Settlement Account'!H259&amp;8&amp;'Settlement Account'!I259&amp;9&amp;'Settlement Account'!J259&amp;10&amp;'Settlement Account'!K259</f>
        <v>12345678910</v>
      </c>
      <c r="B260" s="1">
        <f t="shared" ref="B260:B301" ca="1" si="4">IFERROR(SUMPRODUCT(SEARCH(MID(A260,ROW(INDIRECT("1:"&amp;LEN(A260))),1)," |()0123456789abcdefghijklmnopqrstuvwxyzABCDEFGHIJKLMNOPQRSTUVWXYZ/öü")),"")</f>
        <v>101</v>
      </c>
      <c r="C260" s="1" t="str">
        <f>'Processing Settings'!A259&amp;1&amp;'Processing Settings'!B259&amp;2&amp;'Processing Settings'!C259&amp;3&amp;'Processing Settings'!D259&amp;4&amp;'Processing Settings'!E259&amp;5&amp;'Processing Settings'!F259&amp;6&amp;'Processing Settings'!G259&amp;7&amp;'Processing Settings'!H259&amp;8&amp;'Processing Settings'!I259&amp;9&amp;'Processing Settings'!J259&amp;10&amp;'Processing Settings'!K259</f>
        <v>12345678910</v>
      </c>
      <c r="D260" s="1">
        <f ca="1">IFERROR(SUMPRODUCT(SEARCH(MID(C260,ROW(INDIRECT("1:"&amp;LEN(C260))),1),Lists!$V$2)),"")</f>
        <v>694</v>
      </c>
      <c r="E260" s="1"/>
      <c r="F260" s="1" t="str">
        <f ca="1">IFERROR(SUMPRODUCT(SEARCH(MID(E260,ROW(INDIRECT("1:"&amp;LEN(E260))),1),Lists!$V$2)),"")</f>
        <v/>
      </c>
      <c r="G260" s="52" t="str">
        <f>'Italian Bonds Settings'!A259&amp;1&amp;'Italian Bonds Settings'!B259&amp;2&amp;'Italian Bonds Settings'!C259&amp;3&amp;'Italian Bonds Settings'!D259&amp;4&amp;'Italian Bonds Settings'!E259&amp;5&amp;'Italian Bonds Settings'!F259&amp;6&amp;'Italian Bonds Settings'!G259&amp;7&amp;'Italian Bonds Settings'!H259&amp;8&amp;'Italian Bonds Settings'!I259&amp;9</f>
        <v>123456789</v>
      </c>
      <c r="H260" s="1">
        <f ca="1">IFERROR(SUMPRODUCT(SEARCH(MID(G260,ROW(INDIRECT("1:"&amp;LEN(G260))),1),Lists!$V$2)),"")</f>
        <v>567</v>
      </c>
    </row>
    <row r="261" spans="1:8">
      <c r="A261" s="1" t="str">
        <f>'Settlement Account'!A260&amp;1&amp;'Settlement Account'!B260&amp;2&amp;'Settlement Account'!C260&amp;3&amp;'Settlement Account'!D260&amp;4&amp;'Settlement Account'!E260&amp;5&amp;'Settlement Account'!F260&amp;6&amp;'Settlement Account'!G260&amp;7&amp;'Settlement Account'!H260&amp;8&amp;'Settlement Account'!I260&amp;9&amp;'Settlement Account'!J260&amp;10&amp;'Settlement Account'!K260</f>
        <v>12345678910</v>
      </c>
      <c r="B261" s="1">
        <f t="shared" ca="1" si="4"/>
        <v>101</v>
      </c>
      <c r="C261" s="1" t="str">
        <f>'Processing Settings'!A260&amp;1&amp;'Processing Settings'!B260&amp;2&amp;'Processing Settings'!C260&amp;3&amp;'Processing Settings'!D260&amp;4&amp;'Processing Settings'!E260&amp;5&amp;'Processing Settings'!F260&amp;6&amp;'Processing Settings'!G260&amp;7&amp;'Processing Settings'!H260&amp;8&amp;'Processing Settings'!I260&amp;9&amp;'Processing Settings'!J260&amp;10&amp;'Processing Settings'!K260</f>
        <v>12345678910</v>
      </c>
      <c r="D261" s="1">
        <f ca="1">IFERROR(SUMPRODUCT(SEARCH(MID(C261,ROW(INDIRECT("1:"&amp;LEN(C261))),1),Lists!$V$2)),"")</f>
        <v>694</v>
      </c>
      <c r="E261" s="1"/>
      <c r="F261" s="1" t="str">
        <f ca="1">IFERROR(SUMPRODUCT(SEARCH(MID(E261,ROW(INDIRECT("1:"&amp;LEN(E261))),1),Lists!$V$2)),"")</f>
        <v/>
      </c>
      <c r="G261" s="52" t="str">
        <f>'Italian Bonds Settings'!A260&amp;1&amp;'Italian Bonds Settings'!B260&amp;2&amp;'Italian Bonds Settings'!C260&amp;3&amp;'Italian Bonds Settings'!D260&amp;4&amp;'Italian Bonds Settings'!E260&amp;5&amp;'Italian Bonds Settings'!F260&amp;6&amp;'Italian Bonds Settings'!G260&amp;7&amp;'Italian Bonds Settings'!H260&amp;8&amp;'Italian Bonds Settings'!I260&amp;9</f>
        <v>123456789</v>
      </c>
      <c r="H261" s="1">
        <f ca="1">IFERROR(SUMPRODUCT(SEARCH(MID(G261,ROW(INDIRECT("1:"&amp;LEN(G261))),1),Lists!$V$2)),"")</f>
        <v>567</v>
      </c>
    </row>
    <row r="262" spans="1:8">
      <c r="A262" s="1" t="str">
        <f>'Settlement Account'!A261&amp;1&amp;'Settlement Account'!B261&amp;2&amp;'Settlement Account'!C261&amp;3&amp;'Settlement Account'!D261&amp;4&amp;'Settlement Account'!E261&amp;5&amp;'Settlement Account'!F261&amp;6&amp;'Settlement Account'!G261&amp;7&amp;'Settlement Account'!H261&amp;8&amp;'Settlement Account'!I261&amp;9&amp;'Settlement Account'!J261&amp;10&amp;'Settlement Account'!K261</f>
        <v>12345678910</v>
      </c>
      <c r="B262" s="1">
        <f t="shared" ca="1" si="4"/>
        <v>101</v>
      </c>
      <c r="C262" s="1" t="str">
        <f>'Processing Settings'!A261&amp;1&amp;'Processing Settings'!B261&amp;2&amp;'Processing Settings'!C261&amp;3&amp;'Processing Settings'!D261&amp;4&amp;'Processing Settings'!E261&amp;5&amp;'Processing Settings'!F261&amp;6&amp;'Processing Settings'!G261&amp;7&amp;'Processing Settings'!H261&amp;8&amp;'Processing Settings'!I261&amp;9&amp;'Processing Settings'!J261&amp;10&amp;'Processing Settings'!K261</f>
        <v>12345678910</v>
      </c>
      <c r="D262" s="1">
        <f ca="1">IFERROR(SUMPRODUCT(SEARCH(MID(C262,ROW(INDIRECT("1:"&amp;LEN(C262))),1),Lists!$V$2)),"")</f>
        <v>694</v>
      </c>
      <c r="E262" s="1"/>
      <c r="F262" s="1" t="str">
        <f ca="1">IFERROR(SUMPRODUCT(SEARCH(MID(E262,ROW(INDIRECT("1:"&amp;LEN(E262))),1),Lists!$V$2)),"")</f>
        <v/>
      </c>
      <c r="G262" s="52" t="str">
        <f>'Italian Bonds Settings'!A261&amp;1&amp;'Italian Bonds Settings'!B261&amp;2&amp;'Italian Bonds Settings'!C261&amp;3&amp;'Italian Bonds Settings'!D261&amp;4&amp;'Italian Bonds Settings'!E261&amp;5&amp;'Italian Bonds Settings'!F261&amp;6&amp;'Italian Bonds Settings'!G261&amp;7&amp;'Italian Bonds Settings'!H261&amp;8&amp;'Italian Bonds Settings'!I261&amp;9</f>
        <v>123456789</v>
      </c>
      <c r="H262" s="1">
        <f ca="1">IFERROR(SUMPRODUCT(SEARCH(MID(G262,ROW(INDIRECT("1:"&amp;LEN(G262))),1),Lists!$V$2)),"")</f>
        <v>567</v>
      </c>
    </row>
    <row r="263" spans="1:8">
      <c r="A263" s="1" t="str">
        <f>'Settlement Account'!A262&amp;1&amp;'Settlement Account'!B262&amp;2&amp;'Settlement Account'!C262&amp;3&amp;'Settlement Account'!D262&amp;4&amp;'Settlement Account'!E262&amp;5&amp;'Settlement Account'!F262&amp;6&amp;'Settlement Account'!G262&amp;7&amp;'Settlement Account'!H262&amp;8&amp;'Settlement Account'!I262&amp;9&amp;'Settlement Account'!J262&amp;10&amp;'Settlement Account'!K262</f>
        <v>12345678910</v>
      </c>
      <c r="B263" s="1">
        <f t="shared" ca="1" si="4"/>
        <v>101</v>
      </c>
      <c r="C263" s="1" t="str">
        <f>'Processing Settings'!A262&amp;1&amp;'Processing Settings'!B262&amp;2&amp;'Processing Settings'!C262&amp;3&amp;'Processing Settings'!D262&amp;4&amp;'Processing Settings'!E262&amp;5&amp;'Processing Settings'!F262&amp;6&amp;'Processing Settings'!G262&amp;7&amp;'Processing Settings'!H262&amp;8&amp;'Processing Settings'!I262&amp;9&amp;'Processing Settings'!J262&amp;10&amp;'Processing Settings'!K262</f>
        <v>12345678910</v>
      </c>
      <c r="D263" s="1">
        <f ca="1">IFERROR(SUMPRODUCT(SEARCH(MID(C263,ROW(INDIRECT("1:"&amp;LEN(C263))),1),Lists!$V$2)),"")</f>
        <v>694</v>
      </c>
      <c r="E263" s="1"/>
      <c r="F263" s="1" t="str">
        <f ca="1">IFERROR(SUMPRODUCT(SEARCH(MID(E263,ROW(INDIRECT("1:"&amp;LEN(E263))),1),Lists!$V$2)),"")</f>
        <v/>
      </c>
      <c r="G263" s="52" t="str">
        <f>'Italian Bonds Settings'!A262&amp;1&amp;'Italian Bonds Settings'!B262&amp;2&amp;'Italian Bonds Settings'!C262&amp;3&amp;'Italian Bonds Settings'!D262&amp;4&amp;'Italian Bonds Settings'!E262&amp;5&amp;'Italian Bonds Settings'!F262&amp;6&amp;'Italian Bonds Settings'!G262&amp;7&amp;'Italian Bonds Settings'!H262&amp;8&amp;'Italian Bonds Settings'!I262&amp;9</f>
        <v>123456789</v>
      </c>
      <c r="H263" s="1">
        <f ca="1">IFERROR(SUMPRODUCT(SEARCH(MID(G263,ROW(INDIRECT("1:"&amp;LEN(G263))),1),Lists!$V$2)),"")</f>
        <v>567</v>
      </c>
    </row>
    <row r="264" spans="1:8">
      <c r="A264" s="1" t="str">
        <f>'Settlement Account'!A263&amp;1&amp;'Settlement Account'!B263&amp;2&amp;'Settlement Account'!C263&amp;3&amp;'Settlement Account'!D263&amp;4&amp;'Settlement Account'!E263&amp;5&amp;'Settlement Account'!F263&amp;6&amp;'Settlement Account'!G263&amp;7&amp;'Settlement Account'!H263&amp;8&amp;'Settlement Account'!I263&amp;9&amp;'Settlement Account'!J263&amp;10&amp;'Settlement Account'!K263</f>
        <v>12345678910</v>
      </c>
      <c r="B264" s="1">
        <f t="shared" ca="1" si="4"/>
        <v>101</v>
      </c>
      <c r="C264" s="1" t="str">
        <f>'Processing Settings'!A263&amp;1&amp;'Processing Settings'!B263&amp;2&amp;'Processing Settings'!C263&amp;3&amp;'Processing Settings'!D263&amp;4&amp;'Processing Settings'!E263&amp;5&amp;'Processing Settings'!F263&amp;6&amp;'Processing Settings'!G263&amp;7&amp;'Processing Settings'!H263&amp;8&amp;'Processing Settings'!I263&amp;9&amp;'Processing Settings'!J263&amp;10&amp;'Processing Settings'!K263</f>
        <v>12345678910</v>
      </c>
      <c r="D264" s="1">
        <f ca="1">IFERROR(SUMPRODUCT(SEARCH(MID(C264,ROW(INDIRECT("1:"&amp;LEN(C264))),1),Lists!$V$2)),"")</f>
        <v>694</v>
      </c>
      <c r="E264" s="1"/>
      <c r="F264" s="1" t="str">
        <f ca="1">IFERROR(SUMPRODUCT(SEARCH(MID(E264,ROW(INDIRECT("1:"&amp;LEN(E264))),1),Lists!$V$2)),"")</f>
        <v/>
      </c>
      <c r="G264" s="52" t="str">
        <f>'Italian Bonds Settings'!A263&amp;1&amp;'Italian Bonds Settings'!B263&amp;2&amp;'Italian Bonds Settings'!C263&amp;3&amp;'Italian Bonds Settings'!D263&amp;4&amp;'Italian Bonds Settings'!E263&amp;5&amp;'Italian Bonds Settings'!F263&amp;6&amp;'Italian Bonds Settings'!G263&amp;7&amp;'Italian Bonds Settings'!H263&amp;8&amp;'Italian Bonds Settings'!I263&amp;9</f>
        <v>123456789</v>
      </c>
      <c r="H264" s="1">
        <f ca="1">IFERROR(SUMPRODUCT(SEARCH(MID(G264,ROW(INDIRECT("1:"&amp;LEN(G264))),1),Lists!$V$2)),"")</f>
        <v>567</v>
      </c>
    </row>
    <row r="265" spans="1:8">
      <c r="A265" s="1" t="str">
        <f>'Settlement Account'!A264&amp;1&amp;'Settlement Account'!B264&amp;2&amp;'Settlement Account'!C264&amp;3&amp;'Settlement Account'!D264&amp;4&amp;'Settlement Account'!E264&amp;5&amp;'Settlement Account'!F264&amp;6&amp;'Settlement Account'!G264&amp;7&amp;'Settlement Account'!H264&amp;8&amp;'Settlement Account'!I264&amp;9&amp;'Settlement Account'!J264&amp;10&amp;'Settlement Account'!K264</f>
        <v>12345678910</v>
      </c>
      <c r="B265" s="1">
        <f t="shared" ca="1" si="4"/>
        <v>101</v>
      </c>
      <c r="C265" s="1" t="str">
        <f>'Processing Settings'!A264&amp;1&amp;'Processing Settings'!B264&amp;2&amp;'Processing Settings'!C264&amp;3&amp;'Processing Settings'!D264&amp;4&amp;'Processing Settings'!E264&amp;5&amp;'Processing Settings'!F264&amp;6&amp;'Processing Settings'!G264&amp;7&amp;'Processing Settings'!H264&amp;8&amp;'Processing Settings'!I264&amp;9&amp;'Processing Settings'!J264&amp;10&amp;'Processing Settings'!K264</f>
        <v>12345678910</v>
      </c>
      <c r="D265" s="1">
        <f ca="1">IFERROR(SUMPRODUCT(SEARCH(MID(C265,ROW(INDIRECT("1:"&amp;LEN(C265))),1),Lists!$V$2)),"")</f>
        <v>694</v>
      </c>
      <c r="E265" s="1"/>
      <c r="F265" s="1" t="str">
        <f ca="1">IFERROR(SUMPRODUCT(SEARCH(MID(E265,ROW(INDIRECT("1:"&amp;LEN(E265))),1),Lists!$V$2)),"")</f>
        <v/>
      </c>
      <c r="G265" s="52" t="str">
        <f>'Italian Bonds Settings'!A264&amp;1&amp;'Italian Bonds Settings'!B264&amp;2&amp;'Italian Bonds Settings'!C264&amp;3&amp;'Italian Bonds Settings'!D264&amp;4&amp;'Italian Bonds Settings'!E264&amp;5&amp;'Italian Bonds Settings'!F264&amp;6&amp;'Italian Bonds Settings'!G264&amp;7&amp;'Italian Bonds Settings'!H264&amp;8&amp;'Italian Bonds Settings'!I264&amp;9</f>
        <v>123456789</v>
      </c>
      <c r="H265" s="1">
        <f ca="1">IFERROR(SUMPRODUCT(SEARCH(MID(G265,ROW(INDIRECT("1:"&amp;LEN(G265))),1),Lists!$V$2)),"")</f>
        <v>567</v>
      </c>
    </row>
    <row r="266" spans="1:8">
      <c r="A266" s="1" t="str">
        <f>'Settlement Account'!A265&amp;1&amp;'Settlement Account'!B265&amp;2&amp;'Settlement Account'!C265&amp;3&amp;'Settlement Account'!D265&amp;4&amp;'Settlement Account'!E265&amp;5&amp;'Settlement Account'!F265&amp;6&amp;'Settlement Account'!G265&amp;7&amp;'Settlement Account'!H265&amp;8&amp;'Settlement Account'!I265&amp;9&amp;'Settlement Account'!J265&amp;10&amp;'Settlement Account'!K265</f>
        <v>12345678910</v>
      </c>
      <c r="B266" s="1">
        <f t="shared" ca="1" si="4"/>
        <v>101</v>
      </c>
      <c r="C266" s="1" t="str">
        <f>'Processing Settings'!A265&amp;1&amp;'Processing Settings'!B265&amp;2&amp;'Processing Settings'!C265&amp;3&amp;'Processing Settings'!D265&amp;4&amp;'Processing Settings'!E265&amp;5&amp;'Processing Settings'!F265&amp;6&amp;'Processing Settings'!G265&amp;7&amp;'Processing Settings'!H265&amp;8&amp;'Processing Settings'!I265&amp;9&amp;'Processing Settings'!J265&amp;10&amp;'Processing Settings'!K265</f>
        <v>12345678910</v>
      </c>
      <c r="D266" s="1">
        <f ca="1">IFERROR(SUMPRODUCT(SEARCH(MID(C266,ROW(INDIRECT("1:"&amp;LEN(C266))),1),Lists!$V$2)),"")</f>
        <v>694</v>
      </c>
      <c r="E266" s="1"/>
      <c r="F266" s="1" t="str">
        <f ca="1">IFERROR(SUMPRODUCT(SEARCH(MID(E266,ROW(INDIRECT("1:"&amp;LEN(E266))),1),Lists!$V$2)),"")</f>
        <v/>
      </c>
      <c r="G266" s="52" t="str">
        <f>'Italian Bonds Settings'!A265&amp;1&amp;'Italian Bonds Settings'!B265&amp;2&amp;'Italian Bonds Settings'!C265&amp;3&amp;'Italian Bonds Settings'!D265&amp;4&amp;'Italian Bonds Settings'!E265&amp;5&amp;'Italian Bonds Settings'!F265&amp;6&amp;'Italian Bonds Settings'!G265&amp;7&amp;'Italian Bonds Settings'!H265&amp;8&amp;'Italian Bonds Settings'!I265&amp;9</f>
        <v>123456789</v>
      </c>
      <c r="H266" s="1">
        <f ca="1">IFERROR(SUMPRODUCT(SEARCH(MID(G266,ROW(INDIRECT("1:"&amp;LEN(G266))),1),Lists!$V$2)),"")</f>
        <v>567</v>
      </c>
    </row>
    <row r="267" spans="1:8">
      <c r="A267" s="1" t="str">
        <f>'Settlement Account'!A266&amp;1&amp;'Settlement Account'!B266&amp;2&amp;'Settlement Account'!C266&amp;3&amp;'Settlement Account'!D266&amp;4&amp;'Settlement Account'!E266&amp;5&amp;'Settlement Account'!F266&amp;6&amp;'Settlement Account'!G266&amp;7&amp;'Settlement Account'!H266&amp;8&amp;'Settlement Account'!I266&amp;9&amp;'Settlement Account'!J266&amp;10&amp;'Settlement Account'!K266</f>
        <v>12345678910</v>
      </c>
      <c r="B267" s="1">
        <f t="shared" ca="1" si="4"/>
        <v>101</v>
      </c>
      <c r="C267" s="1" t="str">
        <f>'Processing Settings'!A266&amp;1&amp;'Processing Settings'!B266&amp;2&amp;'Processing Settings'!C266&amp;3&amp;'Processing Settings'!D266&amp;4&amp;'Processing Settings'!E266&amp;5&amp;'Processing Settings'!F266&amp;6&amp;'Processing Settings'!G266&amp;7&amp;'Processing Settings'!H266&amp;8&amp;'Processing Settings'!I266&amp;9&amp;'Processing Settings'!J266&amp;10&amp;'Processing Settings'!K266</f>
        <v>12345678910</v>
      </c>
      <c r="D267" s="1">
        <f ca="1">IFERROR(SUMPRODUCT(SEARCH(MID(C267,ROW(INDIRECT("1:"&amp;LEN(C267))),1),Lists!$V$2)),"")</f>
        <v>694</v>
      </c>
      <c r="E267" s="1"/>
      <c r="F267" s="1" t="str">
        <f ca="1">IFERROR(SUMPRODUCT(SEARCH(MID(E267,ROW(INDIRECT("1:"&amp;LEN(E267))),1),Lists!$V$2)),"")</f>
        <v/>
      </c>
      <c r="G267" s="52" t="str">
        <f>'Italian Bonds Settings'!A266&amp;1&amp;'Italian Bonds Settings'!B266&amp;2&amp;'Italian Bonds Settings'!C266&amp;3&amp;'Italian Bonds Settings'!D266&amp;4&amp;'Italian Bonds Settings'!E266&amp;5&amp;'Italian Bonds Settings'!F266&amp;6&amp;'Italian Bonds Settings'!G266&amp;7&amp;'Italian Bonds Settings'!H266&amp;8&amp;'Italian Bonds Settings'!I266&amp;9</f>
        <v>123456789</v>
      </c>
      <c r="H267" s="1">
        <f ca="1">IFERROR(SUMPRODUCT(SEARCH(MID(G267,ROW(INDIRECT("1:"&amp;LEN(G267))),1),Lists!$V$2)),"")</f>
        <v>567</v>
      </c>
    </row>
    <row r="268" spans="1:8">
      <c r="A268" s="1" t="str">
        <f>'Settlement Account'!A267&amp;1&amp;'Settlement Account'!B267&amp;2&amp;'Settlement Account'!C267&amp;3&amp;'Settlement Account'!D267&amp;4&amp;'Settlement Account'!E267&amp;5&amp;'Settlement Account'!F267&amp;6&amp;'Settlement Account'!G267&amp;7&amp;'Settlement Account'!H267&amp;8&amp;'Settlement Account'!I267&amp;9&amp;'Settlement Account'!J267&amp;10&amp;'Settlement Account'!K267</f>
        <v>12345678910</v>
      </c>
      <c r="B268" s="1">
        <f t="shared" ca="1" si="4"/>
        <v>101</v>
      </c>
      <c r="C268" s="1" t="str">
        <f>'Processing Settings'!A267&amp;1&amp;'Processing Settings'!B267&amp;2&amp;'Processing Settings'!C267&amp;3&amp;'Processing Settings'!D267&amp;4&amp;'Processing Settings'!E267&amp;5&amp;'Processing Settings'!F267&amp;6&amp;'Processing Settings'!G267&amp;7&amp;'Processing Settings'!H267&amp;8&amp;'Processing Settings'!I267&amp;9&amp;'Processing Settings'!J267&amp;10&amp;'Processing Settings'!K267</f>
        <v>12345678910</v>
      </c>
      <c r="D268" s="1">
        <f ca="1">IFERROR(SUMPRODUCT(SEARCH(MID(C268,ROW(INDIRECT("1:"&amp;LEN(C268))),1),Lists!$V$2)),"")</f>
        <v>694</v>
      </c>
      <c r="E268" s="1"/>
      <c r="F268" s="1" t="str">
        <f ca="1">IFERROR(SUMPRODUCT(SEARCH(MID(E268,ROW(INDIRECT("1:"&amp;LEN(E268))),1),Lists!$V$2)),"")</f>
        <v/>
      </c>
      <c r="G268" s="52" t="str">
        <f>'Italian Bonds Settings'!A267&amp;1&amp;'Italian Bonds Settings'!B267&amp;2&amp;'Italian Bonds Settings'!C267&amp;3&amp;'Italian Bonds Settings'!D267&amp;4&amp;'Italian Bonds Settings'!E267&amp;5&amp;'Italian Bonds Settings'!F267&amp;6&amp;'Italian Bonds Settings'!G267&amp;7&amp;'Italian Bonds Settings'!H267&amp;8&amp;'Italian Bonds Settings'!I267&amp;9</f>
        <v>123456789</v>
      </c>
      <c r="H268" s="1">
        <f ca="1">IFERROR(SUMPRODUCT(SEARCH(MID(G268,ROW(INDIRECT("1:"&amp;LEN(G268))),1),Lists!$V$2)),"")</f>
        <v>567</v>
      </c>
    </row>
    <row r="269" spans="1:8">
      <c r="A269" s="1" t="str">
        <f>'Settlement Account'!A268&amp;1&amp;'Settlement Account'!B268&amp;2&amp;'Settlement Account'!C268&amp;3&amp;'Settlement Account'!D268&amp;4&amp;'Settlement Account'!E268&amp;5&amp;'Settlement Account'!F268&amp;6&amp;'Settlement Account'!G268&amp;7&amp;'Settlement Account'!H268&amp;8&amp;'Settlement Account'!I268&amp;9&amp;'Settlement Account'!J268&amp;10&amp;'Settlement Account'!K268</f>
        <v>12345678910</v>
      </c>
      <c r="B269" s="1">
        <f t="shared" ca="1" si="4"/>
        <v>101</v>
      </c>
      <c r="C269" s="1" t="str">
        <f>'Processing Settings'!A268&amp;1&amp;'Processing Settings'!B268&amp;2&amp;'Processing Settings'!C268&amp;3&amp;'Processing Settings'!D268&amp;4&amp;'Processing Settings'!E268&amp;5&amp;'Processing Settings'!F268&amp;6&amp;'Processing Settings'!G268&amp;7&amp;'Processing Settings'!H268&amp;8&amp;'Processing Settings'!I268&amp;9&amp;'Processing Settings'!J268&amp;10&amp;'Processing Settings'!K268</f>
        <v>12345678910</v>
      </c>
      <c r="D269" s="1">
        <f ca="1">IFERROR(SUMPRODUCT(SEARCH(MID(C269,ROW(INDIRECT("1:"&amp;LEN(C269))),1),Lists!$V$2)),"")</f>
        <v>694</v>
      </c>
      <c r="E269" s="1"/>
      <c r="F269" s="1" t="str">
        <f ca="1">IFERROR(SUMPRODUCT(SEARCH(MID(E269,ROW(INDIRECT("1:"&amp;LEN(E269))),1),Lists!$V$2)),"")</f>
        <v/>
      </c>
      <c r="G269" s="52" t="str">
        <f>'Italian Bonds Settings'!A268&amp;1&amp;'Italian Bonds Settings'!B268&amp;2&amp;'Italian Bonds Settings'!C268&amp;3&amp;'Italian Bonds Settings'!D268&amp;4&amp;'Italian Bonds Settings'!E268&amp;5&amp;'Italian Bonds Settings'!F268&amp;6&amp;'Italian Bonds Settings'!G268&amp;7&amp;'Italian Bonds Settings'!H268&amp;8&amp;'Italian Bonds Settings'!I268&amp;9</f>
        <v>123456789</v>
      </c>
      <c r="H269" s="1">
        <f ca="1">IFERROR(SUMPRODUCT(SEARCH(MID(G269,ROW(INDIRECT("1:"&amp;LEN(G269))),1),Lists!$V$2)),"")</f>
        <v>567</v>
      </c>
    </row>
    <row r="270" spans="1:8">
      <c r="A270" s="1" t="str">
        <f>'Settlement Account'!A269&amp;1&amp;'Settlement Account'!B269&amp;2&amp;'Settlement Account'!C269&amp;3&amp;'Settlement Account'!D269&amp;4&amp;'Settlement Account'!E269&amp;5&amp;'Settlement Account'!F269&amp;6&amp;'Settlement Account'!G269&amp;7&amp;'Settlement Account'!H269&amp;8&amp;'Settlement Account'!I269&amp;9&amp;'Settlement Account'!J269&amp;10&amp;'Settlement Account'!K269</f>
        <v>12345678910</v>
      </c>
      <c r="B270" s="1">
        <f t="shared" ca="1" si="4"/>
        <v>101</v>
      </c>
      <c r="C270" s="1" t="str">
        <f>'Processing Settings'!A269&amp;1&amp;'Processing Settings'!B269&amp;2&amp;'Processing Settings'!C269&amp;3&amp;'Processing Settings'!D269&amp;4&amp;'Processing Settings'!E269&amp;5&amp;'Processing Settings'!F269&amp;6&amp;'Processing Settings'!G269&amp;7&amp;'Processing Settings'!H269&amp;8&amp;'Processing Settings'!I269&amp;9&amp;'Processing Settings'!J269&amp;10&amp;'Processing Settings'!K269</f>
        <v>12345678910</v>
      </c>
      <c r="D270" s="1">
        <f ca="1">IFERROR(SUMPRODUCT(SEARCH(MID(C270,ROW(INDIRECT("1:"&amp;LEN(C270))),1),Lists!$V$2)),"")</f>
        <v>694</v>
      </c>
      <c r="E270" s="1"/>
      <c r="F270" s="1" t="str">
        <f ca="1">IFERROR(SUMPRODUCT(SEARCH(MID(E270,ROW(INDIRECT("1:"&amp;LEN(E270))),1),Lists!$V$2)),"")</f>
        <v/>
      </c>
      <c r="G270" s="52" t="str">
        <f>'Italian Bonds Settings'!A269&amp;1&amp;'Italian Bonds Settings'!B269&amp;2&amp;'Italian Bonds Settings'!C269&amp;3&amp;'Italian Bonds Settings'!D269&amp;4&amp;'Italian Bonds Settings'!E269&amp;5&amp;'Italian Bonds Settings'!F269&amp;6&amp;'Italian Bonds Settings'!G269&amp;7&amp;'Italian Bonds Settings'!H269&amp;8&amp;'Italian Bonds Settings'!I269&amp;9</f>
        <v>123456789</v>
      </c>
      <c r="H270" s="1">
        <f ca="1">IFERROR(SUMPRODUCT(SEARCH(MID(G270,ROW(INDIRECT("1:"&amp;LEN(G270))),1),Lists!$V$2)),"")</f>
        <v>567</v>
      </c>
    </row>
    <row r="271" spans="1:8">
      <c r="A271" s="1" t="str">
        <f>'Settlement Account'!A270&amp;1&amp;'Settlement Account'!B270&amp;2&amp;'Settlement Account'!C270&amp;3&amp;'Settlement Account'!D270&amp;4&amp;'Settlement Account'!E270&amp;5&amp;'Settlement Account'!F270&amp;6&amp;'Settlement Account'!G270&amp;7&amp;'Settlement Account'!H270&amp;8&amp;'Settlement Account'!I270&amp;9&amp;'Settlement Account'!J270&amp;10&amp;'Settlement Account'!K270</f>
        <v>12345678910</v>
      </c>
      <c r="B271" s="1">
        <f t="shared" ca="1" si="4"/>
        <v>101</v>
      </c>
      <c r="C271" s="1" t="str">
        <f>'Processing Settings'!A270&amp;1&amp;'Processing Settings'!B270&amp;2&amp;'Processing Settings'!C270&amp;3&amp;'Processing Settings'!D270&amp;4&amp;'Processing Settings'!E270&amp;5&amp;'Processing Settings'!F270&amp;6&amp;'Processing Settings'!G270&amp;7&amp;'Processing Settings'!H270&amp;8&amp;'Processing Settings'!I270&amp;9&amp;'Processing Settings'!J270&amp;10&amp;'Processing Settings'!K270</f>
        <v>12345678910</v>
      </c>
      <c r="D271" s="1">
        <f ca="1">IFERROR(SUMPRODUCT(SEARCH(MID(C271,ROW(INDIRECT("1:"&amp;LEN(C271))),1),Lists!$V$2)),"")</f>
        <v>694</v>
      </c>
      <c r="E271" s="1"/>
      <c r="F271" s="1" t="str">
        <f ca="1">IFERROR(SUMPRODUCT(SEARCH(MID(E271,ROW(INDIRECT("1:"&amp;LEN(E271))),1),Lists!$V$2)),"")</f>
        <v/>
      </c>
      <c r="G271" s="52" t="str">
        <f>'Italian Bonds Settings'!A270&amp;1&amp;'Italian Bonds Settings'!B270&amp;2&amp;'Italian Bonds Settings'!C270&amp;3&amp;'Italian Bonds Settings'!D270&amp;4&amp;'Italian Bonds Settings'!E270&amp;5&amp;'Italian Bonds Settings'!F270&amp;6&amp;'Italian Bonds Settings'!G270&amp;7&amp;'Italian Bonds Settings'!H270&amp;8&amp;'Italian Bonds Settings'!I270&amp;9</f>
        <v>123456789</v>
      </c>
      <c r="H271" s="1">
        <f ca="1">IFERROR(SUMPRODUCT(SEARCH(MID(G271,ROW(INDIRECT("1:"&amp;LEN(G271))),1),Lists!$V$2)),"")</f>
        <v>567</v>
      </c>
    </row>
    <row r="272" spans="1:8">
      <c r="A272" s="1" t="str">
        <f>'Settlement Account'!A271&amp;1&amp;'Settlement Account'!B271&amp;2&amp;'Settlement Account'!C271&amp;3&amp;'Settlement Account'!D271&amp;4&amp;'Settlement Account'!E271&amp;5&amp;'Settlement Account'!F271&amp;6&amp;'Settlement Account'!G271&amp;7&amp;'Settlement Account'!H271&amp;8&amp;'Settlement Account'!I271&amp;9&amp;'Settlement Account'!J271&amp;10&amp;'Settlement Account'!K271</f>
        <v>12345678910</v>
      </c>
      <c r="B272" s="1">
        <f t="shared" ca="1" si="4"/>
        <v>101</v>
      </c>
      <c r="C272" s="1" t="str">
        <f>'Processing Settings'!A271&amp;1&amp;'Processing Settings'!B271&amp;2&amp;'Processing Settings'!C271&amp;3&amp;'Processing Settings'!D271&amp;4&amp;'Processing Settings'!E271&amp;5&amp;'Processing Settings'!F271&amp;6&amp;'Processing Settings'!G271&amp;7&amp;'Processing Settings'!H271&amp;8&amp;'Processing Settings'!I271&amp;9&amp;'Processing Settings'!J271&amp;10&amp;'Processing Settings'!K271</f>
        <v>12345678910</v>
      </c>
      <c r="D272" s="1">
        <f ca="1">IFERROR(SUMPRODUCT(SEARCH(MID(C272,ROW(INDIRECT("1:"&amp;LEN(C272))),1),Lists!$V$2)),"")</f>
        <v>694</v>
      </c>
      <c r="E272" s="1"/>
      <c r="F272" s="1" t="str">
        <f ca="1">IFERROR(SUMPRODUCT(SEARCH(MID(E272,ROW(INDIRECT("1:"&amp;LEN(E272))),1),Lists!$V$2)),"")</f>
        <v/>
      </c>
      <c r="G272" s="52" t="str">
        <f>'Italian Bonds Settings'!A271&amp;1&amp;'Italian Bonds Settings'!B271&amp;2&amp;'Italian Bonds Settings'!C271&amp;3&amp;'Italian Bonds Settings'!D271&amp;4&amp;'Italian Bonds Settings'!E271&amp;5&amp;'Italian Bonds Settings'!F271&amp;6&amp;'Italian Bonds Settings'!G271&amp;7&amp;'Italian Bonds Settings'!H271&amp;8&amp;'Italian Bonds Settings'!I271&amp;9</f>
        <v>123456789</v>
      </c>
      <c r="H272" s="1">
        <f ca="1">IFERROR(SUMPRODUCT(SEARCH(MID(G272,ROW(INDIRECT("1:"&amp;LEN(G272))),1),Lists!$V$2)),"")</f>
        <v>567</v>
      </c>
    </row>
    <row r="273" spans="1:8">
      <c r="A273" s="1" t="str">
        <f>'Settlement Account'!A272&amp;1&amp;'Settlement Account'!B272&amp;2&amp;'Settlement Account'!C272&amp;3&amp;'Settlement Account'!D272&amp;4&amp;'Settlement Account'!E272&amp;5&amp;'Settlement Account'!F272&amp;6&amp;'Settlement Account'!G272&amp;7&amp;'Settlement Account'!H272&amp;8&amp;'Settlement Account'!I272&amp;9&amp;'Settlement Account'!J272&amp;10&amp;'Settlement Account'!K272</f>
        <v>12345678910</v>
      </c>
      <c r="B273" s="1">
        <f t="shared" ca="1" si="4"/>
        <v>101</v>
      </c>
      <c r="C273" s="1" t="str">
        <f>'Processing Settings'!A272&amp;1&amp;'Processing Settings'!B272&amp;2&amp;'Processing Settings'!C272&amp;3&amp;'Processing Settings'!D272&amp;4&amp;'Processing Settings'!E272&amp;5&amp;'Processing Settings'!F272&amp;6&amp;'Processing Settings'!G272&amp;7&amp;'Processing Settings'!H272&amp;8&amp;'Processing Settings'!I272&amp;9&amp;'Processing Settings'!J272&amp;10&amp;'Processing Settings'!K272</f>
        <v>12345678910</v>
      </c>
      <c r="D273" s="1">
        <f ca="1">IFERROR(SUMPRODUCT(SEARCH(MID(C273,ROW(INDIRECT("1:"&amp;LEN(C273))),1),Lists!$V$2)),"")</f>
        <v>694</v>
      </c>
      <c r="E273" s="1"/>
      <c r="F273" s="1" t="str">
        <f ca="1">IFERROR(SUMPRODUCT(SEARCH(MID(E273,ROW(INDIRECT("1:"&amp;LEN(E273))),1),Lists!$V$2)),"")</f>
        <v/>
      </c>
      <c r="G273" s="52" t="str">
        <f>'Italian Bonds Settings'!A272&amp;1&amp;'Italian Bonds Settings'!B272&amp;2&amp;'Italian Bonds Settings'!C272&amp;3&amp;'Italian Bonds Settings'!D272&amp;4&amp;'Italian Bonds Settings'!E272&amp;5&amp;'Italian Bonds Settings'!F272&amp;6&amp;'Italian Bonds Settings'!G272&amp;7&amp;'Italian Bonds Settings'!H272&amp;8&amp;'Italian Bonds Settings'!I272&amp;9</f>
        <v>123456789</v>
      </c>
      <c r="H273" s="1">
        <f ca="1">IFERROR(SUMPRODUCT(SEARCH(MID(G273,ROW(INDIRECT("1:"&amp;LEN(G273))),1),Lists!$V$2)),"")</f>
        <v>567</v>
      </c>
    </row>
    <row r="274" spans="1:8">
      <c r="A274" s="1" t="str">
        <f>'Settlement Account'!A273&amp;1&amp;'Settlement Account'!B273&amp;2&amp;'Settlement Account'!C273&amp;3&amp;'Settlement Account'!D273&amp;4&amp;'Settlement Account'!E273&amp;5&amp;'Settlement Account'!F273&amp;6&amp;'Settlement Account'!G273&amp;7&amp;'Settlement Account'!H273&amp;8&amp;'Settlement Account'!I273&amp;9&amp;'Settlement Account'!J273&amp;10&amp;'Settlement Account'!K273</f>
        <v>12345678910</v>
      </c>
      <c r="B274" s="1">
        <f t="shared" ca="1" si="4"/>
        <v>101</v>
      </c>
      <c r="C274" s="1" t="str">
        <f>'Processing Settings'!A273&amp;1&amp;'Processing Settings'!B273&amp;2&amp;'Processing Settings'!C273&amp;3&amp;'Processing Settings'!D273&amp;4&amp;'Processing Settings'!E273&amp;5&amp;'Processing Settings'!F273&amp;6&amp;'Processing Settings'!G273&amp;7&amp;'Processing Settings'!H273&amp;8&amp;'Processing Settings'!I273&amp;9&amp;'Processing Settings'!J273&amp;10&amp;'Processing Settings'!K273</f>
        <v>12345678910</v>
      </c>
      <c r="D274" s="1">
        <f ca="1">IFERROR(SUMPRODUCT(SEARCH(MID(C274,ROW(INDIRECT("1:"&amp;LEN(C274))),1),Lists!$V$2)),"")</f>
        <v>694</v>
      </c>
      <c r="E274" s="1"/>
      <c r="F274" s="1" t="str">
        <f ca="1">IFERROR(SUMPRODUCT(SEARCH(MID(E274,ROW(INDIRECT("1:"&amp;LEN(E274))),1),Lists!$V$2)),"")</f>
        <v/>
      </c>
      <c r="G274" s="52" t="str">
        <f>'Italian Bonds Settings'!A273&amp;1&amp;'Italian Bonds Settings'!B273&amp;2&amp;'Italian Bonds Settings'!C273&amp;3&amp;'Italian Bonds Settings'!D273&amp;4&amp;'Italian Bonds Settings'!E273&amp;5&amp;'Italian Bonds Settings'!F273&amp;6&amp;'Italian Bonds Settings'!G273&amp;7&amp;'Italian Bonds Settings'!H273&amp;8&amp;'Italian Bonds Settings'!I273&amp;9</f>
        <v>123456789</v>
      </c>
      <c r="H274" s="1">
        <f ca="1">IFERROR(SUMPRODUCT(SEARCH(MID(G274,ROW(INDIRECT("1:"&amp;LEN(G274))),1),Lists!$V$2)),"")</f>
        <v>567</v>
      </c>
    </row>
    <row r="275" spans="1:8">
      <c r="A275" s="1" t="str">
        <f>'Settlement Account'!A274&amp;1&amp;'Settlement Account'!B274&amp;2&amp;'Settlement Account'!C274&amp;3&amp;'Settlement Account'!D274&amp;4&amp;'Settlement Account'!E274&amp;5&amp;'Settlement Account'!F274&amp;6&amp;'Settlement Account'!G274&amp;7&amp;'Settlement Account'!H274&amp;8&amp;'Settlement Account'!I274&amp;9&amp;'Settlement Account'!J274&amp;10&amp;'Settlement Account'!K274</f>
        <v>12345678910</v>
      </c>
      <c r="B275" s="1">
        <f t="shared" ca="1" si="4"/>
        <v>101</v>
      </c>
      <c r="C275" s="1" t="str">
        <f>'Processing Settings'!A274&amp;1&amp;'Processing Settings'!B274&amp;2&amp;'Processing Settings'!C274&amp;3&amp;'Processing Settings'!D274&amp;4&amp;'Processing Settings'!E274&amp;5&amp;'Processing Settings'!F274&amp;6&amp;'Processing Settings'!G274&amp;7&amp;'Processing Settings'!H274&amp;8&amp;'Processing Settings'!I274&amp;9&amp;'Processing Settings'!J274&amp;10&amp;'Processing Settings'!K274</f>
        <v>12345678910</v>
      </c>
      <c r="D275" s="1">
        <f ca="1">IFERROR(SUMPRODUCT(SEARCH(MID(C275,ROW(INDIRECT("1:"&amp;LEN(C275))),1),Lists!$V$2)),"")</f>
        <v>694</v>
      </c>
      <c r="E275" s="1"/>
      <c r="F275" s="1" t="str">
        <f ca="1">IFERROR(SUMPRODUCT(SEARCH(MID(E275,ROW(INDIRECT("1:"&amp;LEN(E275))),1),Lists!$V$2)),"")</f>
        <v/>
      </c>
      <c r="G275" s="52" t="str">
        <f>'Italian Bonds Settings'!A274&amp;1&amp;'Italian Bonds Settings'!B274&amp;2&amp;'Italian Bonds Settings'!C274&amp;3&amp;'Italian Bonds Settings'!D274&amp;4&amp;'Italian Bonds Settings'!E274&amp;5&amp;'Italian Bonds Settings'!F274&amp;6&amp;'Italian Bonds Settings'!G274&amp;7&amp;'Italian Bonds Settings'!H274&amp;8&amp;'Italian Bonds Settings'!I274&amp;9</f>
        <v>123456789</v>
      </c>
      <c r="H275" s="1">
        <f ca="1">IFERROR(SUMPRODUCT(SEARCH(MID(G275,ROW(INDIRECT("1:"&amp;LEN(G275))),1),Lists!$V$2)),"")</f>
        <v>567</v>
      </c>
    </row>
    <row r="276" spans="1:8">
      <c r="A276" s="1" t="str">
        <f>'Settlement Account'!A275&amp;1&amp;'Settlement Account'!B275&amp;2&amp;'Settlement Account'!C275&amp;3&amp;'Settlement Account'!D275&amp;4&amp;'Settlement Account'!E275&amp;5&amp;'Settlement Account'!F275&amp;6&amp;'Settlement Account'!G275&amp;7&amp;'Settlement Account'!H275&amp;8&amp;'Settlement Account'!I275&amp;9&amp;'Settlement Account'!J275&amp;10&amp;'Settlement Account'!K275</f>
        <v>12345678910</v>
      </c>
      <c r="B276" s="1">
        <f t="shared" ca="1" si="4"/>
        <v>101</v>
      </c>
      <c r="C276" s="1" t="str">
        <f>'Processing Settings'!A275&amp;1&amp;'Processing Settings'!B275&amp;2&amp;'Processing Settings'!C275&amp;3&amp;'Processing Settings'!D275&amp;4&amp;'Processing Settings'!E275&amp;5&amp;'Processing Settings'!F275&amp;6&amp;'Processing Settings'!G275&amp;7&amp;'Processing Settings'!H275&amp;8&amp;'Processing Settings'!I275&amp;9&amp;'Processing Settings'!J275&amp;10&amp;'Processing Settings'!K275</f>
        <v>12345678910</v>
      </c>
      <c r="D276" s="1">
        <f ca="1">IFERROR(SUMPRODUCT(SEARCH(MID(C276,ROW(INDIRECT("1:"&amp;LEN(C276))),1),Lists!$V$2)),"")</f>
        <v>694</v>
      </c>
      <c r="E276" s="1"/>
      <c r="F276" s="1" t="str">
        <f ca="1">IFERROR(SUMPRODUCT(SEARCH(MID(E276,ROW(INDIRECT("1:"&amp;LEN(E276))),1),Lists!$V$2)),"")</f>
        <v/>
      </c>
      <c r="G276" s="52" t="str">
        <f>'Italian Bonds Settings'!A275&amp;1&amp;'Italian Bonds Settings'!B275&amp;2&amp;'Italian Bonds Settings'!C275&amp;3&amp;'Italian Bonds Settings'!D275&amp;4&amp;'Italian Bonds Settings'!E275&amp;5&amp;'Italian Bonds Settings'!F275&amp;6&amp;'Italian Bonds Settings'!G275&amp;7&amp;'Italian Bonds Settings'!H275&amp;8&amp;'Italian Bonds Settings'!I275&amp;9</f>
        <v>123456789</v>
      </c>
      <c r="H276" s="1">
        <f ca="1">IFERROR(SUMPRODUCT(SEARCH(MID(G276,ROW(INDIRECT("1:"&amp;LEN(G276))),1),Lists!$V$2)),"")</f>
        <v>567</v>
      </c>
    </row>
    <row r="277" spans="1:8">
      <c r="A277" s="1" t="str">
        <f>'Settlement Account'!A276&amp;1&amp;'Settlement Account'!B276&amp;2&amp;'Settlement Account'!C276&amp;3&amp;'Settlement Account'!D276&amp;4&amp;'Settlement Account'!E276&amp;5&amp;'Settlement Account'!F276&amp;6&amp;'Settlement Account'!G276&amp;7&amp;'Settlement Account'!H276&amp;8&amp;'Settlement Account'!I276&amp;9&amp;'Settlement Account'!J276&amp;10&amp;'Settlement Account'!K276</f>
        <v>12345678910</v>
      </c>
      <c r="B277" s="1">
        <f t="shared" ca="1" si="4"/>
        <v>101</v>
      </c>
      <c r="C277" s="1" t="str">
        <f>'Processing Settings'!A276&amp;1&amp;'Processing Settings'!B276&amp;2&amp;'Processing Settings'!C276&amp;3&amp;'Processing Settings'!D276&amp;4&amp;'Processing Settings'!E276&amp;5&amp;'Processing Settings'!F276&amp;6&amp;'Processing Settings'!G276&amp;7&amp;'Processing Settings'!H276&amp;8&amp;'Processing Settings'!I276&amp;9&amp;'Processing Settings'!J276&amp;10&amp;'Processing Settings'!K276</f>
        <v>12345678910</v>
      </c>
      <c r="D277" s="1">
        <f ca="1">IFERROR(SUMPRODUCT(SEARCH(MID(C277,ROW(INDIRECT("1:"&amp;LEN(C277))),1),Lists!$V$2)),"")</f>
        <v>694</v>
      </c>
      <c r="E277" s="1"/>
      <c r="F277" s="1" t="str">
        <f ca="1">IFERROR(SUMPRODUCT(SEARCH(MID(E277,ROW(INDIRECT("1:"&amp;LEN(E277))),1),Lists!$V$2)),"")</f>
        <v/>
      </c>
      <c r="G277" s="52" t="str">
        <f>'Italian Bonds Settings'!A276&amp;1&amp;'Italian Bonds Settings'!B276&amp;2&amp;'Italian Bonds Settings'!C276&amp;3&amp;'Italian Bonds Settings'!D276&amp;4&amp;'Italian Bonds Settings'!E276&amp;5&amp;'Italian Bonds Settings'!F276&amp;6&amp;'Italian Bonds Settings'!G276&amp;7&amp;'Italian Bonds Settings'!H276&amp;8&amp;'Italian Bonds Settings'!I276&amp;9</f>
        <v>123456789</v>
      </c>
      <c r="H277" s="1">
        <f ca="1">IFERROR(SUMPRODUCT(SEARCH(MID(G277,ROW(INDIRECT("1:"&amp;LEN(G277))),1),Lists!$V$2)),"")</f>
        <v>567</v>
      </c>
    </row>
    <row r="278" spans="1:8">
      <c r="A278" s="1" t="str">
        <f>'Settlement Account'!A277&amp;1&amp;'Settlement Account'!B277&amp;2&amp;'Settlement Account'!C277&amp;3&amp;'Settlement Account'!D277&amp;4&amp;'Settlement Account'!E277&amp;5&amp;'Settlement Account'!F277&amp;6&amp;'Settlement Account'!G277&amp;7&amp;'Settlement Account'!H277&amp;8&amp;'Settlement Account'!I277&amp;9&amp;'Settlement Account'!J277&amp;10&amp;'Settlement Account'!K277</f>
        <v>12345678910</v>
      </c>
      <c r="B278" s="1">
        <f t="shared" ca="1" si="4"/>
        <v>101</v>
      </c>
      <c r="C278" s="1" t="str">
        <f>'Processing Settings'!A277&amp;1&amp;'Processing Settings'!B277&amp;2&amp;'Processing Settings'!C277&amp;3&amp;'Processing Settings'!D277&amp;4&amp;'Processing Settings'!E277&amp;5&amp;'Processing Settings'!F277&amp;6&amp;'Processing Settings'!G277&amp;7&amp;'Processing Settings'!H277&amp;8&amp;'Processing Settings'!I277&amp;9&amp;'Processing Settings'!J277&amp;10&amp;'Processing Settings'!K277</f>
        <v>12345678910</v>
      </c>
      <c r="D278" s="1">
        <f ca="1">IFERROR(SUMPRODUCT(SEARCH(MID(C278,ROW(INDIRECT("1:"&amp;LEN(C278))),1),Lists!$V$2)),"")</f>
        <v>694</v>
      </c>
      <c r="E278" s="1"/>
      <c r="F278" s="1" t="str">
        <f ca="1">IFERROR(SUMPRODUCT(SEARCH(MID(E278,ROW(INDIRECT("1:"&amp;LEN(E278))),1),Lists!$V$2)),"")</f>
        <v/>
      </c>
      <c r="G278" s="52" t="str">
        <f>'Italian Bonds Settings'!A277&amp;1&amp;'Italian Bonds Settings'!B277&amp;2&amp;'Italian Bonds Settings'!C277&amp;3&amp;'Italian Bonds Settings'!D277&amp;4&amp;'Italian Bonds Settings'!E277&amp;5&amp;'Italian Bonds Settings'!F277&amp;6&amp;'Italian Bonds Settings'!G277&amp;7&amp;'Italian Bonds Settings'!H277&amp;8&amp;'Italian Bonds Settings'!I277&amp;9</f>
        <v>123456789</v>
      </c>
      <c r="H278" s="1">
        <f ca="1">IFERROR(SUMPRODUCT(SEARCH(MID(G278,ROW(INDIRECT("1:"&amp;LEN(G278))),1),Lists!$V$2)),"")</f>
        <v>567</v>
      </c>
    </row>
    <row r="279" spans="1:8">
      <c r="A279" s="1" t="str">
        <f>'Settlement Account'!A278&amp;1&amp;'Settlement Account'!B278&amp;2&amp;'Settlement Account'!C278&amp;3&amp;'Settlement Account'!D278&amp;4&amp;'Settlement Account'!E278&amp;5&amp;'Settlement Account'!F278&amp;6&amp;'Settlement Account'!G278&amp;7&amp;'Settlement Account'!H278&amp;8&amp;'Settlement Account'!I278&amp;9&amp;'Settlement Account'!J278&amp;10&amp;'Settlement Account'!K278</f>
        <v>12345678910</v>
      </c>
      <c r="B279" s="1">
        <f t="shared" ca="1" si="4"/>
        <v>101</v>
      </c>
      <c r="C279" s="1" t="str">
        <f>'Processing Settings'!A278&amp;1&amp;'Processing Settings'!B278&amp;2&amp;'Processing Settings'!C278&amp;3&amp;'Processing Settings'!D278&amp;4&amp;'Processing Settings'!E278&amp;5&amp;'Processing Settings'!F278&amp;6&amp;'Processing Settings'!G278&amp;7&amp;'Processing Settings'!H278&amp;8&amp;'Processing Settings'!I278&amp;9&amp;'Processing Settings'!J278&amp;10&amp;'Processing Settings'!K278</f>
        <v>12345678910</v>
      </c>
      <c r="D279" s="1">
        <f ca="1">IFERROR(SUMPRODUCT(SEARCH(MID(C279,ROW(INDIRECT("1:"&amp;LEN(C279))),1),Lists!$V$2)),"")</f>
        <v>694</v>
      </c>
      <c r="E279" s="1"/>
      <c r="F279" s="1" t="str">
        <f ca="1">IFERROR(SUMPRODUCT(SEARCH(MID(E279,ROW(INDIRECT("1:"&amp;LEN(E279))),1),Lists!$V$2)),"")</f>
        <v/>
      </c>
      <c r="G279" s="52" t="str">
        <f>'Italian Bonds Settings'!A278&amp;1&amp;'Italian Bonds Settings'!B278&amp;2&amp;'Italian Bonds Settings'!C278&amp;3&amp;'Italian Bonds Settings'!D278&amp;4&amp;'Italian Bonds Settings'!E278&amp;5&amp;'Italian Bonds Settings'!F278&amp;6&amp;'Italian Bonds Settings'!G278&amp;7&amp;'Italian Bonds Settings'!H278&amp;8&amp;'Italian Bonds Settings'!I278&amp;9</f>
        <v>123456789</v>
      </c>
      <c r="H279" s="1">
        <f ca="1">IFERROR(SUMPRODUCT(SEARCH(MID(G279,ROW(INDIRECT("1:"&amp;LEN(G279))),1),Lists!$V$2)),"")</f>
        <v>567</v>
      </c>
    </row>
    <row r="280" spans="1:8">
      <c r="A280" s="1" t="str">
        <f>'Settlement Account'!A279&amp;1&amp;'Settlement Account'!B279&amp;2&amp;'Settlement Account'!C279&amp;3&amp;'Settlement Account'!D279&amp;4&amp;'Settlement Account'!E279&amp;5&amp;'Settlement Account'!F279&amp;6&amp;'Settlement Account'!G279&amp;7&amp;'Settlement Account'!H279&amp;8&amp;'Settlement Account'!I279&amp;9&amp;'Settlement Account'!J279&amp;10&amp;'Settlement Account'!K279</f>
        <v>12345678910</v>
      </c>
      <c r="B280" s="1">
        <f t="shared" ca="1" si="4"/>
        <v>101</v>
      </c>
      <c r="C280" s="1" t="str">
        <f>'Processing Settings'!A279&amp;1&amp;'Processing Settings'!B279&amp;2&amp;'Processing Settings'!C279&amp;3&amp;'Processing Settings'!D279&amp;4&amp;'Processing Settings'!E279&amp;5&amp;'Processing Settings'!F279&amp;6&amp;'Processing Settings'!G279&amp;7&amp;'Processing Settings'!H279&amp;8&amp;'Processing Settings'!I279&amp;9&amp;'Processing Settings'!J279&amp;10&amp;'Processing Settings'!K279</f>
        <v>12345678910</v>
      </c>
      <c r="D280" s="1">
        <f ca="1">IFERROR(SUMPRODUCT(SEARCH(MID(C280,ROW(INDIRECT("1:"&amp;LEN(C280))),1),Lists!$V$2)),"")</f>
        <v>694</v>
      </c>
      <c r="E280" s="1"/>
      <c r="F280" s="1" t="str">
        <f ca="1">IFERROR(SUMPRODUCT(SEARCH(MID(E280,ROW(INDIRECT("1:"&amp;LEN(E280))),1),Lists!$V$2)),"")</f>
        <v/>
      </c>
      <c r="G280" s="52" t="str">
        <f>'Italian Bonds Settings'!A279&amp;1&amp;'Italian Bonds Settings'!B279&amp;2&amp;'Italian Bonds Settings'!C279&amp;3&amp;'Italian Bonds Settings'!D279&amp;4&amp;'Italian Bonds Settings'!E279&amp;5&amp;'Italian Bonds Settings'!F279&amp;6&amp;'Italian Bonds Settings'!G279&amp;7&amp;'Italian Bonds Settings'!H279&amp;8&amp;'Italian Bonds Settings'!I279&amp;9</f>
        <v>123456789</v>
      </c>
      <c r="H280" s="1">
        <f ca="1">IFERROR(SUMPRODUCT(SEARCH(MID(G280,ROW(INDIRECT("1:"&amp;LEN(G280))),1),Lists!$V$2)),"")</f>
        <v>567</v>
      </c>
    </row>
    <row r="281" spans="1:8">
      <c r="A281" s="1" t="str">
        <f>'Settlement Account'!A280&amp;1&amp;'Settlement Account'!B280&amp;2&amp;'Settlement Account'!C280&amp;3&amp;'Settlement Account'!D280&amp;4&amp;'Settlement Account'!E280&amp;5&amp;'Settlement Account'!F280&amp;6&amp;'Settlement Account'!G280&amp;7&amp;'Settlement Account'!H280&amp;8&amp;'Settlement Account'!I280&amp;9&amp;'Settlement Account'!J280&amp;10&amp;'Settlement Account'!K280</f>
        <v>12345678910</v>
      </c>
      <c r="B281" s="1">
        <f t="shared" ca="1" si="4"/>
        <v>101</v>
      </c>
      <c r="C281" s="1" t="str">
        <f>'Processing Settings'!A280&amp;1&amp;'Processing Settings'!B280&amp;2&amp;'Processing Settings'!C280&amp;3&amp;'Processing Settings'!D280&amp;4&amp;'Processing Settings'!E280&amp;5&amp;'Processing Settings'!F280&amp;6&amp;'Processing Settings'!G280&amp;7&amp;'Processing Settings'!H280&amp;8&amp;'Processing Settings'!I280&amp;9&amp;'Processing Settings'!J280&amp;10&amp;'Processing Settings'!K280</f>
        <v>12345678910</v>
      </c>
      <c r="D281" s="1">
        <f ca="1">IFERROR(SUMPRODUCT(SEARCH(MID(C281,ROW(INDIRECT("1:"&amp;LEN(C281))),1),Lists!$V$2)),"")</f>
        <v>694</v>
      </c>
      <c r="E281" s="1"/>
      <c r="F281" s="1" t="str">
        <f ca="1">IFERROR(SUMPRODUCT(SEARCH(MID(E281,ROW(INDIRECT("1:"&amp;LEN(E281))),1),Lists!$V$2)),"")</f>
        <v/>
      </c>
      <c r="G281" s="52" t="str">
        <f>'Italian Bonds Settings'!A280&amp;1&amp;'Italian Bonds Settings'!B280&amp;2&amp;'Italian Bonds Settings'!C280&amp;3&amp;'Italian Bonds Settings'!D280&amp;4&amp;'Italian Bonds Settings'!E280&amp;5&amp;'Italian Bonds Settings'!F280&amp;6&amp;'Italian Bonds Settings'!G280&amp;7&amp;'Italian Bonds Settings'!H280&amp;8&amp;'Italian Bonds Settings'!I280&amp;9</f>
        <v>123456789</v>
      </c>
      <c r="H281" s="1">
        <f ca="1">IFERROR(SUMPRODUCT(SEARCH(MID(G281,ROW(INDIRECT("1:"&amp;LEN(G281))),1),Lists!$V$2)),"")</f>
        <v>567</v>
      </c>
    </row>
    <row r="282" spans="1:8">
      <c r="A282" s="1" t="str">
        <f>'Settlement Account'!A281&amp;1&amp;'Settlement Account'!B281&amp;2&amp;'Settlement Account'!C281&amp;3&amp;'Settlement Account'!D281&amp;4&amp;'Settlement Account'!E281&amp;5&amp;'Settlement Account'!F281&amp;6&amp;'Settlement Account'!G281&amp;7&amp;'Settlement Account'!H281&amp;8&amp;'Settlement Account'!I281&amp;9&amp;'Settlement Account'!J281&amp;10&amp;'Settlement Account'!K281</f>
        <v>12345678910</v>
      </c>
      <c r="B282" s="1">
        <f t="shared" ca="1" si="4"/>
        <v>101</v>
      </c>
      <c r="C282" s="1" t="str">
        <f>'Processing Settings'!A281&amp;1&amp;'Processing Settings'!B281&amp;2&amp;'Processing Settings'!C281&amp;3&amp;'Processing Settings'!D281&amp;4&amp;'Processing Settings'!E281&amp;5&amp;'Processing Settings'!F281&amp;6&amp;'Processing Settings'!G281&amp;7&amp;'Processing Settings'!H281&amp;8&amp;'Processing Settings'!I281&amp;9&amp;'Processing Settings'!J281&amp;10&amp;'Processing Settings'!K281</f>
        <v>12345678910</v>
      </c>
      <c r="D282" s="1">
        <f ca="1">IFERROR(SUMPRODUCT(SEARCH(MID(C282,ROW(INDIRECT("1:"&amp;LEN(C282))),1),Lists!$V$2)),"")</f>
        <v>694</v>
      </c>
      <c r="E282" s="1"/>
      <c r="F282" s="1" t="str">
        <f ca="1">IFERROR(SUMPRODUCT(SEARCH(MID(E282,ROW(INDIRECT("1:"&amp;LEN(E282))),1),Lists!$V$2)),"")</f>
        <v/>
      </c>
      <c r="G282" s="52" t="str">
        <f>'Italian Bonds Settings'!A281&amp;1&amp;'Italian Bonds Settings'!B281&amp;2&amp;'Italian Bonds Settings'!C281&amp;3&amp;'Italian Bonds Settings'!D281&amp;4&amp;'Italian Bonds Settings'!E281&amp;5&amp;'Italian Bonds Settings'!F281&amp;6&amp;'Italian Bonds Settings'!G281&amp;7&amp;'Italian Bonds Settings'!H281&amp;8&amp;'Italian Bonds Settings'!I281&amp;9</f>
        <v>123456789</v>
      </c>
      <c r="H282" s="1">
        <f ca="1">IFERROR(SUMPRODUCT(SEARCH(MID(G282,ROW(INDIRECT("1:"&amp;LEN(G282))),1),Lists!$V$2)),"")</f>
        <v>567</v>
      </c>
    </row>
    <row r="283" spans="1:8">
      <c r="A283" s="1" t="str">
        <f>'Settlement Account'!A282&amp;1&amp;'Settlement Account'!B282&amp;2&amp;'Settlement Account'!C282&amp;3&amp;'Settlement Account'!D282&amp;4&amp;'Settlement Account'!E282&amp;5&amp;'Settlement Account'!F282&amp;6&amp;'Settlement Account'!G282&amp;7&amp;'Settlement Account'!H282&amp;8&amp;'Settlement Account'!I282&amp;9&amp;'Settlement Account'!J282&amp;10&amp;'Settlement Account'!K282</f>
        <v>12345678910</v>
      </c>
      <c r="B283" s="1">
        <f t="shared" ca="1" si="4"/>
        <v>101</v>
      </c>
      <c r="C283" s="1" t="str">
        <f>'Processing Settings'!A282&amp;1&amp;'Processing Settings'!B282&amp;2&amp;'Processing Settings'!C282&amp;3&amp;'Processing Settings'!D282&amp;4&amp;'Processing Settings'!E282&amp;5&amp;'Processing Settings'!F282&amp;6&amp;'Processing Settings'!G282&amp;7&amp;'Processing Settings'!H282&amp;8&amp;'Processing Settings'!I282&amp;9&amp;'Processing Settings'!J282&amp;10&amp;'Processing Settings'!K282</f>
        <v>12345678910</v>
      </c>
      <c r="D283" s="1">
        <f ca="1">IFERROR(SUMPRODUCT(SEARCH(MID(C283,ROW(INDIRECT("1:"&amp;LEN(C283))),1),Lists!$V$2)),"")</f>
        <v>694</v>
      </c>
      <c r="E283" s="1"/>
      <c r="F283" s="1" t="str">
        <f ca="1">IFERROR(SUMPRODUCT(SEARCH(MID(E283,ROW(INDIRECT("1:"&amp;LEN(E283))),1),Lists!$V$2)),"")</f>
        <v/>
      </c>
      <c r="G283" s="52" t="str">
        <f>'Italian Bonds Settings'!A282&amp;1&amp;'Italian Bonds Settings'!B282&amp;2&amp;'Italian Bonds Settings'!C282&amp;3&amp;'Italian Bonds Settings'!D282&amp;4&amp;'Italian Bonds Settings'!E282&amp;5&amp;'Italian Bonds Settings'!F282&amp;6&amp;'Italian Bonds Settings'!G282&amp;7&amp;'Italian Bonds Settings'!H282&amp;8&amp;'Italian Bonds Settings'!I282&amp;9</f>
        <v>123456789</v>
      </c>
      <c r="H283" s="1">
        <f ca="1">IFERROR(SUMPRODUCT(SEARCH(MID(G283,ROW(INDIRECT("1:"&amp;LEN(G283))),1),Lists!$V$2)),"")</f>
        <v>567</v>
      </c>
    </row>
    <row r="284" spans="1:8">
      <c r="A284" s="1" t="str">
        <f>'Settlement Account'!A283&amp;1&amp;'Settlement Account'!B283&amp;2&amp;'Settlement Account'!C283&amp;3&amp;'Settlement Account'!D283&amp;4&amp;'Settlement Account'!E283&amp;5&amp;'Settlement Account'!F283&amp;6&amp;'Settlement Account'!G283&amp;7&amp;'Settlement Account'!H283&amp;8&amp;'Settlement Account'!I283&amp;9&amp;'Settlement Account'!J283&amp;10&amp;'Settlement Account'!K283</f>
        <v>12345678910</v>
      </c>
      <c r="B284" s="1">
        <f t="shared" ca="1" si="4"/>
        <v>101</v>
      </c>
      <c r="C284" s="1" t="str">
        <f>'Processing Settings'!A283&amp;1&amp;'Processing Settings'!B283&amp;2&amp;'Processing Settings'!C283&amp;3&amp;'Processing Settings'!D283&amp;4&amp;'Processing Settings'!E283&amp;5&amp;'Processing Settings'!F283&amp;6&amp;'Processing Settings'!G283&amp;7&amp;'Processing Settings'!H283&amp;8&amp;'Processing Settings'!I283&amp;9&amp;'Processing Settings'!J283&amp;10&amp;'Processing Settings'!K283</f>
        <v>12345678910</v>
      </c>
      <c r="D284" s="1">
        <f ca="1">IFERROR(SUMPRODUCT(SEARCH(MID(C284,ROW(INDIRECT("1:"&amp;LEN(C284))),1),Lists!$V$2)),"")</f>
        <v>694</v>
      </c>
      <c r="E284" s="1"/>
      <c r="F284" s="1" t="str">
        <f ca="1">IFERROR(SUMPRODUCT(SEARCH(MID(E284,ROW(INDIRECT("1:"&amp;LEN(E284))),1),Lists!$V$2)),"")</f>
        <v/>
      </c>
      <c r="G284" s="52" t="str">
        <f>'Italian Bonds Settings'!A283&amp;1&amp;'Italian Bonds Settings'!B283&amp;2&amp;'Italian Bonds Settings'!C283&amp;3&amp;'Italian Bonds Settings'!D283&amp;4&amp;'Italian Bonds Settings'!E283&amp;5&amp;'Italian Bonds Settings'!F283&amp;6&amp;'Italian Bonds Settings'!G283&amp;7&amp;'Italian Bonds Settings'!H283&amp;8&amp;'Italian Bonds Settings'!I283&amp;9</f>
        <v>123456789</v>
      </c>
      <c r="H284" s="1">
        <f ca="1">IFERROR(SUMPRODUCT(SEARCH(MID(G284,ROW(INDIRECT("1:"&amp;LEN(G284))),1),Lists!$V$2)),"")</f>
        <v>567</v>
      </c>
    </row>
    <row r="285" spans="1:8">
      <c r="A285" s="1" t="str">
        <f>'Settlement Account'!A284&amp;1&amp;'Settlement Account'!B284&amp;2&amp;'Settlement Account'!C284&amp;3&amp;'Settlement Account'!D284&amp;4&amp;'Settlement Account'!E284&amp;5&amp;'Settlement Account'!F284&amp;6&amp;'Settlement Account'!G284&amp;7&amp;'Settlement Account'!H284&amp;8&amp;'Settlement Account'!I284&amp;9&amp;'Settlement Account'!J284&amp;10&amp;'Settlement Account'!K284</f>
        <v>12345678910</v>
      </c>
      <c r="B285" s="1">
        <f t="shared" ca="1" si="4"/>
        <v>101</v>
      </c>
      <c r="C285" s="1" t="str">
        <f>'Processing Settings'!A284&amp;1&amp;'Processing Settings'!B284&amp;2&amp;'Processing Settings'!C284&amp;3&amp;'Processing Settings'!D284&amp;4&amp;'Processing Settings'!E284&amp;5&amp;'Processing Settings'!F284&amp;6&amp;'Processing Settings'!G284&amp;7&amp;'Processing Settings'!H284&amp;8&amp;'Processing Settings'!I284&amp;9&amp;'Processing Settings'!J284&amp;10&amp;'Processing Settings'!K284</f>
        <v>12345678910</v>
      </c>
      <c r="D285" s="1">
        <f ca="1">IFERROR(SUMPRODUCT(SEARCH(MID(C285,ROW(INDIRECT("1:"&amp;LEN(C285))),1),Lists!$V$2)),"")</f>
        <v>694</v>
      </c>
      <c r="E285" s="1"/>
      <c r="F285" s="1" t="str">
        <f ca="1">IFERROR(SUMPRODUCT(SEARCH(MID(E285,ROW(INDIRECT("1:"&amp;LEN(E285))),1),Lists!$V$2)),"")</f>
        <v/>
      </c>
      <c r="G285" s="52" t="str">
        <f>'Italian Bonds Settings'!A284&amp;1&amp;'Italian Bonds Settings'!B284&amp;2&amp;'Italian Bonds Settings'!C284&amp;3&amp;'Italian Bonds Settings'!D284&amp;4&amp;'Italian Bonds Settings'!E284&amp;5&amp;'Italian Bonds Settings'!F284&amp;6&amp;'Italian Bonds Settings'!G284&amp;7&amp;'Italian Bonds Settings'!H284&amp;8&amp;'Italian Bonds Settings'!I284&amp;9</f>
        <v>123456789</v>
      </c>
      <c r="H285" s="1">
        <f ca="1">IFERROR(SUMPRODUCT(SEARCH(MID(G285,ROW(INDIRECT("1:"&amp;LEN(G285))),1),Lists!$V$2)),"")</f>
        <v>567</v>
      </c>
    </row>
    <row r="286" spans="1:8">
      <c r="A286" s="1" t="str">
        <f>'Settlement Account'!A285&amp;1&amp;'Settlement Account'!B285&amp;2&amp;'Settlement Account'!C285&amp;3&amp;'Settlement Account'!D285&amp;4&amp;'Settlement Account'!E285&amp;5&amp;'Settlement Account'!F285&amp;6&amp;'Settlement Account'!G285&amp;7&amp;'Settlement Account'!H285&amp;8&amp;'Settlement Account'!I285&amp;9&amp;'Settlement Account'!J285&amp;10&amp;'Settlement Account'!K285</f>
        <v>12345678910</v>
      </c>
      <c r="B286" s="1">
        <f t="shared" ca="1" si="4"/>
        <v>101</v>
      </c>
      <c r="C286" s="1" t="str">
        <f>'Processing Settings'!A285&amp;1&amp;'Processing Settings'!B285&amp;2&amp;'Processing Settings'!C285&amp;3&amp;'Processing Settings'!D285&amp;4&amp;'Processing Settings'!E285&amp;5&amp;'Processing Settings'!F285&amp;6&amp;'Processing Settings'!G285&amp;7&amp;'Processing Settings'!H285&amp;8&amp;'Processing Settings'!I285&amp;9&amp;'Processing Settings'!J285&amp;10&amp;'Processing Settings'!K285</f>
        <v>12345678910</v>
      </c>
      <c r="D286" s="1">
        <f ca="1">IFERROR(SUMPRODUCT(SEARCH(MID(C286,ROW(INDIRECT("1:"&amp;LEN(C286))),1),Lists!$V$2)),"")</f>
        <v>694</v>
      </c>
      <c r="E286" s="1"/>
      <c r="F286" s="1" t="str">
        <f ca="1">IFERROR(SUMPRODUCT(SEARCH(MID(E286,ROW(INDIRECT("1:"&amp;LEN(E286))),1),Lists!$V$2)),"")</f>
        <v/>
      </c>
      <c r="G286" s="52" t="str">
        <f>'Italian Bonds Settings'!A285&amp;1&amp;'Italian Bonds Settings'!B285&amp;2&amp;'Italian Bonds Settings'!C285&amp;3&amp;'Italian Bonds Settings'!D285&amp;4&amp;'Italian Bonds Settings'!E285&amp;5&amp;'Italian Bonds Settings'!F285&amp;6&amp;'Italian Bonds Settings'!G285&amp;7&amp;'Italian Bonds Settings'!H285&amp;8&amp;'Italian Bonds Settings'!I285&amp;9</f>
        <v>123456789</v>
      </c>
      <c r="H286" s="1">
        <f ca="1">IFERROR(SUMPRODUCT(SEARCH(MID(G286,ROW(INDIRECT("1:"&amp;LEN(G286))),1),Lists!$V$2)),"")</f>
        <v>567</v>
      </c>
    </row>
    <row r="287" spans="1:8">
      <c r="A287" s="1" t="str">
        <f>'Settlement Account'!A286&amp;1&amp;'Settlement Account'!B286&amp;2&amp;'Settlement Account'!C286&amp;3&amp;'Settlement Account'!D286&amp;4&amp;'Settlement Account'!E286&amp;5&amp;'Settlement Account'!F286&amp;6&amp;'Settlement Account'!G286&amp;7&amp;'Settlement Account'!H286&amp;8&amp;'Settlement Account'!I286&amp;9&amp;'Settlement Account'!J286&amp;10&amp;'Settlement Account'!K286</f>
        <v>12345678910</v>
      </c>
      <c r="B287" s="1">
        <f t="shared" ca="1" si="4"/>
        <v>101</v>
      </c>
      <c r="C287" s="1" t="str">
        <f>'Processing Settings'!A286&amp;1&amp;'Processing Settings'!B286&amp;2&amp;'Processing Settings'!C286&amp;3&amp;'Processing Settings'!D286&amp;4&amp;'Processing Settings'!E286&amp;5&amp;'Processing Settings'!F286&amp;6&amp;'Processing Settings'!G286&amp;7&amp;'Processing Settings'!H286&amp;8&amp;'Processing Settings'!I286&amp;9&amp;'Processing Settings'!J286&amp;10&amp;'Processing Settings'!K286</f>
        <v>12345678910</v>
      </c>
      <c r="D287" s="1">
        <f ca="1">IFERROR(SUMPRODUCT(SEARCH(MID(C287,ROW(INDIRECT("1:"&amp;LEN(C287))),1),Lists!$V$2)),"")</f>
        <v>694</v>
      </c>
      <c r="E287" s="1"/>
      <c r="F287" s="1" t="str">
        <f ca="1">IFERROR(SUMPRODUCT(SEARCH(MID(E287,ROW(INDIRECT("1:"&amp;LEN(E287))),1),Lists!$V$2)),"")</f>
        <v/>
      </c>
      <c r="G287" s="52" t="str">
        <f>'Italian Bonds Settings'!A286&amp;1&amp;'Italian Bonds Settings'!B286&amp;2&amp;'Italian Bonds Settings'!C286&amp;3&amp;'Italian Bonds Settings'!D286&amp;4&amp;'Italian Bonds Settings'!E286&amp;5&amp;'Italian Bonds Settings'!F286&amp;6&amp;'Italian Bonds Settings'!G286&amp;7&amp;'Italian Bonds Settings'!H286&amp;8&amp;'Italian Bonds Settings'!I286&amp;9</f>
        <v>123456789</v>
      </c>
      <c r="H287" s="1">
        <f ca="1">IFERROR(SUMPRODUCT(SEARCH(MID(G287,ROW(INDIRECT("1:"&amp;LEN(G287))),1),Lists!$V$2)),"")</f>
        <v>567</v>
      </c>
    </row>
    <row r="288" spans="1:8">
      <c r="A288" s="1" t="str">
        <f>'Settlement Account'!A287&amp;1&amp;'Settlement Account'!B287&amp;2&amp;'Settlement Account'!C287&amp;3&amp;'Settlement Account'!D287&amp;4&amp;'Settlement Account'!E287&amp;5&amp;'Settlement Account'!F287&amp;6&amp;'Settlement Account'!G287&amp;7&amp;'Settlement Account'!H287&amp;8&amp;'Settlement Account'!I287&amp;9&amp;'Settlement Account'!J287&amp;10&amp;'Settlement Account'!K287</f>
        <v>12345678910</v>
      </c>
      <c r="B288" s="1">
        <f t="shared" ca="1" si="4"/>
        <v>101</v>
      </c>
      <c r="C288" s="1" t="str">
        <f>'Processing Settings'!A287&amp;1&amp;'Processing Settings'!B287&amp;2&amp;'Processing Settings'!C287&amp;3&amp;'Processing Settings'!D287&amp;4&amp;'Processing Settings'!E287&amp;5&amp;'Processing Settings'!F287&amp;6&amp;'Processing Settings'!G287&amp;7&amp;'Processing Settings'!H287&amp;8&amp;'Processing Settings'!I287&amp;9&amp;'Processing Settings'!J287&amp;10&amp;'Processing Settings'!K287</f>
        <v>12345678910</v>
      </c>
      <c r="D288" s="1">
        <f ca="1">IFERROR(SUMPRODUCT(SEARCH(MID(C288,ROW(INDIRECT("1:"&amp;LEN(C288))),1),Lists!$V$2)),"")</f>
        <v>694</v>
      </c>
      <c r="E288" s="1"/>
      <c r="F288" s="1" t="str">
        <f ca="1">IFERROR(SUMPRODUCT(SEARCH(MID(E288,ROW(INDIRECT("1:"&amp;LEN(E288))),1),Lists!$V$2)),"")</f>
        <v/>
      </c>
      <c r="G288" s="52" t="str">
        <f>'Italian Bonds Settings'!A287&amp;1&amp;'Italian Bonds Settings'!B287&amp;2&amp;'Italian Bonds Settings'!C287&amp;3&amp;'Italian Bonds Settings'!D287&amp;4&amp;'Italian Bonds Settings'!E287&amp;5&amp;'Italian Bonds Settings'!F287&amp;6&amp;'Italian Bonds Settings'!G287&amp;7&amp;'Italian Bonds Settings'!H287&amp;8&amp;'Italian Bonds Settings'!I287&amp;9</f>
        <v>123456789</v>
      </c>
      <c r="H288" s="1">
        <f ca="1">IFERROR(SUMPRODUCT(SEARCH(MID(G288,ROW(INDIRECT("1:"&amp;LEN(G288))),1),Lists!$V$2)),"")</f>
        <v>567</v>
      </c>
    </row>
    <row r="289" spans="1:8">
      <c r="A289" s="1" t="str">
        <f>'Settlement Account'!A288&amp;1&amp;'Settlement Account'!B288&amp;2&amp;'Settlement Account'!C288&amp;3&amp;'Settlement Account'!D288&amp;4&amp;'Settlement Account'!E288&amp;5&amp;'Settlement Account'!F288&amp;6&amp;'Settlement Account'!G288&amp;7&amp;'Settlement Account'!H288&amp;8&amp;'Settlement Account'!I288&amp;9&amp;'Settlement Account'!J288&amp;10&amp;'Settlement Account'!K288</f>
        <v>12345678910</v>
      </c>
      <c r="B289" s="1">
        <f t="shared" ca="1" si="4"/>
        <v>101</v>
      </c>
      <c r="C289" s="1" t="str">
        <f>'Processing Settings'!A288&amp;1&amp;'Processing Settings'!B288&amp;2&amp;'Processing Settings'!C288&amp;3&amp;'Processing Settings'!D288&amp;4&amp;'Processing Settings'!E288&amp;5&amp;'Processing Settings'!F288&amp;6&amp;'Processing Settings'!G288&amp;7&amp;'Processing Settings'!H288&amp;8&amp;'Processing Settings'!I288&amp;9&amp;'Processing Settings'!J288&amp;10&amp;'Processing Settings'!K288</f>
        <v>12345678910</v>
      </c>
      <c r="D289" s="1">
        <f ca="1">IFERROR(SUMPRODUCT(SEARCH(MID(C289,ROW(INDIRECT("1:"&amp;LEN(C289))),1),Lists!$V$2)),"")</f>
        <v>694</v>
      </c>
      <c r="E289" s="1"/>
      <c r="F289" s="1" t="str">
        <f ca="1">IFERROR(SUMPRODUCT(SEARCH(MID(E289,ROW(INDIRECT("1:"&amp;LEN(E289))),1),Lists!$V$2)),"")</f>
        <v/>
      </c>
      <c r="G289" s="52" t="str">
        <f>'Italian Bonds Settings'!A288&amp;1&amp;'Italian Bonds Settings'!B288&amp;2&amp;'Italian Bonds Settings'!C288&amp;3&amp;'Italian Bonds Settings'!D288&amp;4&amp;'Italian Bonds Settings'!E288&amp;5&amp;'Italian Bonds Settings'!F288&amp;6&amp;'Italian Bonds Settings'!G288&amp;7&amp;'Italian Bonds Settings'!H288&amp;8&amp;'Italian Bonds Settings'!I288&amp;9</f>
        <v>123456789</v>
      </c>
      <c r="H289" s="1">
        <f ca="1">IFERROR(SUMPRODUCT(SEARCH(MID(G289,ROW(INDIRECT("1:"&amp;LEN(G289))),1),Lists!$V$2)),"")</f>
        <v>567</v>
      </c>
    </row>
    <row r="290" spans="1:8">
      <c r="A290" s="1" t="str">
        <f>'Settlement Account'!A289&amp;1&amp;'Settlement Account'!B289&amp;2&amp;'Settlement Account'!C289&amp;3&amp;'Settlement Account'!D289&amp;4&amp;'Settlement Account'!E289&amp;5&amp;'Settlement Account'!F289&amp;6&amp;'Settlement Account'!G289&amp;7&amp;'Settlement Account'!H289&amp;8&amp;'Settlement Account'!I289&amp;9&amp;'Settlement Account'!J289&amp;10&amp;'Settlement Account'!K289</f>
        <v>12345678910</v>
      </c>
      <c r="B290" s="1">
        <f t="shared" ca="1" si="4"/>
        <v>101</v>
      </c>
      <c r="C290" s="1" t="str">
        <f>'Processing Settings'!A289&amp;1&amp;'Processing Settings'!B289&amp;2&amp;'Processing Settings'!C289&amp;3&amp;'Processing Settings'!D289&amp;4&amp;'Processing Settings'!E289&amp;5&amp;'Processing Settings'!F289&amp;6&amp;'Processing Settings'!G289&amp;7&amp;'Processing Settings'!H289&amp;8&amp;'Processing Settings'!I289&amp;9&amp;'Processing Settings'!J289&amp;10&amp;'Processing Settings'!K289</f>
        <v>12345678910</v>
      </c>
      <c r="D290" s="1">
        <f ca="1">IFERROR(SUMPRODUCT(SEARCH(MID(C290,ROW(INDIRECT("1:"&amp;LEN(C290))),1),Lists!$V$2)),"")</f>
        <v>694</v>
      </c>
      <c r="E290" s="1"/>
      <c r="F290" s="1" t="str">
        <f ca="1">IFERROR(SUMPRODUCT(SEARCH(MID(E290,ROW(INDIRECT("1:"&amp;LEN(E290))),1),Lists!$V$2)),"")</f>
        <v/>
      </c>
      <c r="G290" s="52" t="str">
        <f>'Italian Bonds Settings'!A289&amp;1&amp;'Italian Bonds Settings'!B289&amp;2&amp;'Italian Bonds Settings'!C289&amp;3&amp;'Italian Bonds Settings'!D289&amp;4&amp;'Italian Bonds Settings'!E289&amp;5&amp;'Italian Bonds Settings'!F289&amp;6&amp;'Italian Bonds Settings'!G289&amp;7&amp;'Italian Bonds Settings'!H289&amp;8&amp;'Italian Bonds Settings'!I289&amp;9</f>
        <v>123456789</v>
      </c>
      <c r="H290" s="1">
        <f ca="1">IFERROR(SUMPRODUCT(SEARCH(MID(G290,ROW(INDIRECT("1:"&amp;LEN(G290))),1),Lists!$V$2)),"")</f>
        <v>567</v>
      </c>
    </row>
    <row r="291" spans="1:8">
      <c r="A291" s="1" t="str">
        <f>'Settlement Account'!A290&amp;1&amp;'Settlement Account'!B290&amp;2&amp;'Settlement Account'!C290&amp;3&amp;'Settlement Account'!D290&amp;4&amp;'Settlement Account'!E290&amp;5&amp;'Settlement Account'!F290&amp;6&amp;'Settlement Account'!G290&amp;7&amp;'Settlement Account'!H290&amp;8&amp;'Settlement Account'!I290&amp;9&amp;'Settlement Account'!J290&amp;10&amp;'Settlement Account'!K290</f>
        <v>12345678910</v>
      </c>
      <c r="B291" s="1">
        <f t="shared" ca="1" si="4"/>
        <v>101</v>
      </c>
      <c r="C291" s="1" t="str">
        <f>'Processing Settings'!A290&amp;1&amp;'Processing Settings'!B290&amp;2&amp;'Processing Settings'!C290&amp;3&amp;'Processing Settings'!D290&amp;4&amp;'Processing Settings'!E290&amp;5&amp;'Processing Settings'!F290&amp;6&amp;'Processing Settings'!G290&amp;7&amp;'Processing Settings'!H290&amp;8&amp;'Processing Settings'!I290&amp;9&amp;'Processing Settings'!J290&amp;10&amp;'Processing Settings'!K290</f>
        <v>12345678910</v>
      </c>
      <c r="D291" s="1">
        <f ca="1">IFERROR(SUMPRODUCT(SEARCH(MID(C291,ROW(INDIRECT("1:"&amp;LEN(C291))),1),Lists!$V$2)),"")</f>
        <v>694</v>
      </c>
      <c r="E291" s="1"/>
      <c r="F291" s="1" t="str">
        <f ca="1">IFERROR(SUMPRODUCT(SEARCH(MID(E291,ROW(INDIRECT("1:"&amp;LEN(E291))),1),Lists!$V$2)),"")</f>
        <v/>
      </c>
      <c r="G291" s="52" t="str">
        <f>'Italian Bonds Settings'!A290&amp;1&amp;'Italian Bonds Settings'!B290&amp;2&amp;'Italian Bonds Settings'!C290&amp;3&amp;'Italian Bonds Settings'!D290&amp;4&amp;'Italian Bonds Settings'!E290&amp;5&amp;'Italian Bonds Settings'!F290&amp;6&amp;'Italian Bonds Settings'!G290&amp;7&amp;'Italian Bonds Settings'!H290&amp;8&amp;'Italian Bonds Settings'!I290&amp;9</f>
        <v>123456789</v>
      </c>
      <c r="H291" s="1">
        <f ca="1">IFERROR(SUMPRODUCT(SEARCH(MID(G291,ROW(INDIRECT("1:"&amp;LEN(G291))),1),Lists!$V$2)),"")</f>
        <v>567</v>
      </c>
    </row>
    <row r="292" spans="1:8">
      <c r="A292" s="1" t="str">
        <f>'Settlement Account'!A291&amp;1&amp;'Settlement Account'!B291&amp;2&amp;'Settlement Account'!C291&amp;3&amp;'Settlement Account'!D291&amp;4&amp;'Settlement Account'!E291&amp;5&amp;'Settlement Account'!F291&amp;6&amp;'Settlement Account'!G291&amp;7&amp;'Settlement Account'!H291&amp;8&amp;'Settlement Account'!I291&amp;9&amp;'Settlement Account'!J291&amp;10&amp;'Settlement Account'!K291</f>
        <v>12345678910</v>
      </c>
      <c r="B292" s="1">
        <f t="shared" ca="1" si="4"/>
        <v>101</v>
      </c>
      <c r="C292" s="1" t="str">
        <f>'Processing Settings'!A291&amp;1&amp;'Processing Settings'!B291&amp;2&amp;'Processing Settings'!C291&amp;3&amp;'Processing Settings'!D291&amp;4&amp;'Processing Settings'!E291&amp;5&amp;'Processing Settings'!F291&amp;6&amp;'Processing Settings'!G291&amp;7&amp;'Processing Settings'!H291&amp;8&amp;'Processing Settings'!I291&amp;9&amp;'Processing Settings'!J291&amp;10&amp;'Processing Settings'!K291</f>
        <v>12345678910</v>
      </c>
      <c r="D292" s="1">
        <f ca="1">IFERROR(SUMPRODUCT(SEARCH(MID(C292,ROW(INDIRECT("1:"&amp;LEN(C292))),1),Lists!$V$2)),"")</f>
        <v>694</v>
      </c>
      <c r="E292" s="1"/>
      <c r="F292" s="1" t="str">
        <f ca="1">IFERROR(SUMPRODUCT(SEARCH(MID(E292,ROW(INDIRECT("1:"&amp;LEN(E292))),1),Lists!$V$2)),"")</f>
        <v/>
      </c>
      <c r="G292" s="52" t="str">
        <f>'Italian Bonds Settings'!A291&amp;1&amp;'Italian Bonds Settings'!B291&amp;2&amp;'Italian Bonds Settings'!C291&amp;3&amp;'Italian Bonds Settings'!D291&amp;4&amp;'Italian Bonds Settings'!E291&amp;5&amp;'Italian Bonds Settings'!F291&amp;6&amp;'Italian Bonds Settings'!G291&amp;7&amp;'Italian Bonds Settings'!H291&amp;8&amp;'Italian Bonds Settings'!I291&amp;9</f>
        <v>123456789</v>
      </c>
      <c r="H292" s="1">
        <f ca="1">IFERROR(SUMPRODUCT(SEARCH(MID(G292,ROW(INDIRECT("1:"&amp;LEN(G292))),1),Lists!$V$2)),"")</f>
        <v>567</v>
      </c>
    </row>
    <row r="293" spans="1:8">
      <c r="A293" s="1" t="str">
        <f>'Settlement Account'!A292&amp;1&amp;'Settlement Account'!B292&amp;2&amp;'Settlement Account'!C292&amp;3&amp;'Settlement Account'!D292&amp;4&amp;'Settlement Account'!E292&amp;5&amp;'Settlement Account'!F292&amp;6&amp;'Settlement Account'!G292&amp;7&amp;'Settlement Account'!H292&amp;8&amp;'Settlement Account'!I292&amp;9&amp;'Settlement Account'!J292&amp;10&amp;'Settlement Account'!K292</f>
        <v>12345678910</v>
      </c>
      <c r="B293" s="1">
        <f t="shared" ca="1" si="4"/>
        <v>101</v>
      </c>
      <c r="C293" s="1" t="str">
        <f>'Processing Settings'!A292&amp;1&amp;'Processing Settings'!B292&amp;2&amp;'Processing Settings'!C292&amp;3&amp;'Processing Settings'!D292&amp;4&amp;'Processing Settings'!E292&amp;5&amp;'Processing Settings'!F292&amp;6&amp;'Processing Settings'!G292&amp;7&amp;'Processing Settings'!H292&amp;8&amp;'Processing Settings'!I292&amp;9&amp;'Processing Settings'!J292&amp;10&amp;'Processing Settings'!K292</f>
        <v>12345678910</v>
      </c>
      <c r="D293" s="1">
        <f ca="1">IFERROR(SUMPRODUCT(SEARCH(MID(C293,ROW(INDIRECT("1:"&amp;LEN(C293))),1),Lists!$V$2)),"")</f>
        <v>694</v>
      </c>
      <c r="E293" s="1"/>
      <c r="F293" s="1" t="str">
        <f ca="1">IFERROR(SUMPRODUCT(SEARCH(MID(E293,ROW(INDIRECT("1:"&amp;LEN(E293))),1),Lists!$V$2)),"")</f>
        <v/>
      </c>
      <c r="G293" s="52" t="str">
        <f>'Italian Bonds Settings'!A292&amp;1&amp;'Italian Bonds Settings'!B292&amp;2&amp;'Italian Bonds Settings'!C292&amp;3&amp;'Italian Bonds Settings'!D292&amp;4&amp;'Italian Bonds Settings'!E292&amp;5&amp;'Italian Bonds Settings'!F292&amp;6&amp;'Italian Bonds Settings'!G292&amp;7&amp;'Italian Bonds Settings'!H292&amp;8&amp;'Italian Bonds Settings'!I292&amp;9</f>
        <v>123456789</v>
      </c>
      <c r="H293" s="1">
        <f ca="1">IFERROR(SUMPRODUCT(SEARCH(MID(G293,ROW(INDIRECT("1:"&amp;LEN(G293))),1),Lists!$V$2)),"")</f>
        <v>567</v>
      </c>
    </row>
    <row r="294" spans="1:8">
      <c r="A294" s="1" t="str">
        <f>'Settlement Account'!A293&amp;1&amp;'Settlement Account'!B293&amp;2&amp;'Settlement Account'!C293&amp;3&amp;'Settlement Account'!D293&amp;4&amp;'Settlement Account'!E293&amp;5&amp;'Settlement Account'!F293&amp;6&amp;'Settlement Account'!G293&amp;7&amp;'Settlement Account'!H293&amp;8&amp;'Settlement Account'!I293&amp;9&amp;'Settlement Account'!J293&amp;10&amp;'Settlement Account'!K293</f>
        <v>12345678910</v>
      </c>
      <c r="B294" s="1">
        <f t="shared" ca="1" si="4"/>
        <v>101</v>
      </c>
      <c r="C294" s="1" t="str">
        <f>'Processing Settings'!A293&amp;1&amp;'Processing Settings'!B293&amp;2&amp;'Processing Settings'!C293&amp;3&amp;'Processing Settings'!D293&amp;4&amp;'Processing Settings'!E293&amp;5&amp;'Processing Settings'!F293&amp;6&amp;'Processing Settings'!G293&amp;7&amp;'Processing Settings'!H293&amp;8&amp;'Processing Settings'!I293&amp;9&amp;'Processing Settings'!J293&amp;10&amp;'Processing Settings'!K293</f>
        <v>12345678910</v>
      </c>
      <c r="D294" s="1">
        <f ca="1">IFERROR(SUMPRODUCT(SEARCH(MID(C294,ROW(INDIRECT("1:"&amp;LEN(C294))),1),Lists!$V$2)),"")</f>
        <v>694</v>
      </c>
      <c r="E294" s="1"/>
      <c r="F294" s="1" t="str">
        <f ca="1">IFERROR(SUMPRODUCT(SEARCH(MID(E294,ROW(INDIRECT("1:"&amp;LEN(E294))),1),Lists!$V$2)),"")</f>
        <v/>
      </c>
      <c r="G294" s="52" t="str">
        <f>'Italian Bonds Settings'!A293&amp;1&amp;'Italian Bonds Settings'!B293&amp;2&amp;'Italian Bonds Settings'!C293&amp;3&amp;'Italian Bonds Settings'!D293&amp;4&amp;'Italian Bonds Settings'!E293&amp;5&amp;'Italian Bonds Settings'!F293&amp;6&amp;'Italian Bonds Settings'!G293&amp;7&amp;'Italian Bonds Settings'!H293&amp;8&amp;'Italian Bonds Settings'!I293&amp;9</f>
        <v>123456789</v>
      </c>
      <c r="H294" s="1">
        <f ca="1">IFERROR(SUMPRODUCT(SEARCH(MID(G294,ROW(INDIRECT("1:"&amp;LEN(G294))),1),Lists!$V$2)),"")</f>
        <v>567</v>
      </c>
    </row>
    <row r="295" spans="1:8">
      <c r="A295" s="1" t="str">
        <f>'Settlement Account'!A294&amp;1&amp;'Settlement Account'!B294&amp;2&amp;'Settlement Account'!C294&amp;3&amp;'Settlement Account'!D294&amp;4&amp;'Settlement Account'!E294&amp;5&amp;'Settlement Account'!F294&amp;6&amp;'Settlement Account'!G294&amp;7&amp;'Settlement Account'!H294&amp;8&amp;'Settlement Account'!I294&amp;9&amp;'Settlement Account'!J294&amp;10&amp;'Settlement Account'!K294</f>
        <v>12345678910</v>
      </c>
      <c r="B295" s="1">
        <f t="shared" ca="1" si="4"/>
        <v>101</v>
      </c>
      <c r="C295" s="1" t="str">
        <f>'Processing Settings'!A294&amp;1&amp;'Processing Settings'!B294&amp;2&amp;'Processing Settings'!C294&amp;3&amp;'Processing Settings'!D294&amp;4&amp;'Processing Settings'!E294&amp;5&amp;'Processing Settings'!F294&amp;6&amp;'Processing Settings'!G294&amp;7&amp;'Processing Settings'!H294&amp;8&amp;'Processing Settings'!I294&amp;9&amp;'Processing Settings'!J294&amp;10&amp;'Processing Settings'!K294</f>
        <v>12345678910</v>
      </c>
      <c r="D295" s="1">
        <f ca="1">IFERROR(SUMPRODUCT(SEARCH(MID(C295,ROW(INDIRECT("1:"&amp;LEN(C295))),1),Lists!$V$2)),"")</f>
        <v>694</v>
      </c>
      <c r="E295" s="1"/>
      <c r="F295" s="1" t="str">
        <f ca="1">IFERROR(SUMPRODUCT(SEARCH(MID(E295,ROW(INDIRECT("1:"&amp;LEN(E295))),1),Lists!$V$2)),"")</f>
        <v/>
      </c>
      <c r="G295" s="52" t="str">
        <f>'Italian Bonds Settings'!A294&amp;1&amp;'Italian Bonds Settings'!B294&amp;2&amp;'Italian Bonds Settings'!C294&amp;3&amp;'Italian Bonds Settings'!D294&amp;4&amp;'Italian Bonds Settings'!E294&amp;5&amp;'Italian Bonds Settings'!F294&amp;6&amp;'Italian Bonds Settings'!G294&amp;7&amp;'Italian Bonds Settings'!H294&amp;8&amp;'Italian Bonds Settings'!I294&amp;9</f>
        <v>123456789</v>
      </c>
      <c r="H295" s="1">
        <f ca="1">IFERROR(SUMPRODUCT(SEARCH(MID(G295,ROW(INDIRECT("1:"&amp;LEN(G295))),1),Lists!$V$2)),"")</f>
        <v>567</v>
      </c>
    </row>
    <row r="296" spans="1:8">
      <c r="A296" s="1" t="str">
        <f>'Settlement Account'!A295&amp;1&amp;'Settlement Account'!B295&amp;2&amp;'Settlement Account'!C295&amp;3&amp;'Settlement Account'!D295&amp;4&amp;'Settlement Account'!E295&amp;5&amp;'Settlement Account'!F295&amp;6&amp;'Settlement Account'!G295&amp;7&amp;'Settlement Account'!H295&amp;8&amp;'Settlement Account'!I295&amp;9&amp;'Settlement Account'!J295&amp;10&amp;'Settlement Account'!K295</f>
        <v>12345678910</v>
      </c>
      <c r="B296" s="1">
        <f t="shared" ca="1" si="4"/>
        <v>101</v>
      </c>
      <c r="C296" s="1" t="str">
        <f>'Processing Settings'!A295&amp;1&amp;'Processing Settings'!B295&amp;2&amp;'Processing Settings'!C295&amp;3&amp;'Processing Settings'!D295&amp;4&amp;'Processing Settings'!E295&amp;5&amp;'Processing Settings'!F295&amp;6&amp;'Processing Settings'!G295&amp;7&amp;'Processing Settings'!H295&amp;8&amp;'Processing Settings'!I295&amp;9&amp;'Processing Settings'!J295&amp;10&amp;'Processing Settings'!K295</f>
        <v>12345678910</v>
      </c>
      <c r="D296" s="1">
        <f ca="1">IFERROR(SUMPRODUCT(SEARCH(MID(C296,ROW(INDIRECT("1:"&amp;LEN(C296))),1),Lists!$V$2)),"")</f>
        <v>694</v>
      </c>
      <c r="E296" s="1"/>
      <c r="F296" s="1" t="str">
        <f ca="1">IFERROR(SUMPRODUCT(SEARCH(MID(E296,ROW(INDIRECT("1:"&amp;LEN(E296))),1),Lists!$V$2)),"")</f>
        <v/>
      </c>
      <c r="G296" s="52" t="str">
        <f>'Italian Bonds Settings'!A295&amp;1&amp;'Italian Bonds Settings'!B295&amp;2&amp;'Italian Bonds Settings'!C295&amp;3&amp;'Italian Bonds Settings'!D295&amp;4&amp;'Italian Bonds Settings'!E295&amp;5&amp;'Italian Bonds Settings'!F295&amp;6&amp;'Italian Bonds Settings'!G295&amp;7&amp;'Italian Bonds Settings'!H295&amp;8&amp;'Italian Bonds Settings'!I295&amp;9</f>
        <v>123456789</v>
      </c>
      <c r="H296" s="1">
        <f ca="1">IFERROR(SUMPRODUCT(SEARCH(MID(G296,ROW(INDIRECT("1:"&amp;LEN(G296))),1),Lists!$V$2)),"")</f>
        <v>567</v>
      </c>
    </row>
    <row r="297" spans="1:8">
      <c r="A297" s="1" t="str">
        <f>'Settlement Account'!A296&amp;1&amp;'Settlement Account'!B296&amp;2&amp;'Settlement Account'!C296&amp;3&amp;'Settlement Account'!D296&amp;4&amp;'Settlement Account'!E296&amp;5&amp;'Settlement Account'!F296&amp;6&amp;'Settlement Account'!G296&amp;7&amp;'Settlement Account'!H296&amp;8&amp;'Settlement Account'!I296&amp;9&amp;'Settlement Account'!J296&amp;10&amp;'Settlement Account'!K296</f>
        <v>12345678910</v>
      </c>
      <c r="B297" s="1">
        <f t="shared" ca="1" si="4"/>
        <v>101</v>
      </c>
      <c r="C297" s="1" t="str">
        <f>'Processing Settings'!A296&amp;1&amp;'Processing Settings'!B296&amp;2&amp;'Processing Settings'!C296&amp;3&amp;'Processing Settings'!D296&amp;4&amp;'Processing Settings'!E296&amp;5&amp;'Processing Settings'!F296&amp;6&amp;'Processing Settings'!G296&amp;7&amp;'Processing Settings'!H296&amp;8&amp;'Processing Settings'!I296&amp;9&amp;'Processing Settings'!J296&amp;10&amp;'Processing Settings'!K296</f>
        <v>12345678910</v>
      </c>
      <c r="D297" s="1">
        <f ca="1">IFERROR(SUMPRODUCT(SEARCH(MID(C297,ROW(INDIRECT("1:"&amp;LEN(C297))),1),Lists!$V$2)),"")</f>
        <v>694</v>
      </c>
      <c r="E297" s="1"/>
      <c r="F297" s="1" t="str">
        <f ca="1">IFERROR(SUMPRODUCT(SEARCH(MID(E297,ROW(INDIRECT("1:"&amp;LEN(E297))),1),Lists!$V$2)),"")</f>
        <v/>
      </c>
      <c r="G297" s="52" t="str">
        <f>'Italian Bonds Settings'!A296&amp;1&amp;'Italian Bonds Settings'!B296&amp;2&amp;'Italian Bonds Settings'!C296&amp;3&amp;'Italian Bonds Settings'!D296&amp;4&amp;'Italian Bonds Settings'!E296&amp;5&amp;'Italian Bonds Settings'!F296&amp;6&amp;'Italian Bonds Settings'!G296&amp;7&amp;'Italian Bonds Settings'!H296&amp;8&amp;'Italian Bonds Settings'!I296&amp;9</f>
        <v>123456789</v>
      </c>
      <c r="H297" s="1">
        <f ca="1">IFERROR(SUMPRODUCT(SEARCH(MID(G297,ROW(INDIRECT("1:"&amp;LEN(G297))),1),Lists!$V$2)),"")</f>
        <v>567</v>
      </c>
    </row>
    <row r="298" spans="1:8">
      <c r="A298" s="1" t="str">
        <f>'Settlement Account'!A297&amp;1&amp;'Settlement Account'!B297&amp;2&amp;'Settlement Account'!C297&amp;3&amp;'Settlement Account'!D297&amp;4&amp;'Settlement Account'!E297&amp;5&amp;'Settlement Account'!F297&amp;6&amp;'Settlement Account'!G297&amp;7&amp;'Settlement Account'!H297&amp;8&amp;'Settlement Account'!I297&amp;9&amp;'Settlement Account'!J297&amp;10&amp;'Settlement Account'!K297</f>
        <v>12345678910</v>
      </c>
      <c r="B298" s="1">
        <f t="shared" ca="1" si="4"/>
        <v>101</v>
      </c>
      <c r="C298" s="1" t="str">
        <f>'Processing Settings'!A297&amp;1&amp;'Processing Settings'!B297&amp;2&amp;'Processing Settings'!C297&amp;3&amp;'Processing Settings'!D297&amp;4&amp;'Processing Settings'!E297&amp;5&amp;'Processing Settings'!F297&amp;6&amp;'Processing Settings'!G297&amp;7&amp;'Processing Settings'!H297&amp;8&amp;'Processing Settings'!I297&amp;9&amp;'Processing Settings'!J297&amp;10&amp;'Processing Settings'!K297</f>
        <v>12345678910</v>
      </c>
      <c r="D298" s="1">
        <f ca="1">IFERROR(SUMPRODUCT(SEARCH(MID(C298,ROW(INDIRECT("1:"&amp;LEN(C298))),1),Lists!$V$2)),"")</f>
        <v>694</v>
      </c>
      <c r="E298" s="1"/>
      <c r="F298" s="1" t="str">
        <f ca="1">IFERROR(SUMPRODUCT(SEARCH(MID(E298,ROW(INDIRECT("1:"&amp;LEN(E298))),1),Lists!$V$2)),"")</f>
        <v/>
      </c>
      <c r="G298" s="52" t="str">
        <f>'Italian Bonds Settings'!A297&amp;1&amp;'Italian Bonds Settings'!B297&amp;2&amp;'Italian Bonds Settings'!C297&amp;3&amp;'Italian Bonds Settings'!D297&amp;4&amp;'Italian Bonds Settings'!E297&amp;5&amp;'Italian Bonds Settings'!F297&amp;6&amp;'Italian Bonds Settings'!G297&amp;7&amp;'Italian Bonds Settings'!H297&amp;8&amp;'Italian Bonds Settings'!I297&amp;9</f>
        <v>123456789</v>
      </c>
      <c r="H298" s="1">
        <f ca="1">IFERROR(SUMPRODUCT(SEARCH(MID(G298,ROW(INDIRECT("1:"&amp;LEN(G298))),1),Lists!$V$2)),"")</f>
        <v>567</v>
      </c>
    </row>
    <row r="299" spans="1:8">
      <c r="A299" s="1" t="str">
        <f>'Settlement Account'!A298&amp;1&amp;'Settlement Account'!B298&amp;2&amp;'Settlement Account'!C298&amp;3&amp;'Settlement Account'!D298&amp;4&amp;'Settlement Account'!E298&amp;5&amp;'Settlement Account'!F298&amp;6&amp;'Settlement Account'!G298&amp;7&amp;'Settlement Account'!H298&amp;8&amp;'Settlement Account'!I298&amp;9&amp;'Settlement Account'!J298&amp;10&amp;'Settlement Account'!K298</f>
        <v>12345678910</v>
      </c>
      <c r="B299" s="1">
        <f t="shared" ca="1" si="4"/>
        <v>101</v>
      </c>
      <c r="C299" s="1" t="str">
        <f>'Processing Settings'!A298&amp;1&amp;'Processing Settings'!B298&amp;2&amp;'Processing Settings'!C298&amp;3&amp;'Processing Settings'!D298&amp;4&amp;'Processing Settings'!E298&amp;5&amp;'Processing Settings'!F298&amp;6&amp;'Processing Settings'!G298&amp;7&amp;'Processing Settings'!H298&amp;8&amp;'Processing Settings'!I298&amp;9&amp;'Processing Settings'!J298&amp;10&amp;'Processing Settings'!K298</f>
        <v>12345678910</v>
      </c>
      <c r="D299" s="1">
        <f ca="1">IFERROR(SUMPRODUCT(SEARCH(MID(C299,ROW(INDIRECT("1:"&amp;LEN(C299))),1),Lists!$V$2)),"")</f>
        <v>694</v>
      </c>
      <c r="E299" s="1"/>
      <c r="F299" s="1" t="str">
        <f ca="1">IFERROR(SUMPRODUCT(SEARCH(MID(E299,ROW(INDIRECT("1:"&amp;LEN(E299))),1),Lists!$V$2)),"")</f>
        <v/>
      </c>
      <c r="G299" s="52" t="str">
        <f>'Italian Bonds Settings'!A298&amp;1&amp;'Italian Bonds Settings'!B298&amp;2&amp;'Italian Bonds Settings'!C298&amp;3&amp;'Italian Bonds Settings'!D298&amp;4&amp;'Italian Bonds Settings'!E298&amp;5&amp;'Italian Bonds Settings'!F298&amp;6&amp;'Italian Bonds Settings'!G298&amp;7&amp;'Italian Bonds Settings'!H298&amp;8&amp;'Italian Bonds Settings'!I298&amp;9</f>
        <v>123456789</v>
      </c>
      <c r="H299" s="1">
        <f ca="1">IFERROR(SUMPRODUCT(SEARCH(MID(G299,ROW(INDIRECT("1:"&amp;LEN(G299))),1),Lists!$V$2)),"")</f>
        <v>567</v>
      </c>
    </row>
    <row r="300" spans="1:8">
      <c r="A300" s="1" t="str">
        <f>'Settlement Account'!A299&amp;1&amp;'Settlement Account'!B299&amp;2&amp;'Settlement Account'!C299&amp;3&amp;'Settlement Account'!D299&amp;4&amp;'Settlement Account'!E299&amp;5&amp;'Settlement Account'!F299&amp;6&amp;'Settlement Account'!G299&amp;7&amp;'Settlement Account'!H299&amp;8&amp;'Settlement Account'!I299&amp;9&amp;'Settlement Account'!J299&amp;10&amp;'Settlement Account'!K299</f>
        <v>12345678910</v>
      </c>
      <c r="B300" s="1">
        <f t="shared" ca="1" si="4"/>
        <v>101</v>
      </c>
      <c r="C300" s="1" t="str">
        <f>'Processing Settings'!A299&amp;1&amp;'Processing Settings'!B299&amp;2&amp;'Processing Settings'!C299&amp;3&amp;'Processing Settings'!D299&amp;4&amp;'Processing Settings'!E299&amp;5&amp;'Processing Settings'!F299&amp;6&amp;'Processing Settings'!G299&amp;7&amp;'Processing Settings'!H299&amp;8&amp;'Processing Settings'!I299&amp;9&amp;'Processing Settings'!J299&amp;10&amp;'Processing Settings'!K299</f>
        <v>12345678910</v>
      </c>
      <c r="D300" s="1">
        <f ca="1">IFERROR(SUMPRODUCT(SEARCH(MID(C300,ROW(INDIRECT("1:"&amp;LEN(C300))),1),Lists!$V$2)),"")</f>
        <v>694</v>
      </c>
      <c r="E300" s="1"/>
      <c r="F300" s="1" t="str">
        <f ca="1">IFERROR(SUMPRODUCT(SEARCH(MID(E300,ROW(INDIRECT("1:"&amp;LEN(E300))),1),Lists!$V$2)),"")</f>
        <v/>
      </c>
      <c r="G300" s="52" t="str">
        <f>'Italian Bonds Settings'!A299&amp;1&amp;'Italian Bonds Settings'!B299&amp;2&amp;'Italian Bonds Settings'!C299&amp;3&amp;'Italian Bonds Settings'!D299&amp;4&amp;'Italian Bonds Settings'!E299&amp;5&amp;'Italian Bonds Settings'!F299&amp;6&amp;'Italian Bonds Settings'!G299&amp;7&amp;'Italian Bonds Settings'!H299&amp;8&amp;'Italian Bonds Settings'!I299&amp;9</f>
        <v>123456789</v>
      </c>
      <c r="H300" s="1">
        <f ca="1">IFERROR(SUMPRODUCT(SEARCH(MID(G300,ROW(INDIRECT("1:"&amp;LEN(G300))),1),Lists!$V$2)),"")</f>
        <v>567</v>
      </c>
    </row>
    <row r="301" spans="1:8">
      <c r="A301" s="1" t="str">
        <f>'Settlement Account'!A300&amp;1&amp;'Settlement Account'!B300&amp;2&amp;'Settlement Account'!C300&amp;3&amp;'Settlement Account'!D300&amp;4&amp;'Settlement Account'!E300&amp;5&amp;'Settlement Account'!F300&amp;6&amp;'Settlement Account'!G300&amp;7&amp;'Settlement Account'!H300&amp;8&amp;'Settlement Account'!I300&amp;9&amp;'Settlement Account'!J300&amp;10&amp;'Settlement Account'!K300</f>
        <v>12345678910</v>
      </c>
      <c r="B301" s="1">
        <f t="shared" ca="1" si="4"/>
        <v>101</v>
      </c>
      <c r="C301" s="1" t="str">
        <f>'Processing Settings'!A300&amp;1&amp;'Processing Settings'!B300&amp;2&amp;'Processing Settings'!C300&amp;3&amp;'Processing Settings'!D300&amp;4&amp;'Processing Settings'!E300&amp;5&amp;'Processing Settings'!F300&amp;6&amp;'Processing Settings'!G300&amp;7&amp;'Processing Settings'!H300&amp;8&amp;'Processing Settings'!I300&amp;9&amp;'Processing Settings'!J300&amp;10&amp;'Processing Settings'!K300</f>
        <v>12345678910</v>
      </c>
      <c r="D301" s="1">
        <f ca="1">IFERROR(SUMPRODUCT(SEARCH(MID(C301,ROW(INDIRECT("1:"&amp;LEN(C301))),1),Lists!$V$2)),"")</f>
        <v>694</v>
      </c>
      <c r="E301" s="1"/>
      <c r="F301" s="1" t="str">
        <f ca="1">IFERROR(SUMPRODUCT(SEARCH(MID(E301,ROW(INDIRECT("1:"&amp;LEN(E301))),1),Lists!$V$2)),"")</f>
        <v/>
      </c>
      <c r="G301" s="52" t="str">
        <f>'Italian Bonds Settings'!A300&amp;1&amp;'Italian Bonds Settings'!B300&amp;2&amp;'Italian Bonds Settings'!C300&amp;3&amp;'Italian Bonds Settings'!D300&amp;4&amp;'Italian Bonds Settings'!E300&amp;5&amp;'Italian Bonds Settings'!F300&amp;6&amp;'Italian Bonds Settings'!G300&amp;7&amp;'Italian Bonds Settings'!H300&amp;8&amp;'Italian Bonds Settings'!I300&amp;9</f>
        <v>123456789</v>
      </c>
      <c r="H301" s="1">
        <f ca="1">IFERROR(SUMPRODUCT(SEARCH(MID(G301,ROW(INDIRECT("1:"&amp;LEN(G301))),1),Lists!$V$2)),"")</f>
        <v>567</v>
      </c>
    </row>
    <row r="302" spans="1:8">
      <c r="A302" s="1" t="s">
        <v>155</v>
      </c>
      <c r="B302" s="1" t="s">
        <v>155</v>
      </c>
      <c r="C302" s="1" t="s">
        <v>155</v>
      </c>
      <c r="D302" s="1" t="s">
        <v>155</v>
      </c>
      <c r="E302" s="1" t="s">
        <v>155</v>
      </c>
      <c r="F302" s="1" t="s">
        <v>155</v>
      </c>
      <c r="G302" s="1" t="s">
        <v>155</v>
      </c>
      <c r="H302" s="1" t="s">
        <v>155</v>
      </c>
    </row>
  </sheetData>
  <sheetProtection algorithmName="SHA-512" hashValue="oDIDaQn/BnLadsIX9QHKcFmtPCh+5npWZ7zNcTs+dM/qe5N8+30oa00PWpL7KJXcdIkH1AkigYNKpnt/w21IDg==" saltValue="P6t+JFdfR5V4hvxyUDnsbQ==" spinCount="100000" sheet="1" objects="1" scenarios="1"/>
  <pageMargins left="0.7" right="0.7" top="0.75" bottom="0.75" header="0.3" footer="0.3"/>
  <pageSetup paperSize="9" orientation="portrait" r:id="rId1"/>
  <headerFooter>
    <oddFooter>&amp;C&amp;1#&amp;"Calibri"&amp;10&amp;K000000Internal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36429-8037-463C-B829-A142C36A0EF1}">
  <sheetPr codeName="Sheet7"/>
  <dimension ref="A1:U601"/>
  <sheetViews>
    <sheetView zoomScaleNormal="100" workbookViewId="0">
      <pane ySplit="1" topLeftCell="A2" activePane="bottomLeft" state="frozen"/>
      <selection pane="bottomLeft" activeCell="D300" sqref="D300"/>
      <selection activeCell="N1" sqref="N1"/>
    </sheetView>
  </sheetViews>
  <sheetFormatPr defaultRowHeight="15"/>
  <cols>
    <col min="1" max="1" width="17" customWidth="1"/>
    <col min="2" max="4" width="17" style="39" customWidth="1"/>
    <col min="5" max="5" width="34" style="1" bestFit="1" customWidth="1"/>
    <col min="6" max="6" width="9.85546875" bestFit="1" customWidth="1"/>
    <col min="7" max="7" width="9.42578125" bestFit="1" customWidth="1"/>
    <col min="8" max="8" width="36" customWidth="1"/>
    <col min="9" max="9" width="29.28515625" bestFit="1" customWidth="1"/>
    <col min="10" max="10" width="15.28515625" customWidth="1"/>
    <col min="12" max="12" width="18.42578125" bestFit="1" customWidth="1"/>
    <col min="13" max="13" width="11.85546875" bestFit="1" customWidth="1"/>
    <col min="14" max="14" width="19" bestFit="1" customWidth="1"/>
    <col min="15" max="15" width="13.85546875" bestFit="1" customWidth="1"/>
    <col min="17" max="17" width="23" bestFit="1" customWidth="1"/>
  </cols>
  <sheetData>
    <row r="1" spans="1:17" ht="46.5" customHeight="1">
      <c r="A1" s="33" t="s">
        <v>208</v>
      </c>
      <c r="B1" s="37" t="s">
        <v>209</v>
      </c>
      <c r="C1" s="38" t="s">
        <v>210</v>
      </c>
      <c r="D1" s="38" t="s">
        <v>89</v>
      </c>
      <c r="E1" s="33" t="s">
        <v>211</v>
      </c>
      <c r="F1" s="33" t="s">
        <v>212</v>
      </c>
      <c r="G1" s="33" t="s">
        <v>213</v>
      </c>
      <c r="H1" s="1"/>
      <c r="I1" s="33"/>
      <c r="J1" s="33" t="s">
        <v>214</v>
      </c>
      <c r="K1" s="33" t="s">
        <v>215</v>
      </c>
      <c r="L1" s="47" t="s">
        <v>60</v>
      </c>
      <c r="M1" s="47" t="s">
        <v>64</v>
      </c>
      <c r="N1" s="47" t="s">
        <v>63</v>
      </c>
      <c r="O1" s="47" t="s">
        <v>212</v>
      </c>
      <c r="P1" s="47" t="s">
        <v>213</v>
      </c>
      <c r="Q1" s="49"/>
    </row>
    <row r="2" spans="1:17">
      <c r="A2" s="36" t="str">
        <f>IF(OR('Processing Settings'!G2="Netting with Strange Nets ('NET/SPLIT')",'Processing Settings'!G2="Aggregation with Linking",'Processing Settings'!G2="Aggregation"),'Processing Settings'!E2,"")</f>
        <v/>
      </c>
      <c r="B2" s="39" t="str">
        <f>IF(OR('Processing Settings'!G2="Netting with Strange Nets ('NET/SPLIT')",'Processing Settings'!G2="Aggregation with Linking",'Processing Settings'!G2="Aggregation"),'Processing Settings'!A2,"")</f>
        <v/>
      </c>
      <c r="C2" s="39" t="str">
        <f>IF(OR('Processing Settings'!G2="Netting with Strange Nets ('NET/SPLIT')",'Processing Settings'!G2="Aggregation with Linking",'Processing Settings'!G2="Aggregation"),'Processing Settings'!D2,"")</f>
        <v/>
      </c>
      <c r="D2" s="39" t="str">
        <f>IF(OR('Processing Settings'!G2="Netting with Strange Nets ('NET/SPLIT')",'Processing Settings'!G2="Aggregation with Linking",'Processing Settings'!G2="Aggregation"),'Processing Settings'!C2,"")</f>
        <v/>
      </c>
      <c r="E2" s="40" t="str">
        <f>D2&amp;C2&amp;A2</f>
        <v/>
      </c>
      <c r="F2" s="1" t="str">
        <f ca="1">IF(COUNTIF($E$2:E2,E2)=1,IFERROR(SUMPRODUCT(SEARCH(MID(E2,ROW(INDIRECT("1:"&amp;LEN(E2))),1),Lists!$V$2),ROW(INDIRECT("1:"&amp;LEN(E2)))),""),"")</f>
        <v/>
      </c>
      <c r="G2" s="1" t="str">
        <f t="shared" ref="G2:G65" ca="1" si="0">IFERROR(RANK(F2,$F$2:$F$600,0),"")</f>
        <v/>
      </c>
      <c r="H2" s="1" t="str">
        <f>B2&amp;CHAR(32)&amp;"/" &amp;CHAR(32)&amp;D2&amp;CHAR(32)&amp;"-"&amp;CHAR(32)&amp;C2&amp;"("&amp;A2&amp;")"</f>
        <v xml:space="preserve"> /  - ()</v>
      </c>
      <c r="I2" s="1" t="e">
        <f ca="1">SUMPRODUCT(SEARCH(MID(E2,ROW(INDIRECT("1:"&amp;LEN(E2))),1),Lists!$V$2), ROW(INDIRECT("1:"&amp;LEN(E2))))</f>
        <v>#REF!</v>
      </c>
      <c r="J2" s="1" t="str">
        <f>IF('Settlement Account'!J2="Yes",'Settlement Account'!C2&amp;'Settlement Account'!D2,"")</f>
        <v/>
      </c>
      <c r="K2" s="1" t="str">
        <f>IF('Settlement Account'!J2="Yes",'Settlement Account'!A2,"")</f>
        <v/>
      </c>
      <c r="L2" s="1" t="str">
        <f>IF('Settlement Account'!J2="Yes",'Settlement Account'!C2,"")</f>
        <v/>
      </c>
      <c r="M2" s="1" t="str">
        <f>IF('Settlement Account'!J2="Yes",'Settlement Account'!D2,"")</f>
        <v/>
      </c>
      <c r="N2" s="1" t="str">
        <f>K2&amp;J2</f>
        <v/>
      </c>
      <c r="O2" s="1" t="str">
        <f ca="1">IF(COUNTIF($N$2:N2,N2)=1,IFERROR(SUMPRODUCT(SEARCH(MID(N2,ROW(INDIRECT("1:"&amp;LEN(N2))),1),Lists!$V$2)),""),"")</f>
        <v/>
      </c>
      <c r="P2" s="1" t="str">
        <f t="shared" ref="P2:P65" ca="1" si="1">IFERROR(RANK(O2,$O$2:$O$300,0),"")</f>
        <v/>
      </c>
      <c r="Q2" s="1" t="str">
        <f>K2&amp;CHAR(32)&amp;"/ Eurex Derivate -" &amp;CHAR(32)&amp;L2&amp;"("&amp;M2&amp;")"</f>
        <v xml:space="preserve"> / Eurex Derivate - ()</v>
      </c>
    </row>
    <row r="3" spans="1:17">
      <c r="A3" s="36" t="str">
        <f>IF(OR('Processing Settings'!G3="Netting with Strange Nets ('NET/SPLIT')",'Processing Settings'!G3="Aggregation with Linking",'Processing Settings'!G3="Aggregation"),'Processing Settings'!E3,"")</f>
        <v/>
      </c>
      <c r="B3" s="39" t="str">
        <f>IF(OR('Processing Settings'!G3="Netting with Strange Nets ('NET/SPLIT')",'Processing Settings'!G3="Aggregation with Linking",'Processing Settings'!G3="Aggregation"),'Processing Settings'!A3,"")</f>
        <v/>
      </c>
      <c r="C3" s="39" t="str">
        <f>IF(OR('Processing Settings'!G3="Netting with Strange Nets ('NET/SPLIT')",'Processing Settings'!G3="Aggregation with Linking",'Processing Settings'!G3="Aggregation"),'Processing Settings'!D3,"")</f>
        <v/>
      </c>
      <c r="D3" s="39" t="str">
        <f>IF(OR('Processing Settings'!G3="Netting with Strange Nets ('NET/SPLIT')",'Processing Settings'!G3="Aggregation with Linking",'Processing Settings'!G3="Aggregation"),'Processing Settings'!C3,"")</f>
        <v/>
      </c>
      <c r="E3" s="40" t="str">
        <f t="shared" ref="E3:E66" si="2">D3&amp;C3&amp;A3</f>
        <v/>
      </c>
      <c r="F3" s="1" t="str">
        <f ca="1">IF(COUNTIF($E$2:E3,E3)=1,IFERROR(SUMPRODUCT(SEARCH(MID(E3,ROW(INDIRECT("1:"&amp;LEN(E3))),1),Lists!$V$2),ROW(INDIRECT("1:"&amp;LEN(E3)))),""),"")</f>
        <v/>
      </c>
      <c r="G3" s="1" t="str">
        <f t="shared" ca="1" si="0"/>
        <v/>
      </c>
      <c r="H3" s="1" t="str">
        <f t="shared" ref="H3:H4" si="3">B3&amp;CHAR(32)&amp;"/" &amp;CHAR(32)&amp;D3&amp;CHAR(32)&amp;"-"&amp;CHAR(32)&amp;C3&amp;"("&amp;A3&amp;")"</f>
        <v xml:space="preserve"> /  - ()</v>
      </c>
      <c r="I3" s="1" t="e">
        <f ca="1">SUMPRODUCT(SEARCH(MID(E3,ROW(INDIRECT("1:"&amp;LEN(E3))),1),Lists!$V$2), ROW(INDIRECT("1:"&amp;LEN(E3))))</f>
        <v>#REF!</v>
      </c>
      <c r="J3" s="1" t="str">
        <f>IF('Settlement Account'!J3="Yes",'Settlement Account'!C3&amp;'Settlement Account'!D3,"")</f>
        <v/>
      </c>
      <c r="K3" s="1" t="str">
        <f>IF('Settlement Account'!J3="Yes",'Settlement Account'!A3,"")</f>
        <v/>
      </c>
      <c r="L3" s="1" t="str">
        <f>IF('Settlement Account'!J3="Yes",'Settlement Account'!C3,"")</f>
        <v/>
      </c>
      <c r="M3" s="1" t="str">
        <f>IF('Settlement Account'!J3="Yes",'Settlement Account'!D3,"")</f>
        <v/>
      </c>
      <c r="N3" s="1" t="str">
        <f t="shared" ref="N3:N66" si="4">K3&amp;J3</f>
        <v/>
      </c>
      <c r="O3" s="1" t="str">
        <f ca="1">IF(COUNTIF($N$2:N3,N3)=1,IFERROR(SUMPRODUCT(SEARCH(MID(N3,ROW(INDIRECT("1:"&amp;LEN(N3))),1),Lists!$V$2)),""),"")</f>
        <v/>
      </c>
      <c r="P3" s="1" t="str">
        <f t="shared" ca="1" si="1"/>
        <v/>
      </c>
      <c r="Q3" s="1" t="str">
        <f t="shared" ref="Q3:Q66" si="5">K3&amp;CHAR(32)&amp;"/ Eurex Derivate -" &amp;CHAR(32)&amp;L3&amp;"("&amp;M3&amp;")"</f>
        <v xml:space="preserve"> / Eurex Derivate - ()</v>
      </c>
    </row>
    <row r="4" spans="1:17">
      <c r="A4" s="36" t="str">
        <f>IF(OR('Processing Settings'!G4="Netting with Strange Nets ('NET/SPLIT')",'Processing Settings'!G4="Aggregation with Linking",'Processing Settings'!G4="Aggregation"),'Processing Settings'!E4,"")</f>
        <v/>
      </c>
      <c r="B4" s="39" t="str">
        <f>IF(OR('Processing Settings'!G4="Netting with Strange Nets ('NET/SPLIT')",'Processing Settings'!G4="Aggregation with Linking",'Processing Settings'!G4="Aggregation"),'Processing Settings'!A4,"")</f>
        <v/>
      </c>
      <c r="C4" s="39" t="str">
        <f>IF(OR('Processing Settings'!G4="Netting with Strange Nets ('NET/SPLIT')",'Processing Settings'!G4="Aggregation with Linking",'Processing Settings'!G4="Aggregation"),'Processing Settings'!D4,"")</f>
        <v/>
      </c>
      <c r="D4" s="39" t="str">
        <f>IF(OR('Processing Settings'!G4="Netting with Strange Nets ('NET/SPLIT')",'Processing Settings'!G4="Aggregation with Linking",'Processing Settings'!G4="Aggregation"),'Processing Settings'!C4,"")</f>
        <v/>
      </c>
      <c r="E4" s="40" t="str">
        <f t="shared" si="2"/>
        <v/>
      </c>
      <c r="F4" s="1" t="str">
        <f ca="1">IF(COUNTIF($E$2:E4,E4)=1,IFERROR(SUMPRODUCT(SEARCH(MID(E4,ROW(INDIRECT("1:"&amp;LEN(E4))),1),Lists!$V$2),ROW(INDIRECT("1:"&amp;LEN(E4)))),""),"")</f>
        <v/>
      </c>
      <c r="G4" s="1" t="str">
        <f t="shared" ca="1" si="0"/>
        <v/>
      </c>
      <c r="H4" s="1" t="str">
        <f t="shared" si="3"/>
        <v xml:space="preserve"> /  - ()</v>
      </c>
      <c r="I4" s="1" t="e">
        <f ca="1">SUMPRODUCT(SEARCH(MID(E4,ROW(INDIRECT("1:"&amp;LEN(E4))),1),Lists!$V$2), ROW(INDIRECT("1:"&amp;LEN(E4))))</f>
        <v>#REF!</v>
      </c>
      <c r="J4" s="1" t="str">
        <f>IF('Settlement Account'!J4="Yes",'Settlement Account'!C4&amp;'Settlement Account'!D4,"")</f>
        <v/>
      </c>
      <c r="K4" s="1" t="str">
        <f>IF('Settlement Account'!J4="Yes",'Settlement Account'!A4,"")</f>
        <v/>
      </c>
      <c r="L4" s="1" t="str">
        <f>IF('Settlement Account'!J4="Yes",'Settlement Account'!C4,"")</f>
        <v/>
      </c>
      <c r="M4" s="1" t="str">
        <f>IF('Settlement Account'!J4="Yes",'Settlement Account'!D4,"")</f>
        <v/>
      </c>
      <c r="N4" s="1" t="str">
        <f t="shared" si="4"/>
        <v/>
      </c>
      <c r="O4" s="1" t="str">
        <f ca="1">IF(COUNTIF($N$2:N4,N4)=1,IFERROR(SUMPRODUCT(SEARCH(MID(N4,ROW(INDIRECT("1:"&amp;LEN(N4))),1),Lists!$V$2)),""),"")</f>
        <v/>
      </c>
      <c r="P4" s="1" t="str">
        <f t="shared" ca="1" si="1"/>
        <v/>
      </c>
      <c r="Q4" s="1" t="str">
        <f t="shared" si="5"/>
        <v xml:space="preserve"> / Eurex Derivate - ()</v>
      </c>
    </row>
    <row r="5" spans="1:17">
      <c r="A5" s="36" t="str">
        <f>IF(OR('Processing Settings'!G5="Netting with Strange Nets ('NET/SPLIT')",'Processing Settings'!G5="Aggregation with Linking",'Processing Settings'!G5="Aggregation"),'Processing Settings'!E5,"")</f>
        <v/>
      </c>
      <c r="B5" s="39" t="str">
        <f>IF(OR('Processing Settings'!G5="Netting with Strange Nets ('NET/SPLIT')",'Processing Settings'!G5="Aggregation with Linking",'Processing Settings'!G5="Aggregation"),'Processing Settings'!A5,"")</f>
        <v/>
      </c>
      <c r="C5" s="39" t="str">
        <f>IF(OR('Processing Settings'!G5="Netting with Strange Nets ('NET/SPLIT')",'Processing Settings'!G5="Aggregation with Linking",'Processing Settings'!G5="Aggregation"),'Processing Settings'!D5,"")</f>
        <v/>
      </c>
      <c r="D5" s="39" t="str">
        <f>IF(OR('Processing Settings'!G5="Netting with Strange Nets ('NET/SPLIT')",'Processing Settings'!G5="Aggregation with Linking",'Processing Settings'!G5="Aggregation"),'Processing Settings'!C5,"")</f>
        <v/>
      </c>
      <c r="E5" s="40" t="str">
        <f t="shared" si="2"/>
        <v/>
      </c>
      <c r="F5" s="1" t="str">
        <f ca="1">IF(COUNTIF($E$2:E5,E5)=1,IFERROR(SUMPRODUCT(SEARCH(MID(E5,ROW(INDIRECT("1:"&amp;LEN(E5))),1),Lists!$V$2),ROW(INDIRECT("1:"&amp;LEN(E5)))),""),"")</f>
        <v/>
      </c>
      <c r="G5" s="1" t="str">
        <f t="shared" ca="1" si="0"/>
        <v/>
      </c>
      <c r="H5" s="1" t="str">
        <f t="shared" ref="H5:H66" si="6">B5&amp;CHAR(32)&amp;"/" &amp;CHAR(32)&amp;D5&amp;CHAR(32)&amp;"-"&amp;CHAR(32)&amp;C5&amp;"("&amp;A5&amp;")"</f>
        <v xml:space="preserve"> /  - ()</v>
      </c>
      <c r="I5" s="1" t="e">
        <f ca="1">SUMPRODUCT(SEARCH(MID(E5,ROW(INDIRECT("1:"&amp;LEN(E5))),1),Lists!$V$2), ROW(INDIRECT("1:"&amp;LEN(E5))))</f>
        <v>#REF!</v>
      </c>
      <c r="J5" s="1" t="str">
        <f>IF('Settlement Account'!J5="Yes",'Settlement Account'!C5&amp;'Settlement Account'!D5,"")</f>
        <v/>
      </c>
      <c r="K5" s="1" t="str">
        <f>IF('Settlement Account'!J5="Yes",'Settlement Account'!A5,"")</f>
        <v/>
      </c>
      <c r="L5" s="1" t="str">
        <f>IF('Settlement Account'!J5="Yes",'Settlement Account'!C5,"")</f>
        <v/>
      </c>
      <c r="M5" s="1" t="str">
        <f>IF('Settlement Account'!J5="Yes",'Settlement Account'!D5,"")</f>
        <v/>
      </c>
      <c r="N5" s="1" t="str">
        <f t="shared" si="4"/>
        <v/>
      </c>
      <c r="O5" s="1" t="str">
        <f ca="1">IF(COUNTIF($N$2:N5,N5)=1,IFERROR(SUMPRODUCT(SEARCH(MID(N5,ROW(INDIRECT("1:"&amp;LEN(N5))),1),Lists!$V$2)),""),"")</f>
        <v/>
      </c>
      <c r="P5" s="1" t="str">
        <f t="shared" ca="1" si="1"/>
        <v/>
      </c>
      <c r="Q5" s="1" t="str">
        <f t="shared" si="5"/>
        <v xml:space="preserve"> / Eurex Derivate - ()</v>
      </c>
    </row>
    <row r="6" spans="1:17">
      <c r="A6" s="36" t="str">
        <f>IF(OR('Processing Settings'!G6="Netting with Strange Nets ('NET/SPLIT')",'Processing Settings'!G6="Aggregation with Linking",'Processing Settings'!G6="Aggregation"),'Processing Settings'!E6,"")</f>
        <v/>
      </c>
      <c r="B6" s="39" t="str">
        <f>IF(OR('Processing Settings'!G6="Netting with Strange Nets ('NET/SPLIT')",'Processing Settings'!G6="Aggregation with Linking",'Processing Settings'!G6="Aggregation"),'Processing Settings'!A6,"")</f>
        <v/>
      </c>
      <c r="C6" s="39" t="str">
        <f>IF(OR('Processing Settings'!G6="Netting with Strange Nets ('NET/SPLIT')",'Processing Settings'!G6="Aggregation with Linking",'Processing Settings'!G6="Aggregation"),'Processing Settings'!D6,"")</f>
        <v/>
      </c>
      <c r="D6" s="39" t="str">
        <f>IF(OR('Processing Settings'!G6="Netting with Strange Nets ('NET/SPLIT')",'Processing Settings'!G6="Aggregation with Linking",'Processing Settings'!G6="Aggregation"),'Processing Settings'!C6,"")</f>
        <v/>
      </c>
      <c r="E6" s="40" t="str">
        <f t="shared" si="2"/>
        <v/>
      </c>
      <c r="F6" s="1" t="str">
        <f ca="1">IF(COUNTIF($E$2:E6,E6)=1,IFERROR(SUMPRODUCT(SEARCH(MID(E6,ROW(INDIRECT("1:"&amp;LEN(E6))),1),Lists!$V$2),ROW(INDIRECT("1:"&amp;LEN(E6)))),""),"")</f>
        <v/>
      </c>
      <c r="G6" s="1" t="str">
        <f t="shared" ca="1" si="0"/>
        <v/>
      </c>
      <c r="H6" s="1" t="str">
        <f t="shared" si="6"/>
        <v xml:space="preserve"> /  - ()</v>
      </c>
      <c r="I6" s="1" t="e">
        <f ca="1">SUMPRODUCT(SEARCH(MID(E6,ROW(INDIRECT("1:"&amp;LEN(E6))),1),Lists!$V$2), ROW(INDIRECT("1:"&amp;LEN(E6))))</f>
        <v>#REF!</v>
      </c>
      <c r="J6" s="1" t="str">
        <f>IF('Settlement Account'!J6="Yes",'Settlement Account'!C6&amp;'Settlement Account'!D6,"")</f>
        <v/>
      </c>
      <c r="K6" s="1" t="str">
        <f>IF('Settlement Account'!J6="Yes",'Settlement Account'!A6,"")</f>
        <v/>
      </c>
      <c r="L6" s="1" t="str">
        <f>IF('Settlement Account'!J6="Yes",'Settlement Account'!C6,"")</f>
        <v/>
      </c>
      <c r="M6" s="1" t="str">
        <f>IF('Settlement Account'!J6="Yes",'Settlement Account'!D6,"")</f>
        <v/>
      </c>
      <c r="N6" s="1" t="str">
        <f t="shared" si="4"/>
        <v/>
      </c>
      <c r="O6" s="1" t="str">
        <f ca="1">IF(COUNTIF($N$2:N6,N6)=1,IFERROR(SUMPRODUCT(SEARCH(MID(N6,ROW(INDIRECT("1:"&amp;LEN(N6))),1),Lists!$V$2)),""),"")</f>
        <v/>
      </c>
      <c r="P6" s="1" t="str">
        <f t="shared" ca="1" si="1"/>
        <v/>
      </c>
      <c r="Q6" s="1" t="str">
        <f t="shared" si="5"/>
        <v xml:space="preserve"> / Eurex Derivate - ()</v>
      </c>
    </row>
    <row r="7" spans="1:17">
      <c r="A7" s="36" t="str">
        <f>IF(OR('Processing Settings'!G7="Netting with Strange Nets ('NET/SPLIT')",'Processing Settings'!G7="Aggregation with Linking",'Processing Settings'!G7="Aggregation"),'Processing Settings'!E7,"")</f>
        <v/>
      </c>
      <c r="B7" s="39" t="str">
        <f>IF(OR('Processing Settings'!G7="Netting with Strange Nets ('NET/SPLIT')",'Processing Settings'!G7="Aggregation with Linking",'Processing Settings'!G7="Aggregation"),'Processing Settings'!A7,"")</f>
        <v/>
      </c>
      <c r="C7" s="39" t="str">
        <f>IF(OR('Processing Settings'!G7="Netting with Strange Nets ('NET/SPLIT')",'Processing Settings'!G7="Aggregation with Linking",'Processing Settings'!G7="Aggregation"),'Processing Settings'!D7,"")</f>
        <v/>
      </c>
      <c r="D7" s="39" t="str">
        <f>IF(OR('Processing Settings'!G7="Netting with Strange Nets ('NET/SPLIT')",'Processing Settings'!G7="Aggregation with Linking",'Processing Settings'!G7="Aggregation"),'Processing Settings'!C7,"")</f>
        <v/>
      </c>
      <c r="E7" s="40" t="str">
        <f t="shared" si="2"/>
        <v/>
      </c>
      <c r="F7" s="1" t="str">
        <f ca="1">IF(COUNTIF($E$2:E7,E7)=1,IFERROR(SUMPRODUCT(SEARCH(MID(E7,ROW(INDIRECT("1:"&amp;LEN(E7))),1),Lists!$V$2),ROW(INDIRECT("1:"&amp;LEN(E7)))),""),"")</f>
        <v/>
      </c>
      <c r="G7" s="1" t="str">
        <f t="shared" ca="1" si="0"/>
        <v/>
      </c>
      <c r="H7" s="1" t="str">
        <f t="shared" si="6"/>
        <v xml:space="preserve"> /  - ()</v>
      </c>
      <c r="I7" s="1" t="e">
        <f ca="1">SUMPRODUCT(SEARCH(MID(E7,ROW(INDIRECT("1:"&amp;LEN(E7))),1),Lists!$V$2), ROW(INDIRECT("1:"&amp;LEN(E7))))</f>
        <v>#REF!</v>
      </c>
      <c r="J7" s="1" t="str">
        <f>IF('Settlement Account'!J7="Yes",'Settlement Account'!C7&amp;'Settlement Account'!D7,"")</f>
        <v/>
      </c>
      <c r="K7" s="1" t="str">
        <f>IF('Settlement Account'!J7="Yes",'Settlement Account'!A7,"")</f>
        <v/>
      </c>
      <c r="L7" s="1" t="str">
        <f>IF('Settlement Account'!J7="Yes",'Settlement Account'!C7,"")</f>
        <v/>
      </c>
      <c r="M7" s="1" t="str">
        <f>IF('Settlement Account'!J7="Yes",'Settlement Account'!D7,"")</f>
        <v/>
      </c>
      <c r="N7" s="1" t="str">
        <f t="shared" si="4"/>
        <v/>
      </c>
      <c r="O7" s="1" t="str">
        <f ca="1">IF(COUNTIF($N$2:N7,N7)=1,IFERROR(SUMPRODUCT(SEARCH(MID(N7,ROW(INDIRECT("1:"&amp;LEN(N7))),1),Lists!$V$2)),""),"")</f>
        <v/>
      </c>
      <c r="P7" s="1" t="str">
        <f t="shared" ca="1" si="1"/>
        <v/>
      </c>
      <c r="Q7" s="1" t="str">
        <f t="shared" si="5"/>
        <v xml:space="preserve"> / Eurex Derivate - ()</v>
      </c>
    </row>
    <row r="8" spans="1:17">
      <c r="A8" s="36" t="str">
        <f>IF(OR('Processing Settings'!G8="Netting with Strange Nets ('NET/SPLIT')",'Processing Settings'!G8="Aggregation with Linking",'Processing Settings'!G8="Aggregation"),'Processing Settings'!E8,"")</f>
        <v/>
      </c>
      <c r="B8" s="39" t="str">
        <f>IF(OR('Processing Settings'!G8="Netting with Strange Nets ('NET/SPLIT')",'Processing Settings'!G8="Aggregation with Linking",'Processing Settings'!G8="Aggregation"),'Processing Settings'!A8,"")</f>
        <v/>
      </c>
      <c r="C8" s="39" t="str">
        <f>IF(OR('Processing Settings'!G8="Netting with Strange Nets ('NET/SPLIT')",'Processing Settings'!G8="Aggregation with Linking",'Processing Settings'!G8="Aggregation"),'Processing Settings'!D8,"")</f>
        <v/>
      </c>
      <c r="D8" s="39" t="str">
        <f>IF(OR('Processing Settings'!G8="Netting with Strange Nets ('NET/SPLIT')",'Processing Settings'!G8="Aggregation with Linking",'Processing Settings'!G8="Aggregation"),'Processing Settings'!C8,"")</f>
        <v/>
      </c>
      <c r="E8" s="40" t="str">
        <f t="shared" si="2"/>
        <v/>
      </c>
      <c r="F8" s="1" t="str">
        <f ca="1">IF(COUNTIF($E$2:E8,E8)=1,IFERROR(SUMPRODUCT(SEARCH(MID(E8,ROW(INDIRECT("1:"&amp;LEN(E8))),1),Lists!$V$2),ROW(INDIRECT("1:"&amp;LEN(E8)))),""),"")</f>
        <v/>
      </c>
      <c r="G8" s="1" t="str">
        <f t="shared" ca="1" si="0"/>
        <v/>
      </c>
      <c r="H8" s="1" t="str">
        <f t="shared" si="6"/>
        <v xml:space="preserve"> /  - ()</v>
      </c>
      <c r="I8" s="1" t="e">
        <f ca="1">SUMPRODUCT(SEARCH(MID(E8,ROW(INDIRECT("1:"&amp;LEN(E8))),1),Lists!$V$2), ROW(INDIRECT("1:"&amp;LEN(E8))))</f>
        <v>#REF!</v>
      </c>
      <c r="J8" s="1" t="str">
        <f>IF('Settlement Account'!J8="Yes",'Settlement Account'!C8&amp;'Settlement Account'!D8,"")</f>
        <v/>
      </c>
      <c r="K8" s="1" t="str">
        <f>IF('Settlement Account'!J8="Yes",'Settlement Account'!A8,"")</f>
        <v/>
      </c>
      <c r="L8" s="1" t="str">
        <f>IF('Settlement Account'!J8="Yes",'Settlement Account'!C8,"")</f>
        <v/>
      </c>
      <c r="M8" s="1" t="str">
        <f>IF('Settlement Account'!J8="Yes",'Settlement Account'!D8,"")</f>
        <v/>
      </c>
      <c r="N8" s="1" t="str">
        <f t="shared" si="4"/>
        <v/>
      </c>
      <c r="O8" s="1" t="str">
        <f ca="1">IF(COUNTIF($N$2:N8,N8)=1,IFERROR(SUMPRODUCT(SEARCH(MID(N8,ROW(INDIRECT("1:"&amp;LEN(N8))),1),Lists!$V$2)),""),"")</f>
        <v/>
      </c>
      <c r="P8" s="1" t="str">
        <f t="shared" ca="1" si="1"/>
        <v/>
      </c>
      <c r="Q8" s="1" t="str">
        <f t="shared" si="5"/>
        <v xml:space="preserve"> / Eurex Derivate - ()</v>
      </c>
    </row>
    <row r="9" spans="1:17">
      <c r="A9" s="36" t="str">
        <f>IF(OR('Processing Settings'!G9="Netting with Strange Nets ('NET/SPLIT')",'Processing Settings'!G9="Aggregation with Linking",'Processing Settings'!G9="Aggregation"),'Processing Settings'!E9,"")</f>
        <v/>
      </c>
      <c r="B9" s="39" t="str">
        <f>IF(OR('Processing Settings'!G9="Netting with Strange Nets ('NET/SPLIT')",'Processing Settings'!G9="Aggregation with Linking",'Processing Settings'!G9="Aggregation"),'Processing Settings'!A9,"")</f>
        <v/>
      </c>
      <c r="C9" s="39" t="str">
        <f>IF(OR('Processing Settings'!G9="Netting with Strange Nets ('NET/SPLIT')",'Processing Settings'!G9="Aggregation with Linking",'Processing Settings'!G9="Aggregation"),'Processing Settings'!D9,"")</f>
        <v/>
      </c>
      <c r="D9" s="39" t="str">
        <f>IF(OR('Processing Settings'!G9="Netting with Strange Nets ('NET/SPLIT')",'Processing Settings'!G9="Aggregation with Linking",'Processing Settings'!G9="Aggregation"),'Processing Settings'!C9,"")</f>
        <v/>
      </c>
      <c r="E9" s="40" t="str">
        <f t="shared" si="2"/>
        <v/>
      </c>
      <c r="F9" s="1" t="str">
        <f ca="1">IF(COUNTIF($E$2:E9,E9)=1,IFERROR(SUMPRODUCT(SEARCH(MID(E9,ROW(INDIRECT("1:"&amp;LEN(E9))),1),Lists!$V$2),ROW(INDIRECT("1:"&amp;LEN(E9)))),""),"")</f>
        <v/>
      </c>
      <c r="G9" s="1" t="str">
        <f t="shared" ca="1" si="0"/>
        <v/>
      </c>
      <c r="H9" s="1" t="str">
        <f t="shared" si="6"/>
        <v xml:space="preserve"> /  - ()</v>
      </c>
      <c r="I9" s="1" t="e">
        <f ca="1">SUMPRODUCT(SEARCH(MID(E9,ROW(INDIRECT("1:"&amp;LEN(E9))),1),Lists!$V$2), ROW(INDIRECT("1:"&amp;LEN(E9))))</f>
        <v>#REF!</v>
      </c>
      <c r="J9" s="1" t="str">
        <f>IF('Settlement Account'!J9="Yes",'Settlement Account'!C9&amp;'Settlement Account'!D9,"")</f>
        <v/>
      </c>
      <c r="K9" s="1" t="str">
        <f>IF('Settlement Account'!J9="Yes",'Settlement Account'!A9,"")</f>
        <v/>
      </c>
      <c r="L9" s="1" t="str">
        <f>IF('Settlement Account'!J9="Yes",'Settlement Account'!C9,"")</f>
        <v/>
      </c>
      <c r="M9" s="1" t="str">
        <f>IF('Settlement Account'!J9="Yes",'Settlement Account'!D9,"")</f>
        <v/>
      </c>
      <c r="N9" s="1" t="str">
        <f t="shared" si="4"/>
        <v/>
      </c>
      <c r="O9" s="1" t="str">
        <f ca="1">IF(COUNTIF($N$2:N9,N9)=1,IFERROR(SUMPRODUCT(SEARCH(MID(N9,ROW(INDIRECT("1:"&amp;LEN(N9))),1),Lists!$V$2)),""),"")</f>
        <v/>
      </c>
      <c r="P9" s="1" t="str">
        <f t="shared" ca="1" si="1"/>
        <v/>
      </c>
      <c r="Q9" s="1" t="str">
        <f t="shared" si="5"/>
        <v xml:space="preserve"> / Eurex Derivate - ()</v>
      </c>
    </row>
    <row r="10" spans="1:17">
      <c r="A10" s="36" t="str">
        <f>IF(OR('Processing Settings'!G10="Netting with Strange Nets ('NET/SPLIT')",'Processing Settings'!G10="Aggregation with Linking",'Processing Settings'!G10="Aggregation"),'Processing Settings'!E10,"")</f>
        <v/>
      </c>
      <c r="B10" s="39" t="str">
        <f>IF(OR('Processing Settings'!G10="Netting with Strange Nets ('NET/SPLIT')",'Processing Settings'!G10="Aggregation with Linking",'Processing Settings'!G10="Aggregation"),'Processing Settings'!A10,"")</f>
        <v/>
      </c>
      <c r="C10" s="39" t="str">
        <f>IF(OR('Processing Settings'!G10="Netting with Strange Nets ('NET/SPLIT')",'Processing Settings'!G10="Aggregation with Linking",'Processing Settings'!G10="Aggregation"),'Processing Settings'!D10,"")</f>
        <v/>
      </c>
      <c r="D10" s="39" t="str">
        <f>IF(OR('Processing Settings'!G10="Netting with Strange Nets ('NET/SPLIT')",'Processing Settings'!G10="Aggregation with Linking",'Processing Settings'!G10="Aggregation"),'Processing Settings'!C10,"")</f>
        <v/>
      </c>
      <c r="E10" s="40" t="str">
        <f t="shared" si="2"/>
        <v/>
      </c>
      <c r="F10" s="1" t="str">
        <f ca="1">IF(COUNTIF($E$2:E10,E10)=1,IFERROR(SUMPRODUCT(SEARCH(MID(E10,ROW(INDIRECT("1:"&amp;LEN(E10))),1),Lists!$V$2),ROW(INDIRECT("1:"&amp;LEN(E10)))),""),"")</f>
        <v/>
      </c>
      <c r="G10" s="1" t="str">
        <f t="shared" ca="1" si="0"/>
        <v/>
      </c>
      <c r="H10" s="1" t="str">
        <f t="shared" si="6"/>
        <v xml:space="preserve"> /  - ()</v>
      </c>
      <c r="I10" s="1" t="e">
        <f ca="1">SUMPRODUCT(SEARCH(MID(E10,ROW(INDIRECT("1:"&amp;LEN(E10))),1),Lists!$V$2), ROW(INDIRECT("1:"&amp;LEN(E10))))</f>
        <v>#REF!</v>
      </c>
      <c r="J10" s="1" t="str">
        <f>IF('Settlement Account'!J10="Yes",'Settlement Account'!C10&amp;'Settlement Account'!D10,"")</f>
        <v/>
      </c>
      <c r="K10" s="1" t="str">
        <f>IF('Settlement Account'!J10="Yes",'Settlement Account'!A10,"")</f>
        <v/>
      </c>
      <c r="L10" s="1" t="str">
        <f>IF('Settlement Account'!J10="Yes",'Settlement Account'!C10,"")</f>
        <v/>
      </c>
      <c r="M10" s="1" t="str">
        <f>IF('Settlement Account'!J10="Yes",'Settlement Account'!D10,"")</f>
        <v/>
      </c>
      <c r="N10" s="1" t="str">
        <f t="shared" si="4"/>
        <v/>
      </c>
      <c r="O10" s="1" t="str">
        <f ca="1">IF(COUNTIF($N$2:N10,N10)=1,IFERROR(SUMPRODUCT(SEARCH(MID(N10,ROW(INDIRECT("1:"&amp;LEN(N10))),1),Lists!$V$2)),""),"")</f>
        <v/>
      </c>
      <c r="P10" s="1" t="str">
        <f t="shared" ca="1" si="1"/>
        <v/>
      </c>
      <c r="Q10" s="1" t="str">
        <f t="shared" si="5"/>
        <v xml:space="preserve"> / Eurex Derivate - ()</v>
      </c>
    </row>
    <row r="11" spans="1:17">
      <c r="A11" s="36" t="str">
        <f>IF(OR('Processing Settings'!G11="Netting with Strange Nets ('NET/SPLIT')",'Processing Settings'!G11="Aggregation with Linking",'Processing Settings'!G11="Aggregation"),'Processing Settings'!E11,"")</f>
        <v/>
      </c>
      <c r="B11" s="39" t="str">
        <f>IF(OR('Processing Settings'!G11="Netting with Strange Nets ('NET/SPLIT')",'Processing Settings'!G11="Aggregation with Linking",'Processing Settings'!G11="Aggregation"),'Processing Settings'!A11,"")</f>
        <v/>
      </c>
      <c r="C11" s="39" t="str">
        <f>IF(OR('Processing Settings'!G11="Netting with Strange Nets ('NET/SPLIT')",'Processing Settings'!G11="Aggregation with Linking",'Processing Settings'!G11="Aggregation"),'Processing Settings'!D11,"")</f>
        <v/>
      </c>
      <c r="D11" s="39" t="str">
        <f>IF(OR('Processing Settings'!G11="Netting with Strange Nets ('NET/SPLIT')",'Processing Settings'!G11="Aggregation with Linking",'Processing Settings'!G11="Aggregation"),'Processing Settings'!C11,"")</f>
        <v/>
      </c>
      <c r="E11" s="40" t="str">
        <f t="shared" si="2"/>
        <v/>
      </c>
      <c r="F11" s="1" t="str">
        <f ca="1">IF(COUNTIF($E$2:E11,E11)=1,IFERROR(SUMPRODUCT(SEARCH(MID(E11,ROW(INDIRECT("1:"&amp;LEN(E11))),1),Lists!$V$2),ROW(INDIRECT("1:"&amp;LEN(E11)))),""),"")</f>
        <v/>
      </c>
      <c r="G11" s="1" t="str">
        <f t="shared" ca="1" si="0"/>
        <v/>
      </c>
      <c r="H11" s="1" t="str">
        <f t="shared" si="6"/>
        <v xml:space="preserve"> /  - ()</v>
      </c>
      <c r="I11" s="1" t="e">
        <f ca="1">SUMPRODUCT(SEARCH(MID(E11,ROW(INDIRECT("1:"&amp;LEN(E11))),1),Lists!$V$2), ROW(INDIRECT("1:"&amp;LEN(E11))))</f>
        <v>#REF!</v>
      </c>
      <c r="J11" s="1" t="str">
        <f>IF('Settlement Account'!J11="Yes",'Settlement Account'!C11&amp;'Settlement Account'!D11,"")</f>
        <v/>
      </c>
      <c r="K11" s="1" t="str">
        <f>IF('Settlement Account'!J11="Yes",'Settlement Account'!A11,"")</f>
        <v/>
      </c>
      <c r="L11" s="1" t="str">
        <f>IF('Settlement Account'!J11="Yes",'Settlement Account'!C11,"")</f>
        <v/>
      </c>
      <c r="M11" s="1" t="str">
        <f>IF('Settlement Account'!J11="Yes",'Settlement Account'!D11,"")</f>
        <v/>
      </c>
      <c r="N11" s="1" t="str">
        <f t="shared" si="4"/>
        <v/>
      </c>
      <c r="O11" s="1" t="str">
        <f ca="1">IF(COUNTIF($N$2:N11,N11)=1,IFERROR(SUMPRODUCT(SEARCH(MID(N11,ROW(INDIRECT("1:"&amp;LEN(N11))),1),Lists!$V$2)),""),"")</f>
        <v/>
      </c>
      <c r="P11" s="1" t="str">
        <f t="shared" ca="1" si="1"/>
        <v/>
      </c>
      <c r="Q11" s="1" t="str">
        <f t="shared" si="5"/>
        <v xml:space="preserve"> / Eurex Derivate - ()</v>
      </c>
    </row>
    <row r="12" spans="1:17">
      <c r="A12" s="36" t="str">
        <f>IF(OR('Processing Settings'!G12="Netting with Strange Nets ('NET/SPLIT')",'Processing Settings'!G12="Aggregation with Linking",'Processing Settings'!G12="Aggregation"),'Processing Settings'!E12,"")</f>
        <v/>
      </c>
      <c r="B12" s="39" t="str">
        <f>IF(OR('Processing Settings'!G12="Netting with Strange Nets ('NET/SPLIT')",'Processing Settings'!G12="Aggregation with Linking",'Processing Settings'!G12="Aggregation"),'Processing Settings'!A12,"")</f>
        <v/>
      </c>
      <c r="C12" s="39" t="str">
        <f>IF(OR('Processing Settings'!G12="Netting with Strange Nets ('NET/SPLIT')",'Processing Settings'!G12="Aggregation with Linking",'Processing Settings'!G12="Aggregation"),'Processing Settings'!D12,"")</f>
        <v/>
      </c>
      <c r="D12" s="39" t="str">
        <f>IF(OR('Processing Settings'!G12="Netting with Strange Nets ('NET/SPLIT')",'Processing Settings'!G12="Aggregation with Linking",'Processing Settings'!G12="Aggregation"),'Processing Settings'!C12,"")</f>
        <v/>
      </c>
      <c r="E12" s="40" t="str">
        <f t="shared" si="2"/>
        <v/>
      </c>
      <c r="F12" s="1" t="str">
        <f ca="1">IF(COUNTIF($E$2:E12,E12)=1,IFERROR(SUMPRODUCT(SEARCH(MID(E12,ROW(INDIRECT("1:"&amp;LEN(E12))),1),Lists!$V$2),ROW(INDIRECT("1:"&amp;LEN(E12)))),""),"")</f>
        <v/>
      </c>
      <c r="G12" s="1" t="str">
        <f t="shared" ca="1" si="0"/>
        <v/>
      </c>
      <c r="H12" s="1" t="str">
        <f t="shared" si="6"/>
        <v xml:space="preserve"> /  - ()</v>
      </c>
      <c r="I12" s="1" t="e">
        <f ca="1">SUMPRODUCT(SEARCH(MID(E12,ROW(INDIRECT("1:"&amp;LEN(E12))),1),Lists!$V$2), ROW(INDIRECT("1:"&amp;LEN(E12))))</f>
        <v>#REF!</v>
      </c>
      <c r="J12" s="1" t="str">
        <f>IF('Settlement Account'!J12="Yes",'Settlement Account'!C12&amp;'Settlement Account'!D12,"")</f>
        <v/>
      </c>
      <c r="K12" s="1" t="str">
        <f>IF('Settlement Account'!J12="Yes",'Settlement Account'!A12,"")</f>
        <v/>
      </c>
      <c r="L12" s="1" t="str">
        <f>IF('Settlement Account'!J12="Yes",'Settlement Account'!C12,"")</f>
        <v/>
      </c>
      <c r="M12" s="1" t="str">
        <f>IF('Settlement Account'!J12="Yes",'Settlement Account'!D12,"")</f>
        <v/>
      </c>
      <c r="N12" s="1" t="str">
        <f t="shared" si="4"/>
        <v/>
      </c>
      <c r="O12" s="1" t="str">
        <f ca="1">IF(COUNTIF($N$2:N12,N12)=1,IFERROR(SUMPRODUCT(SEARCH(MID(N12,ROW(INDIRECT("1:"&amp;LEN(N12))),1),Lists!$V$2)),""),"")</f>
        <v/>
      </c>
      <c r="P12" s="1" t="str">
        <f t="shared" ca="1" si="1"/>
        <v/>
      </c>
      <c r="Q12" s="1" t="str">
        <f t="shared" si="5"/>
        <v xml:space="preserve"> / Eurex Derivate - ()</v>
      </c>
    </row>
    <row r="13" spans="1:17">
      <c r="A13" s="36" t="str">
        <f>IF(OR('Processing Settings'!G13="Netting with Strange Nets ('NET/SPLIT')",'Processing Settings'!G13="Aggregation with Linking",'Processing Settings'!G13="Aggregation"),'Processing Settings'!E13,"")</f>
        <v/>
      </c>
      <c r="B13" s="39" t="str">
        <f>IF(OR('Processing Settings'!G13="Netting with Strange Nets ('NET/SPLIT')",'Processing Settings'!G13="Aggregation with Linking",'Processing Settings'!G13="Aggregation"),'Processing Settings'!A13,"")</f>
        <v/>
      </c>
      <c r="C13" s="39" t="str">
        <f>IF(OR('Processing Settings'!G13="Netting with Strange Nets ('NET/SPLIT')",'Processing Settings'!G13="Aggregation with Linking",'Processing Settings'!G13="Aggregation"),'Processing Settings'!D13,"")</f>
        <v/>
      </c>
      <c r="D13" s="39" t="str">
        <f>IF(OR('Processing Settings'!G13="Netting with Strange Nets ('NET/SPLIT')",'Processing Settings'!G13="Aggregation with Linking",'Processing Settings'!G13="Aggregation"),'Processing Settings'!C13,"")</f>
        <v/>
      </c>
      <c r="E13" s="40" t="str">
        <f t="shared" si="2"/>
        <v/>
      </c>
      <c r="F13" s="1" t="str">
        <f ca="1">IF(COUNTIF($E$2:E13,E13)=1,IFERROR(SUMPRODUCT(SEARCH(MID(E13,ROW(INDIRECT("1:"&amp;LEN(E13))),1),Lists!$V$2),ROW(INDIRECT("1:"&amp;LEN(E13)))),""),"")</f>
        <v/>
      </c>
      <c r="G13" s="1" t="str">
        <f t="shared" ca="1" si="0"/>
        <v/>
      </c>
      <c r="H13" s="1" t="str">
        <f t="shared" si="6"/>
        <v xml:space="preserve"> /  - ()</v>
      </c>
      <c r="I13" s="1" t="e">
        <f ca="1">SUMPRODUCT(SEARCH(MID(E13,ROW(INDIRECT("1:"&amp;LEN(E13))),1),Lists!$V$2), ROW(INDIRECT("1:"&amp;LEN(E13))))</f>
        <v>#REF!</v>
      </c>
      <c r="J13" s="1" t="str">
        <f>IF('Settlement Account'!J13="Yes",'Settlement Account'!C13&amp;'Settlement Account'!D13,"")</f>
        <v/>
      </c>
      <c r="K13" s="1" t="str">
        <f>IF('Settlement Account'!J13="Yes",'Settlement Account'!A13,"")</f>
        <v/>
      </c>
      <c r="L13" s="1" t="str">
        <f>IF('Settlement Account'!J13="Yes",'Settlement Account'!C13,"")</f>
        <v/>
      </c>
      <c r="M13" s="1" t="str">
        <f>IF('Settlement Account'!J13="Yes",'Settlement Account'!D13,"")</f>
        <v/>
      </c>
      <c r="N13" s="1" t="str">
        <f t="shared" si="4"/>
        <v/>
      </c>
      <c r="O13" s="1" t="str">
        <f ca="1">IF(COUNTIF($N$2:N13,N13)=1,IFERROR(SUMPRODUCT(SEARCH(MID(N13,ROW(INDIRECT("1:"&amp;LEN(N13))),1),Lists!$V$2)),""),"")</f>
        <v/>
      </c>
      <c r="P13" s="1" t="str">
        <f t="shared" ca="1" si="1"/>
        <v/>
      </c>
      <c r="Q13" s="1" t="str">
        <f t="shared" si="5"/>
        <v xml:space="preserve"> / Eurex Derivate - ()</v>
      </c>
    </row>
    <row r="14" spans="1:17">
      <c r="A14" s="36" t="str">
        <f>IF(OR('Processing Settings'!G14="Netting with Strange Nets ('NET/SPLIT')",'Processing Settings'!G14="Aggregation with Linking",'Processing Settings'!G14="Aggregation"),'Processing Settings'!E14,"")</f>
        <v/>
      </c>
      <c r="B14" s="39" t="str">
        <f>IF(OR('Processing Settings'!G14="Netting with Strange Nets ('NET/SPLIT')",'Processing Settings'!G14="Aggregation with Linking",'Processing Settings'!G14="Aggregation"),'Processing Settings'!A14,"")</f>
        <v/>
      </c>
      <c r="C14" s="39" t="str">
        <f>IF(OR('Processing Settings'!G14="Netting with Strange Nets ('NET/SPLIT')",'Processing Settings'!G14="Aggregation with Linking",'Processing Settings'!G14="Aggregation"),'Processing Settings'!D14,"")</f>
        <v/>
      </c>
      <c r="D14" s="39" t="str">
        <f>IF(OR('Processing Settings'!G14="Netting with Strange Nets ('NET/SPLIT')",'Processing Settings'!G14="Aggregation with Linking",'Processing Settings'!G14="Aggregation"),'Processing Settings'!C14,"")</f>
        <v/>
      </c>
      <c r="E14" s="40" t="str">
        <f t="shared" si="2"/>
        <v/>
      </c>
      <c r="F14" s="1" t="str">
        <f ca="1">IF(COUNTIF($E$2:E14,E14)=1,IFERROR(SUMPRODUCT(SEARCH(MID(E14,ROW(INDIRECT("1:"&amp;LEN(E14))),1),Lists!$V$2),ROW(INDIRECT("1:"&amp;LEN(E14)))),""),"")</f>
        <v/>
      </c>
      <c r="G14" s="1" t="str">
        <f t="shared" ca="1" si="0"/>
        <v/>
      </c>
      <c r="H14" s="1" t="str">
        <f t="shared" si="6"/>
        <v xml:space="preserve"> /  - ()</v>
      </c>
      <c r="I14" s="1" t="e">
        <f ca="1">SUMPRODUCT(SEARCH(MID(E14,ROW(INDIRECT("1:"&amp;LEN(E14))),1),Lists!$V$2), ROW(INDIRECT("1:"&amp;LEN(E14))))</f>
        <v>#REF!</v>
      </c>
      <c r="J14" s="1" t="str">
        <f>IF('Settlement Account'!J14="Yes",'Settlement Account'!C14&amp;'Settlement Account'!D14,"")</f>
        <v/>
      </c>
      <c r="K14" s="1" t="str">
        <f>IF('Settlement Account'!J14="Yes",'Settlement Account'!A14,"")</f>
        <v/>
      </c>
      <c r="L14" s="1" t="str">
        <f>IF('Settlement Account'!J14="Yes",'Settlement Account'!C14,"")</f>
        <v/>
      </c>
      <c r="M14" s="1" t="str">
        <f>IF('Settlement Account'!J14="Yes",'Settlement Account'!D14,"")</f>
        <v/>
      </c>
      <c r="N14" s="1" t="str">
        <f t="shared" si="4"/>
        <v/>
      </c>
      <c r="O14" s="1" t="str">
        <f ca="1">IF(COUNTIF($N$2:N14,N14)=1,IFERROR(SUMPRODUCT(SEARCH(MID(N14,ROW(INDIRECT("1:"&amp;LEN(N14))),1),Lists!$V$2)),""),"")</f>
        <v/>
      </c>
      <c r="P14" s="1" t="str">
        <f t="shared" ca="1" si="1"/>
        <v/>
      </c>
      <c r="Q14" s="1" t="str">
        <f t="shared" si="5"/>
        <v xml:space="preserve"> / Eurex Derivate - ()</v>
      </c>
    </row>
    <row r="15" spans="1:17">
      <c r="A15" s="36" t="str">
        <f>IF(OR('Processing Settings'!G15="Netting with Strange Nets ('NET/SPLIT')",'Processing Settings'!G15="Aggregation with Linking",'Processing Settings'!G15="Aggregation"),'Processing Settings'!E15,"")</f>
        <v/>
      </c>
      <c r="B15" s="39" t="str">
        <f>IF(OR('Processing Settings'!G15="Netting with Strange Nets ('NET/SPLIT')",'Processing Settings'!G15="Aggregation with Linking",'Processing Settings'!G15="Aggregation"),'Processing Settings'!A15,"")</f>
        <v/>
      </c>
      <c r="C15" s="39" t="str">
        <f>IF(OR('Processing Settings'!G15="Netting with Strange Nets ('NET/SPLIT')",'Processing Settings'!G15="Aggregation with Linking",'Processing Settings'!G15="Aggregation"),'Processing Settings'!D15,"")</f>
        <v/>
      </c>
      <c r="D15" s="39" t="str">
        <f>IF(OR('Processing Settings'!G15="Netting with Strange Nets ('NET/SPLIT')",'Processing Settings'!G15="Aggregation with Linking",'Processing Settings'!G15="Aggregation"),'Processing Settings'!C15,"")</f>
        <v/>
      </c>
      <c r="E15" s="40" t="str">
        <f t="shared" si="2"/>
        <v/>
      </c>
      <c r="F15" s="1" t="str">
        <f ca="1">IF(COUNTIF($E$2:E15,E15)=1,IFERROR(SUMPRODUCT(SEARCH(MID(E15,ROW(INDIRECT("1:"&amp;LEN(E15))),1),Lists!$V$2),ROW(INDIRECT("1:"&amp;LEN(E15)))),""),"")</f>
        <v/>
      </c>
      <c r="G15" s="1" t="str">
        <f t="shared" ca="1" si="0"/>
        <v/>
      </c>
      <c r="H15" s="1" t="str">
        <f t="shared" si="6"/>
        <v xml:space="preserve"> /  - ()</v>
      </c>
      <c r="I15" s="1" t="e">
        <f ca="1">SUMPRODUCT(SEARCH(MID(E15,ROW(INDIRECT("1:"&amp;LEN(E15))),1),Lists!$V$2), ROW(INDIRECT("1:"&amp;LEN(E15))))</f>
        <v>#REF!</v>
      </c>
      <c r="J15" s="1" t="str">
        <f>IF('Settlement Account'!J15="Yes",'Settlement Account'!C15&amp;'Settlement Account'!D15,"")</f>
        <v/>
      </c>
      <c r="K15" s="1" t="str">
        <f>IF('Settlement Account'!J15="Yes",'Settlement Account'!A15,"")</f>
        <v/>
      </c>
      <c r="L15" s="1" t="str">
        <f>IF('Settlement Account'!J15="Yes",'Settlement Account'!C15,"")</f>
        <v/>
      </c>
      <c r="M15" s="1" t="str">
        <f>IF('Settlement Account'!J15="Yes",'Settlement Account'!D15,"")</f>
        <v/>
      </c>
      <c r="N15" s="1" t="str">
        <f t="shared" si="4"/>
        <v/>
      </c>
      <c r="O15" s="1" t="str">
        <f ca="1">IF(COUNTIF($N$2:N15,N15)=1,IFERROR(SUMPRODUCT(SEARCH(MID(N15,ROW(INDIRECT("1:"&amp;LEN(N15))),1),Lists!$V$2)),""),"")</f>
        <v/>
      </c>
      <c r="P15" s="1" t="str">
        <f t="shared" ca="1" si="1"/>
        <v/>
      </c>
      <c r="Q15" s="1" t="str">
        <f t="shared" si="5"/>
        <v xml:space="preserve"> / Eurex Derivate - ()</v>
      </c>
    </row>
    <row r="16" spans="1:17">
      <c r="A16" s="36" t="str">
        <f>IF(OR('Processing Settings'!G16="Netting with Strange Nets ('NET/SPLIT')",'Processing Settings'!G16="Aggregation with Linking",'Processing Settings'!G16="Aggregation"),'Processing Settings'!E16,"")</f>
        <v/>
      </c>
      <c r="B16" s="39" t="str">
        <f>IF(OR('Processing Settings'!G16="Netting with Strange Nets ('NET/SPLIT')",'Processing Settings'!G16="Aggregation with Linking",'Processing Settings'!G16="Aggregation"),'Processing Settings'!A16,"")</f>
        <v/>
      </c>
      <c r="C16" s="39" t="str">
        <f>IF(OR('Processing Settings'!G16="Netting with Strange Nets ('NET/SPLIT')",'Processing Settings'!G16="Aggregation with Linking",'Processing Settings'!G16="Aggregation"),'Processing Settings'!D16,"")</f>
        <v/>
      </c>
      <c r="D16" s="39" t="str">
        <f>IF(OR('Processing Settings'!G16="Netting with Strange Nets ('NET/SPLIT')",'Processing Settings'!G16="Aggregation with Linking",'Processing Settings'!G16="Aggregation"),'Processing Settings'!C16,"")</f>
        <v/>
      </c>
      <c r="E16" s="40" t="str">
        <f t="shared" si="2"/>
        <v/>
      </c>
      <c r="F16" s="1" t="str">
        <f ca="1">IF(COUNTIF($E$2:E16,E16)=1,IFERROR(SUMPRODUCT(SEARCH(MID(E16,ROW(INDIRECT("1:"&amp;LEN(E16))),1),Lists!$V$2),ROW(INDIRECT("1:"&amp;LEN(E16)))),""),"")</f>
        <v/>
      </c>
      <c r="G16" s="1" t="str">
        <f t="shared" ca="1" si="0"/>
        <v/>
      </c>
      <c r="H16" s="1" t="str">
        <f>B16&amp;CHAR(32)&amp;"/" &amp;CHAR(32)&amp;D16&amp;CHAR(32)&amp;"-"&amp;CHAR(32)&amp;C16&amp;"("&amp;A16&amp;")"</f>
        <v xml:space="preserve"> /  - ()</v>
      </c>
      <c r="I16" s="1" t="e">
        <f ca="1">SUMPRODUCT(SEARCH(MID(E16,ROW(INDIRECT("1:"&amp;LEN(E16))),1),Lists!$V$2), ROW(INDIRECT("1:"&amp;LEN(E16))))</f>
        <v>#REF!</v>
      </c>
      <c r="J16" s="1" t="str">
        <f>IF('Settlement Account'!J16="Yes",'Settlement Account'!C16&amp;'Settlement Account'!D16,"")</f>
        <v/>
      </c>
      <c r="K16" s="1" t="str">
        <f>IF('Settlement Account'!J16="Yes",'Settlement Account'!A16,"")</f>
        <v/>
      </c>
      <c r="L16" s="1" t="str">
        <f>IF('Settlement Account'!J16="Yes",'Settlement Account'!C16,"")</f>
        <v/>
      </c>
      <c r="M16" s="1" t="str">
        <f>IF('Settlement Account'!J16="Yes",'Settlement Account'!D16,"")</f>
        <v/>
      </c>
      <c r="N16" s="1" t="str">
        <f t="shared" si="4"/>
        <v/>
      </c>
      <c r="O16" s="1" t="str">
        <f ca="1">IF(COUNTIF($N$2:N16,N16)=1,IFERROR(SUMPRODUCT(SEARCH(MID(N16,ROW(INDIRECT("1:"&amp;LEN(N16))),1),Lists!$V$2)),""),"")</f>
        <v/>
      </c>
      <c r="P16" s="1" t="str">
        <f t="shared" ca="1" si="1"/>
        <v/>
      </c>
      <c r="Q16" s="1" t="str">
        <f t="shared" si="5"/>
        <v xml:space="preserve"> / Eurex Derivate - ()</v>
      </c>
    </row>
    <row r="17" spans="1:17">
      <c r="A17" s="36" t="str">
        <f>IF(OR('Processing Settings'!G17="Netting with Strange Nets ('NET/SPLIT')",'Processing Settings'!G17="Aggregation with Linking",'Processing Settings'!G17="Aggregation"),'Processing Settings'!E17,"")</f>
        <v/>
      </c>
      <c r="B17" s="39" t="str">
        <f>IF(OR('Processing Settings'!G17="Netting with Strange Nets ('NET/SPLIT')",'Processing Settings'!G17="Aggregation with Linking",'Processing Settings'!G17="Aggregation"),'Processing Settings'!A17,"")</f>
        <v/>
      </c>
      <c r="C17" s="39" t="str">
        <f>IF(OR('Processing Settings'!G17="Netting with Strange Nets ('NET/SPLIT')",'Processing Settings'!G17="Aggregation with Linking",'Processing Settings'!G17="Aggregation"),'Processing Settings'!D17,"")</f>
        <v/>
      </c>
      <c r="D17" s="39" t="str">
        <f>IF(OR('Processing Settings'!G17="Netting with Strange Nets ('NET/SPLIT')",'Processing Settings'!G17="Aggregation with Linking",'Processing Settings'!G17="Aggregation"),'Processing Settings'!C17,"")</f>
        <v/>
      </c>
      <c r="E17" s="40" t="str">
        <f t="shared" si="2"/>
        <v/>
      </c>
      <c r="F17" s="1" t="str">
        <f ca="1">IF(COUNTIF($E$2:E17,E17)=1,IFERROR(SUMPRODUCT(SEARCH(MID(E17,ROW(INDIRECT("1:"&amp;LEN(E17))),1),Lists!$V$2),ROW(INDIRECT("1:"&amp;LEN(E17)))),""),"")</f>
        <v/>
      </c>
      <c r="G17" s="1" t="str">
        <f t="shared" ca="1" si="0"/>
        <v/>
      </c>
      <c r="H17" s="1" t="str">
        <f t="shared" si="6"/>
        <v xml:space="preserve"> /  - ()</v>
      </c>
      <c r="I17" s="1" t="e">
        <f ca="1">SUMPRODUCT(SEARCH(MID(E17,ROW(INDIRECT("1:"&amp;LEN(E17))),1),Lists!$V$2), ROW(INDIRECT("1:"&amp;LEN(E17))))</f>
        <v>#REF!</v>
      </c>
      <c r="J17" s="1" t="str">
        <f>IF('Settlement Account'!J17="Yes",'Settlement Account'!C17&amp;'Settlement Account'!D17,"")</f>
        <v/>
      </c>
      <c r="K17" s="1" t="str">
        <f>IF('Settlement Account'!J17="Yes",'Settlement Account'!A17,"")</f>
        <v/>
      </c>
      <c r="L17" s="1" t="str">
        <f>IF('Settlement Account'!J17="Yes",'Settlement Account'!C17,"")</f>
        <v/>
      </c>
      <c r="M17" s="1" t="str">
        <f>IF('Settlement Account'!J17="Yes",'Settlement Account'!D17,"")</f>
        <v/>
      </c>
      <c r="N17" s="1" t="str">
        <f t="shared" si="4"/>
        <v/>
      </c>
      <c r="O17" s="1" t="str">
        <f ca="1">IF(COUNTIF($N$2:N17,N17)=1,IFERROR(SUMPRODUCT(SEARCH(MID(N17,ROW(INDIRECT("1:"&amp;LEN(N17))),1),Lists!$V$2)),""),"")</f>
        <v/>
      </c>
      <c r="P17" s="1" t="str">
        <f t="shared" ca="1" si="1"/>
        <v/>
      </c>
      <c r="Q17" s="1" t="str">
        <f t="shared" si="5"/>
        <v xml:space="preserve"> / Eurex Derivate - ()</v>
      </c>
    </row>
    <row r="18" spans="1:17">
      <c r="A18" s="36" t="str">
        <f>IF(OR('Processing Settings'!G18="Netting with Strange Nets ('NET/SPLIT')",'Processing Settings'!G18="Aggregation with Linking",'Processing Settings'!G18="Aggregation"),'Processing Settings'!E18,"")</f>
        <v/>
      </c>
      <c r="B18" s="39" t="str">
        <f>IF(OR('Processing Settings'!G18="Netting with Strange Nets ('NET/SPLIT')",'Processing Settings'!G18="Aggregation with Linking",'Processing Settings'!G18="Aggregation"),'Processing Settings'!A18,"")</f>
        <v/>
      </c>
      <c r="C18" s="39" t="str">
        <f>IF(OR('Processing Settings'!G18="Netting with Strange Nets ('NET/SPLIT')",'Processing Settings'!G18="Aggregation with Linking",'Processing Settings'!G18="Aggregation"),'Processing Settings'!D18,"")</f>
        <v/>
      </c>
      <c r="D18" s="39" t="str">
        <f>IF(OR('Processing Settings'!G18="Netting with Strange Nets ('NET/SPLIT')",'Processing Settings'!G18="Aggregation with Linking",'Processing Settings'!G18="Aggregation"),'Processing Settings'!C18,"")</f>
        <v/>
      </c>
      <c r="E18" s="40" t="str">
        <f t="shared" si="2"/>
        <v/>
      </c>
      <c r="F18" s="1" t="str">
        <f ca="1">IF(COUNTIF($E$2:E18,E18)=1,IFERROR(SUMPRODUCT(SEARCH(MID(E18,ROW(INDIRECT("1:"&amp;LEN(E18))),1),Lists!$V$2),ROW(INDIRECT("1:"&amp;LEN(E18)))),""),"")</f>
        <v/>
      </c>
      <c r="G18" s="1" t="str">
        <f t="shared" ca="1" si="0"/>
        <v/>
      </c>
      <c r="H18" s="1" t="str">
        <f t="shared" si="6"/>
        <v xml:space="preserve"> /  - ()</v>
      </c>
      <c r="I18" s="1"/>
      <c r="J18" s="1" t="str">
        <f>IF('Settlement Account'!J18="Yes",'Settlement Account'!C18&amp;'Settlement Account'!D18,"")</f>
        <v/>
      </c>
      <c r="K18" s="1" t="str">
        <f>IF('Settlement Account'!J18="Yes",'Settlement Account'!A18,"")</f>
        <v/>
      </c>
      <c r="L18" s="1" t="str">
        <f>IF('Settlement Account'!J18="Yes",'Settlement Account'!C18,"")</f>
        <v/>
      </c>
      <c r="M18" s="1" t="str">
        <f>IF('Settlement Account'!J18="Yes",'Settlement Account'!D18,"")</f>
        <v/>
      </c>
      <c r="N18" s="1" t="str">
        <f t="shared" si="4"/>
        <v/>
      </c>
      <c r="O18" s="1" t="str">
        <f ca="1">IF(COUNTIF($N$2:N18,N18)=1,IFERROR(SUMPRODUCT(SEARCH(MID(N18,ROW(INDIRECT("1:"&amp;LEN(N18))),1),Lists!$V$2)),""),"")</f>
        <v/>
      </c>
      <c r="P18" s="1" t="str">
        <f t="shared" ca="1" si="1"/>
        <v/>
      </c>
      <c r="Q18" s="1" t="str">
        <f t="shared" si="5"/>
        <v xml:space="preserve"> / Eurex Derivate - ()</v>
      </c>
    </row>
    <row r="19" spans="1:17">
      <c r="A19" s="36" t="str">
        <f>IF(OR('Processing Settings'!G19="Netting with Strange Nets ('NET/SPLIT')",'Processing Settings'!G19="Aggregation with Linking",'Processing Settings'!G19="Aggregation"),'Processing Settings'!E19,"")</f>
        <v/>
      </c>
      <c r="B19" s="39" t="str">
        <f>IF(OR('Processing Settings'!G19="Netting with Strange Nets ('NET/SPLIT')",'Processing Settings'!G19="Aggregation with Linking",'Processing Settings'!G19="Aggregation"),'Processing Settings'!A19,"")</f>
        <v/>
      </c>
      <c r="C19" s="39" t="str">
        <f>IF(OR('Processing Settings'!G19="Netting with Strange Nets ('NET/SPLIT')",'Processing Settings'!G19="Aggregation with Linking",'Processing Settings'!G19="Aggregation"),'Processing Settings'!D19,"")</f>
        <v/>
      </c>
      <c r="D19" s="39" t="str">
        <f>IF(OR('Processing Settings'!G19="Netting with Strange Nets ('NET/SPLIT')",'Processing Settings'!G19="Aggregation with Linking",'Processing Settings'!G19="Aggregation"),'Processing Settings'!C19,"")</f>
        <v/>
      </c>
      <c r="E19" s="40" t="str">
        <f t="shared" si="2"/>
        <v/>
      </c>
      <c r="F19" s="1" t="str">
        <f ca="1">IF(COUNTIF($E$2:E19,E19)=1,IFERROR(SUMPRODUCT(SEARCH(MID(E19,ROW(INDIRECT("1:"&amp;LEN(E19))),1),Lists!$V$2),ROW(INDIRECT("1:"&amp;LEN(E19)))),""),"")</f>
        <v/>
      </c>
      <c r="G19" s="1" t="str">
        <f t="shared" ca="1" si="0"/>
        <v/>
      </c>
      <c r="H19" s="1" t="str">
        <f t="shared" si="6"/>
        <v xml:space="preserve"> /  - ()</v>
      </c>
      <c r="I19" s="1"/>
      <c r="J19" s="1" t="str">
        <f>IF('Settlement Account'!J19="Yes",'Settlement Account'!C19&amp;'Settlement Account'!D19,"")</f>
        <v/>
      </c>
      <c r="K19" s="1" t="str">
        <f>IF('Settlement Account'!J19="Yes",'Settlement Account'!A19,"")</f>
        <v/>
      </c>
      <c r="L19" s="1" t="str">
        <f>IF('Settlement Account'!J19="Yes",'Settlement Account'!C19,"")</f>
        <v/>
      </c>
      <c r="M19" s="1" t="str">
        <f>IF('Settlement Account'!J19="Yes",'Settlement Account'!D19,"")</f>
        <v/>
      </c>
      <c r="N19" s="1" t="str">
        <f t="shared" si="4"/>
        <v/>
      </c>
      <c r="O19" s="1" t="str">
        <f ca="1">IF(COUNTIF($N$2:N19,N19)=1,IFERROR(SUMPRODUCT(SEARCH(MID(N19,ROW(INDIRECT("1:"&amp;LEN(N19))),1),Lists!$V$2)),""),"")</f>
        <v/>
      </c>
      <c r="P19" s="1" t="str">
        <f t="shared" ca="1" si="1"/>
        <v/>
      </c>
      <c r="Q19" s="1" t="str">
        <f t="shared" si="5"/>
        <v xml:space="preserve"> / Eurex Derivate - ()</v>
      </c>
    </row>
    <row r="20" spans="1:17">
      <c r="A20" s="36" t="str">
        <f>IF(OR('Processing Settings'!G20="Netting with Strange Nets ('NET/SPLIT')",'Processing Settings'!G20="Aggregation with Linking",'Processing Settings'!G20="Aggregation"),'Processing Settings'!E20,"")</f>
        <v/>
      </c>
      <c r="B20" s="39" t="str">
        <f>IF(OR('Processing Settings'!G20="Netting with Strange Nets ('NET/SPLIT')",'Processing Settings'!G20="Aggregation with Linking",'Processing Settings'!G20="Aggregation"),'Processing Settings'!A20,"")</f>
        <v/>
      </c>
      <c r="C20" s="39" t="str">
        <f>IF(OR('Processing Settings'!G20="Netting with Strange Nets ('NET/SPLIT')",'Processing Settings'!G20="Aggregation with Linking",'Processing Settings'!G20="Aggregation"),'Processing Settings'!D20,"")</f>
        <v/>
      </c>
      <c r="D20" s="39" t="str">
        <f>IF(OR('Processing Settings'!G20="Netting with Strange Nets ('NET/SPLIT')",'Processing Settings'!G20="Aggregation with Linking",'Processing Settings'!G20="Aggregation"),'Processing Settings'!C20,"")</f>
        <v/>
      </c>
      <c r="E20" s="40" t="str">
        <f t="shared" si="2"/>
        <v/>
      </c>
      <c r="F20" s="1" t="str">
        <f ca="1">IF(COUNTIF($E$2:E20,E20)=1,IFERROR(SUMPRODUCT(SEARCH(MID(E20,ROW(INDIRECT("1:"&amp;LEN(E20))),1),Lists!$V$2),ROW(INDIRECT("1:"&amp;LEN(E20)))),""),"")</f>
        <v/>
      </c>
      <c r="G20" s="1" t="str">
        <f t="shared" ca="1" si="0"/>
        <v/>
      </c>
      <c r="H20" s="1" t="str">
        <f t="shared" si="6"/>
        <v xml:space="preserve"> /  - ()</v>
      </c>
      <c r="I20" s="1"/>
      <c r="J20" s="1" t="str">
        <f>IF('Settlement Account'!J20="Yes",'Settlement Account'!C20&amp;'Settlement Account'!D20,"")</f>
        <v/>
      </c>
      <c r="K20" s="1" t="str">
        <f>IF('Settlement Account'!J20="Yes",'Settlement Account'!A20,"")</f>
        <v/>
      </c>
      <c r="L20" s="1" t="str">
        <f>IF('Settlement Account'!J20="Yes",'Settlement Account'!C20,"")</f>
        <v/>
      </c>
      <c r="M20" s="1" t="str">
        <f>IF('Settlement Account'!J20="Yes",'Settlement Account'!D20,"")</f>
        <v/>
      </c>
      <c r="N20" s="1" t="str">
        <f t="shared" si="4"/>
        <v/>
      </c>
      <c r="O20" s="1" t="str">
        <f ca="1">IF(COUNTIF($N$2:N20,N20)=1,IFERROR(SUMPRODUCT(SEARCH(MID(N20,ROW(INDIRECT("1:"&amp;LEN(N20))),1),Lists!$V$2)),""),"")</f>
        <v/>
      </c>
      <c r="P20" s="1" t="str">
        <f t="shared" ca="1" si="1"/>
        <v/>
      </c>
      <c r="Q20" s="1" t="str">
        <f t="shared" si="5"/>
        <v xml:space="preserve"> / Eurex Derivate - ()</v>
      </c>
    </row>
    <row r="21" spans="1:17">
      <c r="A21" s="36" t="str">
        <f>IF(OR('Processing Settings'!G21="Netting with Strange Nets ('NET/SPLIT')",'Processing Settings'!G21="Aggregation with Linking",'Processing Settings'!G21="Aggregation"),'Processing Settings'!E21,"")</f>
        <v/>
      </c>
      <c r="B21" s="39" t="str">
        <f>IF(OR('Processing Settings'!G21="Netting with Strange Nets ('NET/SPLIT')",'Processing Settings'!G21="Aggregation with Linking",'Processing Settings'!G21="Aggregation"),'Processing Settings'!A21,"")</f>
        <v/>
      </c>
      <c r="C21" s="39" t="str">
        <f>IF(OR('Processing Settings'!G21="Netting with Strange Nets ('NET/SPLIT')",'Processing Settings'!G21="Aggregation with Linking",'Processing Settings'!G21="Aggregation"),'Processing Settings'!D21,"")</f>
        <v/>
      </c>
      <c r="D21" s="39" t="str">
        <f>IF(OR('Processing Settings'!G21="Netting with Strange Nets ('NET/SPLIT')",'Processing Settings'!G21="Aggregation with Linking",'Processing Settings'!G21="Aggregation"),'Processing Settings'!C21,"")</f>
        <v/>
      </c>
      <c r="E21" s="40" t="str">
        <f t="shared" si="2"/>
        <v/>
      </c>
      <c r="F21" s="1" t="str">
        <f ca="1">IF(COUNTIF($E$2:E21,E21)=1,IFERROR(SUMPRODUCT(SEARCH(MID(E21,ROW(INDIRECT("1:"&amp;LEN(E21))),1),Lists!$V$2),ROW(INDIRECT("1:"&amp;LEN(E21)))),""),"")</f>
        <v/>
      </c>
      <c r="G21" s="1" t="str">
        <f t="shared" ca="1" si="0"/>
        <v/>
      </c>
      <c r="H21" s="1" t="str">
        <f t="shared" si="6"/>
        <v xml:space="preserve"> /  - ()</v>
      </c>
      <c r="I21" s="1"/>
      <c r="J21" s="1" t="str">
        <f>IF('Settlement Account'!J21="Yes",'Settlement Account'!C21&amp;'Settlement Account'!D21,"")</f>
        <v/>
      </c>
      <c r="K21" s="1" t="str">
        <f>IF('Settlement Account'!J21="Yes",'Settlement Account'!A21,"")</f>
        <v/>
      </c>
      <c r="L21" s="1" t="str">
        <f>IF('Settlement Account'!J21="Yes",'Settlement Account'!C21,"")</f>
        <v/>
      </c>
      <c r="M21" s="1" t="str">
        <f>IF('Settlement Account'!J21="Yes",'Settlement Account'!D21,"")</f>
        <v/>
      </c>
      <c r="N21" s="1" t="str">
        <f t="shared" si="4"/>
        <v/>
      </c>
      <c r="O21" s="1" t="str">
        <f ca="1">IF(COUNTIF($N$2:N21,N21)=1,IFERROR(SUMPRODUCT(SEARCH(MID(N21,ROW(INDIRECT("1:"&amp;LEN(N21))),1),Lists!$V$2)),""),"")</f>
        <v/>
      </c>
      <c r="P21" s="1" t="str">
        <f t="shared" ca="1" si="1"/>
        <v/>
      </c>
      <c r="Q21" s="1" t="str">
        <f t="shared" si="5"/>
        <v xml:space="preserve"> / Eurex Derivate - ()</v>
      </c>
    </row>
    <row r="22" spans="1:17">
      <c r="A22" s="36" t="str">
        <f>IF(OR('Processing Settings'!G22="Netting with Strange Nets ('NET/SPLIT')",'Processing Settings'!G22="Aggregation with Linking",'Processing Settings'!G22="Aggregation"),'Processing Settings'!E22,"")</f>
        <v/>
      </c>
      <c r="B22" s="39" t="str">
        <f>IF(OR('Processing Settings'!G22="Netting with Strange Nets ('NET/SPLIT')",'Processing Settings'!G22="Aggregation with Linking",'Processing Settings'!G22="Aggregation"),'Processing Settings'!A22,"")</f>
        <v/>
      </c>
      <c r="C22" s="39" t="str">
        <f>IF(OR('Processing Settings'!G22="Netting with Strange Nets ('NET/SPLIT')",'Processing Settings'!G22="Aggregation with Linking",'Processing Settings'!G22="Aggregation"),'Processing Settings'!D22,"")</f>
        <v/>
      </c>
      <c r="D22" s="39" t="str">
        <f>IF(OR('Processing Settings'!G22="Netting with Strange Nets ('NET/SPLIT')",'Processing Settings'!G22="Aggregation with Linking",'Processing Settings'!G22="Aggregation"),'Processing Settings'!C22,"")</f>
        <v/>
      </c>
      <c r="E22" s="40" t="str">
        <f t="shared" si="2"/>
        <v/>
      </c>
      <c r="F22" s="1" t="str">
        <f ca="1">IF(COUNTIF($E$2:E22,E22)=1,IFERROR(SUMPRODUCT(SEARCH(MID(E22,ROW(INDIRECT("1:"&amp;LEN(E22))),1),Lists!$V$2),ROW(INDIRECT("1:"&amp;LEN(E22)))),""),"")</f>
        <v/>
      </c>
      <c r="G22" s="1" t="str">
        <f t="shared" ca="1" si="0"/>
        <v/>
      </c>
      <c r="H22" s="1" t="str">
        <f t="shared" si="6"/>
        <v xml:space="preserve"> /  - ()</v>
      </c>
      <c r="I22" s="1"/>
      <c r="J22" s="1" t="str">
        <f>IF('Settlement Account'!J22="Yes",'Settlement Account'!C22&amp;'Settlement Account'!D22,"")</f>
        <v/>
      </c>
      <c r="K22" s="1" t="str">
        <f>IF('Settlement Account'!J22="Yes",'Settlement Account'!A22,"")</f>
        <v/>
      </c>
      <c r="L22" s="1" t="str">
        <f>IF('Settlement Account'!J22="Yes",'Settlement Account'!C22,"")</f>
        <v/>
      </c>
      <c r="M22" s="1" t="str">
        <f>IF('Settlement Account'!J22="Yes",'Settlement Account'!D22,"")</f>
        <v/>
      </c>
      <c r="N22" s="1" t="str">
        <f t="shared" si="4"/>
        <v/>
      </c>
      <c r="O22" s="1" t="str">
        <f ca="1">IF(COUNTIF($N$2:N22,N22)=1,IFERROR(SUMPRODUCT(SEARCH(MID(N22,ROW(INDIRECT("1:"&amp;LEN(N22))),1),Lists!$V$2)),""),"")</f>
        <v/>
      </c>
      <c r="P22" s="1" t="str">
        <f t="shared" ca="1" si="1"/>
        <v/>
      </c>
      <c r="Q22" s="1" t="str">
        <f t="shared" si="5"/>
        <v xml:space="preserve"> / Eurex Derivate - ()</v>
      </c>
    </row>
    <row r="23" spans="1:17">
      <c r="A23" s="36" t="str">
        <f>IF(OR('Processing Settings'!G23="Netting with Strange Nets ('NET/SPLIT')",'Processing Settings'!G23="Aggregation with Linking",'Processing Settings'!G23="Aggregation"),'Processing Settings'!E23,"")</f>
        <v/>
      </c>
      <c r="B23" s="39" t="str">
        <f>IF(OR('Processing Settings'!G23="Netting with Strange Nets ('NET/SPLIT')",'Processing Settings'!G23="Aggregation with Linking",'Processing Settings'!G23="Aggregation"),'Processing Settings'!A23,"")</f>
        <v/>
      </c>
      <c r="C23" s="39" t="str">
        <f>IF(OR('Processing Settings'!G23="Netting with Strange Nets ('NET/SPLIT')",'Processing Settings'!G23="Aggregation with Linking",'Processing Settings'!G23="Aggregation"),'Processing Settings'!D23,"")</f>
        <v/>
      </c>
      <c r="D23" s="39" t="str">
        <f>IF(OR('Processing Settings'!G23="Netting with Strange Nets ('NET/SPLIT')",'Processing Settings'!G23="Aggregation with Linking",'Processing Settings'!G23="Aggregation"),'Processing Settings'!C23,"")</f>
        <v/>
      </c>
      <c r="E23" s="40" t="str">
        <f t="shared" si="2"/>
        <v/>
      </c>
      <c r="F23" s="1" t="str">
        <f ca="1">IF(COUNTIF($E$2:E23,E23)=1,IFERROR(SUMPRODUCT(SEARCH(MID(E23,ROW(INDIRECT("1:"&amp;LEN(E23))),1),Lists!$V$2),ROW(INDIRECT("1:"&amp;LEN(E23)))),""),"")</f>
        <v/>
      </c>
      <c r="G23" s="1" t="str">
        <f t="shared" ca="1" si="0"/>
        <v/>
      </c>
      <c r="H23" s="1" t="str">
        <f t="shared" si="6"/>
        <v xml:space="preserve"> /  - ()</v>
      </c>
      <c r="I23" s="1"/>
      <c r="J23" s="1" t="str">
        <f>IF('Settlement Account'!J23="Yes",'Settlement Account'!C23&amp;'Settlement Account'!D23,"")</f>
        <v/>
      </c>
      <c r="K23" s="1" t="str">
        <f>IF('Settlement Account'!J23="Yes",'Settlement Account'!A23,"")</f>
        <v/>
      </c>
      <c r="L23" s="1" t="str">
        <f>IF('Settlement Account'!J23="Yes",'Settlement Account'!C23,"")</f>
        <v/>
      </c>
      <c r="M23" s="1" t="str">
        <f>IF('Settlement Account'!J23="Yes",'Settlement Account'!D23,"")</f>
        <v/>
      </c>
      <c r="N23" s="1" t="str">
        <f t="shared" si="4"/>
        <v/>
      </c>
      <c r="O23" s="1" t="str">
        <f ca="1">IF(COUNTIF($N$2:N23,N23)=1,IFERROR(SUMPRODUCT(SEARCH(MID(N23,ROW(INDIRECT("1:"&amp;LEN(N23))),1),Lists!$V$2)),""),"")</f>
        <v/>
      </c>
      <c r="P23" s="1" t="str">
        <f t="shared" ca="1" si="1"/>
        <v/>
      </c>
      <c r="Q23" s="1" t="str">
        <f t="shared" si="5"/>
        <v xml:space="preserve"> / Eurex Derivate - ()</v>
      </c>
    </row>
    <row r="24" spans="1:17">
      <c r="A24" s="36" t="str">
        <f>IF(OR('Processing Settings'!G24="Netting with Strange Nets ('NET/SPLIT')",'Processing Settings'!G24="Aggregation with Linking",'Processing Settings'!G24="Aggregation"),'Processing Settings'!E24,"")</f>
        <v/>
      </c>
      <c r="B24" s="39" t="str">
        <f>IF(OR('Processing Settings'!G24="Netting with Strange Nets ('NET/SPLIT')",'Processing Settings'!G24="Aggregation with Linking",'Processing Settings'!G24="Aggregation"),'Processing Settings'!A24,"")</f>
        <v/>
      </c>
      <c r="C24" s="39" t="str">
        <f>IF(OR('Processing Settings'!G24="Netting with Strange Nets ('NET/SPLIT')",'Processing Settings'!G24="Aggregation with Linking",'Processing Settings'!G24="Aggregation"),'Processing Settings'!D24,"")</f>
        <v/>
      </c>
      <c r="D24" s="39" t="str">
        <f>IF(OR('Processing Settings'!G24="Netting with Strange Nets ('NET/SPLIT')",'Processing Settings'!G24="Aggregation with Linking",'Processing Settings'!G24="Aggregation"),'Processing Settings'!C24,"")</f>
        <v/>
      </c>
      <c r="E24" s="40" t="str">
        <f t="shared" si="2"/>
        <v/>
      </c>
      <c r="F24" s="1" t="str">
        <f ca="1">IF(COUNTIF($E$2:E24,E24)=1,IFERROR(SUMPRODUCT(SEARCH(MID(E24,ROW(INDIRECT("1:"&amp;LEN(E24))),1),Lists!$V$2),ROW(INDIRECT("1:"&amp;LEN(E24)))),""),"")</f>
        <v/>
      </c>
      <c r="G24" s="1" t="str">
        <f t="shared" ca="1" si="0"/>
        <v/>
      </c>
      <c r="H24" s="1" t="str">
        <f t="shared" si="6"/>
        <v xml:space="preserve"> /  - ()</v>
      </c>
      <c r="I24" s="1"/>
      <c r="J24" s="1" t="str">
        <f>IF('Settlement Account'!J24="Yes",'Settlement Account'!C24&amp;'Settlement Account'!D24,"")</f>
        <v/>
      </c>
      <c r="K24" s="1" t="str">
        <f>IF('Settlement Account'!J24="Yes",'Settlement Account'!A24,"")</f>
        <v/>
      </c>
      <c r="L24" s="1" t="str">
        <f>IF('Settlement Account'!J24="Yes",'Settlement Account'!C24,"")</f>
        <v/>
      </c>
      <c r="M24" s="1" t="str">
        <f>IF('Settlement Account'!J24="Yes",'Settlement Account'!D24,"")</f>
        <v/>
      </c>
      <c r="N24" s="1" t="str">
        <f t="shared" si="4"/>
        <v/>
      </c>
      <c r="O24" s="1" t="str">
        <f ca="1">IF(COUNTIF($N$2:N24,N24)=1,IFERROR(SUMPRODUCT(SEARCH(MID(N24,ROW(INDIRECT("1:"&amp;LEN(N24))),1),Lists!$V$2)),""),"")</f>
        <v/>
      </c>
      <c r="P24" s="1" t="str">
        <f t="shared" ca="1" si="1"/>
        <v/>
      </c>
      <c r="Q24" s="1" t="str">
        <f t="shared" si="5"/>
        <v xml:space="preserve"> / Eurex Derivate - ()</v>
      </c>
    </row>
    <row r="25" spans="1:17">
      <c r="A25" s="36" t="str">
        <f>IF(OR('Processing Settings'!G25="Netting with Strange Nets ('NET/SPLIT')",'Processing Settings'!G25="Aggregation with Linking",'Processing Settings'!G25="Aggregation"),'Processing Settings'!E25,"")</f>
        <v/>
      </c>
      <c r="B25" s="39" t="str">
        <f>IF(OR('Processing Settings'!G25="Netting with Strange Nets ('NET/SPLIT')",'Processing Settings'!G25="Aggregation with Linking",'Processing Settings'!G25="Aggregation"),'Processing Settings'!A25,"")</f>
        <v/>
      </c>
      <c r="C25" s="39" t="str">
        <f>IF(OR('Processing Settings'!G25="Netting with Strange Nets ('NET/SPLIT')",'Processing Settings'!G25="Aggregation with Linking",'Processing Settings'!G25="Aggregation"),'Processing Settings'!D25,"")</f>
        <v/>
      </c>
      <c r="D25" s="39" t="str">
        <f>IF(OR('Processing Settings'!G25="Netting with Strange Nets ('NET/SPLIT')",'Processing Settings'!G25="Aggregation with Linking",'Processing Settings'!G25="Aggregation"),'Processing Settings'!C25,"")</f>
        <v/>
      </c>
      <c r="E25" s="40" t="str">
        <f t="shared" si="2"/>
        <v/>
      </c>
      <c r="F25" s="1" t="str">
        <f ca="1">IF(COUNTIF($E$2:E25,E25)=1,IFERROR(SUMPRODUCT(SEARCH(MID(E25,ROW(INDIRECT("1:"&amp;LEN(E25))),1),Lists!$V$2),ROW(INDIRECT("1:"&amp;LEN(E25)))),""),"")</f>
        <v/>
      </c>
      <c r="G25" s="1" t="str">
        <f t="shared" ca="1" si="0"/>
        <v/>
      </c>
      <c r="H25" s="1" t="str">
        <f t="shared" si="6"/>
        <v xml:space="preserve"> /  - ()</v>
      </c>
      <c r="I25" s="1"/>
      <c r="J25" s="1" t="str">
        <f>IF('Settlement Account'!J25="Yes",'Settlement Account'!C25&amp;'Settlement Account'!D25,"")</f>
        <v/>
      </c>
      <c r="K25" s="1" t="str">
        <f>IF('Settlement Account'!J25="Yes",'Settlement Account'!A25,"")</f>
        <v/>
      </c>
      <c r="L25" s="1" t="str">
        <f>IF('Settlement Account'!J25="Yes",'Settlement Account'!C25,"")</f>
        <v/>
      </c>
      <c r="M25" s="1" t="str">
        <f>IF('Settlement Account'!J25="Yes",'Settlement Account'!D25,"")</f>
        <v/>
      </c>
      <c r="N25" s="1" t="str">
        <f t="shared" si="4"/>
        <v/>
      </c>
      <c r="O25" s="1" t="str">
        <f ca="1">IF(COUNTIF($N$2:N25,N25)=1,IFERROR(SUMPRODUCT(SEARCH(MID(N25,ROW(INDIRECT("1:"&amp;LEN(N25))),1),Lists!$V$2)),""),"")</f>
        <v/>
      </c>
      <c r="P25" s="1" t="str">
        <f t="shared" ca="1" si="1"/>
        <v/>
      </c>
      <c r="Q25" s="1" t="str">
        <f t="shared" si="5"/>
        <v xml:space="preserve"> / Eurex Derivate - ()</v>
      </c>
    </row>
    <row r="26" spans="1:17">
      <c r="A26" s="36" t="str">
        <f>IF(OR('Processing Settings'!G26="Netting with Strange Nets ('NET/SPLIT')",'Processing Settings'!G26="Aggregation with Linking",'Processing Settings'!G26="Aggregation"),'Processing Settings'!E26,"")</f>
        <v/>
      </c>
      <c r="B26" s="39" t="str">
        <f>IF(OR('Processing Settings'!G26="Netting with Strange Nets ('NET/SPLIT')",'Processing Settings'!G26="Aggregation with Linking",'Processing Settings'!G26="Aggregation"),'Processing Settings'!A26,"")</f>
        <v/>
      </c>
      <c r="C26" s="39" t="str">
        <f>IF(OR('Processing Settings'!G26="Netting with Strange Nets ('NET/SPLIT')",'Processing Settings'!G26="Aggregation with Linking",'Processing Settings'!G26="Aggregation"),'Processing Settings'!D26,"")</f>
        <v/>
      </c>
      <c r="D26" s="39" t="str">
        <f>IF(OR('Processing Settings'!G26="Netting with Strange Nets ('NET/SPLIT')",'Processing Settings'!G26="Aggregation with Linking",'Processing Settings'!G26="Aggregation"),'Processing Settings'!C26,"")</f>
        <v/>
      </c>
      <c r="E26" s="40" t="str">
        <f t="shared" si="2"/>
        <v/>
      </c>
      <c r="F26" s="1" t="str">
        <f ca="1">IF(COUNTIF($E$2:E26,E26)=1,IFERROR(SUMPRODUCT(SEARCH(MID(E26,ROW(INDIRECT("1:"&amp;LEN(E26))),1),Lists!$V$2),ROW(INDIRECT("1:"&amp;LEN(E26)))),""),"")</f>
        <v/>
      </c>
      <c r="G26" s="1" t="str">
        <f t="shared" ca="1" si="0"/>
        <v/>
      </c>
      <c r="H26" s="1" t="str">
        <f t="shared" si="6"/>
        <v xml:space="preserve"> /  - ()</v>
      </c>
      <c r="I26" s="1"/>
      <c r="J26" s="1" t="str">
        <f>IF('Settlement Account'!J26="Yes",'Settlement Account'!C26&amp;'Settlement Account'!D26,"")</f>
        <v/>
      </c>
      <c r="K26" s="1" t="str">
        <f>IF('Settlement Account'!J26="Yes",'Settlement Account'!A26,"")</f>
        <v/>
      </c>
      <c r="L26" s="1" t="str">
        <f>IF('Settlement Account'!J26="Yes",'Settlement Account'!C26,"")</f>
        <v/>
      </c>
      <c r="M26" s="1" t="str">
        <f>IF('Settlement Account'!J26="Yes",'Settlement Account'!D26,"")</f>
        <v/>
      </c>
      <c r="N26" s="1" t="str">
        <f t="shared" si="4"/>
        <v/>
      </c>
      <c r="O26" s="1" t="str">
        <f ca="1">IF(COUNTIF($N$2:N26,N26)=1,IFERROR(SUMPRODUCT(SEARCH(MID(N26,ROW(INDIRECT("1:"&amp;LEN(N26))),1),Lists!$V$2)),""),"")</f>
        <v/>
      </c>
      <c r="P26" s="1" t="str">
        <f t="shared" ca="1" si="1"/>
        <v/>
      </c>
      <c r="Q26" s="1" t="str">
        <f t="shared" si="5"/>
        <v xml:space="preserve"> / Eurex Derivate - ()</v>
      </c>
    </row>
    <row r="27" spans="1:17">
      <c r="A27" s="36" t="str">
        <f>IF(OR('Processing Settings'!G27="Netting with Strange Nets ('NET/SPLIT')",'Processing Settings'!G27="Aggregation with Linking",'Processing Settings'!G27="Aggregation"),'Processing Settings'!E27,"")</f>
        <v/>
      </c>
      <c r="B27" s="39" t="str">
        <f>IF(OR('Processing Settings'!G27="Netting with Strange Nets ('NET/SPLIT')",'Processing Settings'!G27="Aggregation with Linking",'Processing Settings'!G27="Aggregation"),'Processing Settings'!A27,"")</f>
        <v/>
      </c>
      <c r="C27" s="39" t="str">
        <f>IF(OR('Processing Settings'!G27="Netting with Strange Nets ('NET/SPLIT')",'Processing Settings'!G27="Aggregation with Linking",'Processing Settings'!G27="Aggregation"),'Processing Settings'!D27,"")</f>
        <v/>
      </c>
      <c r="D27" s="39" t="str">
        <f>IF(OR('Processing Settings'!G27="Netting with Strange Nets ('NET/SPLIT')",'Processing Settings'!G27="Aggregation with Linking",'Processing Settings'!G27="Aggregation"),'Processing Settings'!C27,"")</f>
        <v/>
      </c>
      <c r="E27" s="40" t="str">
        <f t="shared" si="2"/>
        <v/>
      </c>
      <c r="F27" s="1" t="str">
        <f ca="1">IF(COUNTIF($E$2:E27,E27)=1,IFERROR(SUMPRODUCT(SEARCH(MID(E27,ROW(INDIRECT("1:"&amp;LEN(E27))),1),Lists!$V$2),ROW(INDIRECT("1:"&amp;LEN(E27)))),""),"")</f>
        <v/>
      </c>
      <c r="G27" s="1" t="str">
        <f t="shared" ca="1" si="0"/>
        <v/>
      </c>
      <c r="H27" s="1" t="str">
        <f t="shared" si="6"/>
        <v xml:space="preserve"> /  - ()</v>
      </c>
      <c r="I27" s="1"/>
      <c r="J27" s="1" t="str">
        <f>IF('Settlement Account'!J27="Yes",'Settlement Account'!C27&amp;'Settlement Account'!D27,"")</f>
        <v/>
      </c>
      <c r="K27" s="1" t="str">
        <f>IF('Settlement Account'!J27="Yes",'Settlement Account'!A27,"")</f>
        <v/>
      </c>
      <c r="L27" s="1" t="str">
        <f>IF('Settlement Account'!J27="Yes",'Settlement Account'!C27,"")</f>
        <v/>
      </c>
      <c r="M27" s="1" t="str">
        <f>IF('Settlement Account'!J27="Yes",'Settlement Account'!D27,"")</f>
        <v/>
      </c>
      <c r="N27" s="1" t="str">
        <f t="shared" si="4"/>
        <v/>
      </c>
      <c r="O27" s="1" t="str">
        <f ca="1">IF(COUNTIF($N$2:N27,N27)=1,IFERROR(SUMPRODUCT(SEARCH(MID(N27,ROW(INDIRECT("1:"&amp;LEN(N27))),1),Lists!$V$2)),""),"")</f>
        <v/>
      </c>
      <c r="P27" s="1" t="str">
        <f t="shared" ca="1" si="1"/>
        <v/>
      </c>
      <c r="Q27" s="1" t="str">
        <f t="shared" si="5"/>
        <v xml:space="preserve"> / Eurex Derivate - ()</v>
      </c>
    </row>
    <row r="28" spans="1:17">
      <c r="A28" s="36" t="str">
        <f>IF(OR('Processing Settings'!G28="Netting with Strange Nets ('NET/SPLIT')",'Processing Settings'!G28="Aggregation with Linking",'Processing Settings'!G28="Aggregation"),'Processing Settings'!E28,"")</f>
        <v/>
      </c>
      <c r="B28" s="39" t="str">
        <f>IF(OR('Processing Settings'!G28="Netting with Strange Nets ('NET/SPLIT')",'Processing Settings'!G28="Aggregation with Linking",'Processing Settings'!G28="Aggregation"),'Processing Settings'!A28,"")</f>
        <v/>
      </c>
      <c r="C28" s="39" t="str">
        <f>IF(OR('Processing Settings'!G28="Netting with Strange Nets ('NET/SPLIT')",'Processing Settings'!G28="Aggregation with Linking",'Processing Settings'!G28="Aggregation"),'Processing Settings'!D28,"")</f>
        <v/>
      </c>
      <c r="D28" s="39" t="str">
        <f>IF(OR('Processing Settings'!G28="Netting with Strange Nets ('NET/SPLIT')",'Processing Settings'!G28="Aggregation with Linking",'Processing Settings'!G28="Aggregation"),'Processing Settings'!C28,"")</f>
        <v/>
      </c>
      <c r="E28" s="40" t="str">
        <f t="shared" si="2"/>
        <v/>
      </c>
      <c r="F28" s="1" t="str">
        <f ca="1">IF(COUNTIF($E$2:E28,E28)=1,IFERROR(SUMPRODUCT(SEARCH(MID(E28,ROW(INDIRECT("1:"&amp;LEN(E28))),1),Lists!$V$2),ROW(INDIRECT("1:"&amp;LEN(E28)))),""),"")</f>
        <v/>
      </c>
      <c r="G28" s="1" t="str">
        <f t="shared" ca="1" si="0"/>
        <v/>
      </c>
      <c r="H28" s="1" t="str">
        <f t="shared" si="6"/>
        <v xml:space="preserve"> /  - ()</v>
      </c>
      <c r="I28" s="1"/>
      <c r="J28" s="1" t="str">
        <f>IF('Settlement Account'!J28="Yes",'Settlement Account'!C28&amp;'Settlement Account'!D28,"")</f>
        <v/>
      </c>
      <c r="K28" s="1" t="str">
        <f>IF('Settlement Account'!J28="Yes",'Settlement Account'!A28,"")</f>
        <v/>
      </c>
      <c r="L28" s="1" t="str">
        <f>IF('Settlement Account'!J28="Yes",'Settlement Account'!C28,"")</f>
        <v/>
      </c>
      <c r="M28" s="1" t="str">
        <f>IF('Settlement Account'!J28="Yes",'Settlement Account'!D28,"")</f>
        <v/>
      </c>
      <c r="N28" s="1" t="str">
        <f t="shared" si="4"/>
        <v/>
      </c>
      <c r="O28" s="1" t="str">
        <f ca="1">IF(COUNTIF($N$2:N28,N28)=1,IFERROR(SUMPRODUCT(SEARCH(MID(N28,ROW(INDIRECT("1:"&amp;LEN(N28))),1),Lists!$V$2)),""),"")</f>
        <v/>
      </c>
      <c r="P28" s="1" t="str">
        <f t="shared" ca="1" si="1"/>
        <v/>
      </c>
      <c r="Q28" s="1" t="str">
        <f t="shared" si="5"/>
        <v xml:space="preserve"> / Eurex Derivate - ()</v>
      </c>
    </row>
    <row r="29" spans="1:17">
      <c r="A29" s="36" t="str">
        <f>IF(OR('Processing Settings'!G29="Netting with Strange Nets ('NET/SPLIT')",'Processing Settings'!G29="Aggregation with Linking",'Processing Settings'!G29="Aggregation"),'Processing Settings'!E29,"")</f>
        <v/>
      </c>
      <c r="B29" s="39" t="str">
        <f>IF(OR('Processing Settings'!G29="Netting with Strange Nets ('NET/SPLIT')",'Processing Settings'!G29="Aggregation with Linking",'Processing Settings'!G29="Aggregation"),'Processing Settings'!A29,"")</f>
        <v/>
      </c>
      <c r="C29" s="39" t="str">
        <f>IF(OR('Processing Settings'!G29="Netting with Strange Nets ('NET/SPLIT')",'Processing Settings'!G29="Aggregation with Linking",'Processing Settings'!G29="Aggregation"),'Processing Settings'!D29,"")</f>
        <v/>
      </c>
      <c r="D29" s="39" t="str">
        <f>IF(OR('Processing Settings'!G29="Netting with Strange Nets ('NET/SPLIT')",'Processing Settings'!G29="Aggregation with Linking",'Processing Settings'!G29="Aggregation"),'Processing Settings'!C29,"")</f>
        <v/>
      </c>
      <c r="E29" s="40" t="str">
        <f t="shared" si="2"/>
        <v/>
      </c>
      <c r="F29" s="1" t="str">
        <f ca="1">IF(COUNTIF($E$2:E29,E29)=1,IFERROR(SUMPRODUCT(SEARCH(MID(E29,ROW(INDIRECT("1:"&amp;LEN(E29))),1),Lists!$V$2),ROW(INDIRECT("1:"&amp;LEN(E29)))),""),"")</f>
        <v/>
      </c>
      <c r="G29" s="1" t="str">
        <f t="shared" ca="1" si="0"/>
        <v/>
      </c>
      <c r="H29" s="1" t="str">
        <f t="shared" si="6"/>
        <v xml:space="preserve"> /  - ()</v>
      </c>
      <c r="I29" s="1"/>
      <c r="J29" s="1" t="str">
        <f>IF('Settlement Account'!J29="Yes",'Settlement Account'!C29&amp;'Settlement Account'!D29,"")</f>
        <v/>
      </c>
      <c r="K29" s="1" t="str">
        <f>IF('Settlement Account'!J29="Yes",'Settlement Account'!A29,"")</f>
        <v/>
      </c>
      <c r="L29" s="1" t="str">
        <f>IF('Settlement Account'!J29="Yes",'Settlement Account'!C29,"")</f>
        <v/>
      </c>
      <c r="M29" s="1" t="str">
        <f>IF('Settlement Account'!J29="Yes",'Settlement Account'!D29,"")</f>
        <v/>
      </c>
      <c r="N29" s="1" t="str">
        <f t="shared" si="4"/>
        <v/>
      </c>
      <c r="O29" s="1" t="str">
        <f ca="1">IF(COUNTIF($N$2:N29,N29)=1,IFERROR(SUMPRODUCT(SEARCH(MID(N29,ROW(INDIRECT("1:"&amp;LEN(N29))),1),Lists!$V$2)),""),"")</f>
        <v/>
      </c>
      <c r="P29" s="1" t="str">
        <f t="shared" ca="1" si="1"/>
        <v/>
      </c>
      <c r="Q29" s="1" t="str">
        <f t="shared" si="5"/>
        <v xml:space="preserve"> / Eurex Derivate - ()</v>
      </c>
    </row>
    <row r="30" spans="1:17">
      <c r="A30" s="36" t="str">
        <f>IF(OR('Processing Settings'!G30="Netting with Strange Nets ('NET/SPLIT')",'Processing Settings'!G30="Aggregation with Linking",'Processing Settings'!G30="Aggregation"),'Processing Settings'!E30,"")</f>
        <v/>
      </c>
      <c r="B30" s="39" t="str">
        <f>IF(OR('Processing Settings'!G30="Netting with Strange Nets ('NET/SPLIT')",'Processing Settings'!G30="Aggregation with Linking",'Processing Settings'!G30="Aggregation"),'Processing Settings'!A30,"")</f>
        <v/>
      </c>
      <c r="C30" s="39" t="str">
        <f>IF(OR('Processing Settings'!G30="Netting with Strange Nets ('NET/SPLIT')",'Processing Settings'!G30="Aggregation with Linking",'Processing Settings'!G30="Aggregation"),'Processing Settings'!D30,"")</f>
        <v/>
      </c>
      <c r="D30" s="39" t="str">
        <f>IF(OR('Processing Settings'!G30="Netting with Strange Nets ('NET/SPLIT')",'Processing Settings'!G30="Aggregation with Linking",'Processing Settings'!G30="Aggregation"),'Processing Settings'!C30,"")</f>
        <v/>
      </c>
      <c r="E30" s="40" t="str">
        <f t="shared" si="2"/>
        <v/>
      </c>
      <c r="F30" s="1" t="str">
        <f ca="1">IF(COUNTIF($E$2:E30,E30)=1,IFERROR(SUMPRODUCT(SEARCH(MID(E30,ROW(INDIRECT("1:"&amp;LEN(E30))),1),Lists!$V$2),ROW(INDIRECT("1:"&amp;LEN(E30)))),""),"")</f>
        <v/>
      </c>
      <c r="G30" s="1" t="str">
        <f t="shared" ca="1" si="0"/>
        <v/>
      </c>
      <c r="H30" s="1" t="str">
        <f t="shared" si="6"/>
        <v xml:space="preserve"> /  - ()</v>
      </c>
      <c r="I30" s="1"/>
      <c r="J30" s="1" t="str">
        <f>IF('Settlement Account'!J30="Yes",'Settlement Account'!C30&amp;'Settlement Account'!D30,"")</f>
        <v/>
      </c>
      <c r="K30" s="1" t="str">
        <f>IF('Settlement Account'!J30="Yes",'Settlement Account'!A30,"")</f>
        <v/>
      </c>
      <c r="L30" s="1" t="str">
        <f>IF('Settlement Account'!J30="Yes",'Settlement Account'!C30,"")</f>
        <v/>
      </c>
      <c r="M30" s="1" t="str">
        <f>IF('Settlement Account'!J30="Yes",'Settlement Account'!D30,"")</f>
        <v/>
      </c>
      <c r="N30" s="1" t="str">
        <f t="shared" si="4"/>
        <v/>
      </c>
      <c r="O30" s="1" t="str">
        <f ca="1">IF(COUNTIF($N$2:N30,N30)=1,IFERROR(SUMPRODUCT(SEARCH(MID(N30,ROW(INDIRECT("1:"&amp;LEN(N30))),1),Lists!$V$2)),""),"")</f>
        <v/>
      </c>
      <c r="P30" s="1" t="str">
        <f t="shared" ca="1" si="1"/>
        <v/>
      </c>
      <c r="Q30" s="1" t="str">
        <f t="shared" si="5"/>
        <v xml:space="preserve"> / Eurex Derivate - ()</v>
      </c>
    </row>
    <row r="31" spans="1:17">
      <c r="A31" s="36" t="str">
        <f>IF(OR('Processing Settings'!G31="Netting with Strange Nets ('NET/SPLIT')",'Processing Settings'!G31="Aggregation with Linking",'Processing Settings'!G31="Aggregation"),'Processing Settings'!E31,"")</f>
        <v/>
      </c>
      <c r="B31" s="39" t="str">
        <f>IF(OR('Processing Settings'!G31="Netting with Strange Nets ('NET/SPLIT')",'Processing Settings'!G31="Aggregation with Linking",'Processing Settings'!G31="Aggregation"),'Processing Settings'!A31,"")</f>
        <v/>
      </c>
      <c r="C31" s="39" t="str">
        <f>IF(OR('Processing Settings'!G31="Netting with Strange Nets ('NET/SPLIT')",'Processing Settings'!G31="Aggregation with Linking",'Processing Settings'!G31="Aggregation"),'Processing Settings'!D31,"")</f>
        <v/>
      </c>
      <c r="D31" s="39" t="str">
        <f>IF(OR('Processing Settings'!G31="Netting with Strange Nets ('NET/SPLIT')",'Processing Settings'!G31="Aggregation with Linking",'Processing Settings'!G31="Aggregation"),'Processing Settings'!C31,"")</f>
        <v/>
      </c>
      <c r="E31" s="40" t="str">
        <f t="shared" si="2"/>
        <v/>
      </c>
      <c r="F31" s="1" t="str">
        <f ca="1">IF(COUNTIF($E$2:E31,E31)=1,IFERROR(SUMPRODUCT(SEARCH(MID(E31,ROW(INDIRECT("1:"&amp;LEN(E31))),1),Lists!$V$2),ROW(INDIRECT("1:"&amp;LEN(E31)))),""),"")</f>
        <v/>
      </c>
      <c r="G31" s="1" t="str">
        <f t="shared" ca="1" si="0"/>
        <v/>
      </c>
      <c r="H31" s="1" t="str">
        <f t="shared" si="6"/>
        <v xml:space="preserve"> /  - ()</v>
      </c>
      <c r="I31" s="1"/>
      <c r="J31" s="1" t="str">
        <f>IF('Settlement Account'!J31="Yes",'Settlement Account'!C31&amp;'Settlement Account'!D31,"")</f>
        <v/>
      </c>
      <c r="K31" s="1" t="str">
        <f>IF('Settlement Account'!J31="Yes",'Settlement Account'!A31,"")</f>
        <v/>
      </c>
      <c r="L31" s="1" t="str">
        <f>IF('Settlement Account'!J31="Yes",'Settlement Account'!C31,"")</f>
        <v/>
      </c>
      <c r="M31" s="1" t="str">
        <f>IF('Settlement Account'!J31="Yes",'Settlement Account'!D31,"")</f>
        <v/>
      </c>
      <c r="N31" s="1" t="str">
        <f t="shared" si="4"/>
        <v/>
      </c>
      <c r="O31" s="1" t="str">
        <f ca="1">IF(COUNTIF($N$2:N31,N31)=1,IFERROR(SUMPRODUCT(SEARCH(MID(N31,ROW(INDIRECT("1:"&amp;LEN(N31))),1),Lists!$V$2)),""),"")</f>
        <v/>
      </c>
      <c r="P31" s="1" t="str">
        <f t="shared" ca="1" si="1"/>
        <v/>
      </c>
      <c r="Q31" s="1" t="str">
        <f t="shared" si="5"/>
        <v xml:space="preserve"> / Eurex Derivate - ()</v>
      </c>
    </row>
    <row r="32" spans="1:17">
      <c r="A32" s="36" t="str">
        <f>IF(OR('Processing Settings'!G32="Netting with Strange Nets ('NET/SPLIT')",'Processing Settings'!G32="Aggregation with Linking",'Processing Settings'!G32="Aggregation"),'Processing Settings'!E32,"")</f>
        <v/>
      </c>
      <c r="B32" s="39" t="str">
        <f>IF(OR('Processing Settings'!G32="Netting with Strange Nets ('NET/SPLIT')",'Processing Settings'!G32="Aggregation with Linking",'Processing Settings'!G32="Aggregation"),'Processing Settings'!A32,"")</f>
        <v/>
      </c>
      <c r="C32" s="39" t="str">
        <f>IF(OR('Processing Settings'!G32="Netting with Strange Nets ('NET/SPLIT')",'Processing Settings'!G32="Aggregation with Linking",'Processing Settings'!G32="Aggregation"),'Processing Settings'!D32,"")</f>
        <v/>
      </c>
      <c r="D32" s="39" t="str">
        <f>IF(OR('Processing Settings'!G32="Netting with Strange Nets ('NET/SPLIT')",'Processing Settings'!G32="Aggregation with Linking",'Processing Settings'!G32="Aggregation"),'Processing Settings'!C32,"")</f>
        <v/>
      </c>
      <c r="E32" s="40" t="str">
        <f t="shared" si="2"/>
        <v/>
      </c>
      <c r="F32" s="1" t="str">
        <f ca="1">IF(COUNTIF($E$2:E32,E32)=1,IFERROR(SUMPRODUCT(SEARCH(MID(E32,ROW(INDIRECT("1:"&amp;LEN(E32))),1),Lists!$V$2),ROW(INDIRECT("1:"&amp;LEN(E32)))),""),"")</f>
        <v/>
      </c>
      <c r="G32" s="1" t="str">
        <f t="shared" ca="1" si="0"/>
        <v/>
      </c>
      <c r="H32" s="1" t="str">
        <f t="shared" si="6"/>
        <v xml:space="preserve"> /  - ()</v>
      </c>
      <c r="I32" s="1"/>
      <c r="J32" s="1" t="str">
        <f>IF('Settlement Account'!J32="Yes",'Settlement Account'!C32&amp;'Settlement Account'!D32,"")</f>
        <v/>
      </c>
      <c r="K32" s="1" t="str">
        <f>IF('Settlement Account'!J32="Yes",'Settlement Account'!A32,"")</f>
        <v/>
      </c>
      <c r="L32" s="1" t="str">
        <f>IF('Settlement Account'!J32="Yes",'Settlement Account'!C32,"")</f>
        <v/>
      </c>
      <c r="M32" s="1" t="str">
        <f>IF('Settlement Account'!J32="Yes",'Settlement Account'!D32,"")</f>
        <v/>
      </c>
      <c r="N32" s="1" t="str">
        <f t="shared" si="4"/>
        <v/>
      </c>
      <c r="O32" s="1" t="str">
        <f ca="1">IF(COUNTIF($N$2:N32,N32)=1,IFERROR(SUMPRODUCT(SEARCH(MID(N32,ROW(INDIRECT("1:"&amp;LEN(N32))),1),Lists!$V$2)),""),"")</f>
        <v/>
      </c>
      <c r="P32" s="1" t="str">
        <f t="shared" ca="1" si="1"/>
        <v/>
      </c>
      <c r="Q32" s="1" t="str">
        <f t="shared" si="5"/>
        <v xml:space="preserve"> / Eurex Derivate - ()</v>
      </c>
    </row>
    <row r="33" spans="1:17">
      <c r="A33" s="36" t="str">
        <f>IF(OR('Processing Settings'!G33="Netting with Strange Nets ('NET/SPLIT')",'Processing Settings'!G33="Aggregation with Linking",'Processing Settings'!G33="Aggregation"),'Processing Settings'!E33,"")</f>
        <v/>
      </c>
      <c r="B33" s="39" t="str">
        <f>IF(OR('Processing Settings'!G33="Netting with Strange Nets ('NET/SPLIT')",'Processing Settings'!G33="Aggregation with Linking",'Processing Settings'!G33="Aggregation"),'Processing Settings'!A33,"")</f>
        <v/>
      </c>
      <c r="C33" s="39" t="str">
        <f>IF(OR('Processing Settings'!G33="Netting with Strange Nets ('NET/SPLIT')",'Processing Settings'!G33="Aggregation with Linking",'Processing Settings'!G33="Aggregation"),'Processing Settings'!D33,"")</f>
        <v/>
      </c>
      <c r="D33" s="39" t="str">
        <f>IF(OR('Processing Settings'!G33="Netting with Strange Nets ('NET/SPLIT')",'Processing Settings'!G33="Aggregation with Linking",'Processing Settings'!G33="Aggregation"),'Processing Settings'!C33,"")</f>
        <v/>
      </c>
      <c r="E33" s="40" t="str">
        <f t="shared" si="2"/>
        <v/>
      </c>
      <c r="F33" s="1" t="str">
        <f ca="1">IF(COUNTIF($E$2:E33,E33)=1,IFERROR(SUMPRODUCT(SEARCH(MID(E33,ROW(INDIRECT("1:"&amp;LEN(E33))),1),Lists!$V$2),ROW(INDIRECT("1:"&amp;LEN(E33)))),""),"")</f>
        <v/>
      </c>
      <c r="G33" s="1" t="str">
        <f t="shared" ca="1" si="0"/>
        <v/>
      </c>
      <c r="H33" s="1" t="str">
        <f t="shared" si="6"/>
        <v xml:space="preserve"> /  - ()</v>
      </c>
      <c r="I33" s="1"/>
      <c r="J33" s="1" t="str">
        <f>IF('Settlement Account'!J33="Yes",'Settlement Account'!C33&amp;'Settlement Account'!D33,"")</f>
        <v/>
      </c>
      <c r="K33" s="1" t="str">
        <f>IF('Settlement Account'!J33="Yes",'Settlement Account'!A33,"")</f>
        <v/>
      </c>
      <c r="L33" s="1" t="str">
        <f>IF('Settlement Account'!J33="Yes",'Settlement Account'!C33,"")</f>
        <v/>
      </c>
      <c r="M33" s="1" t="str">
        <f>IF('Settlement Account'!J33="Yes",'Settlement Account'!D33,"")</f>
        <v/>
      </c>
      <c r="N33" s="1" t="str">
        <f t="shared" si="4"/>
        <v/>
      </c>
      <c r="O33" s="1" t="str">
        <f ca="1">IF(COUNTIF($N$2:N33,N33)=1,IFERROR(SUMPRODUCT(SEARCH(MID(N33,ROW(INDIRECT("1:"&amp;LEN(N33))),1),Lists!$V$2)),""),"")</f>
        <v/>
      </c>
      <c r="P33" s="1" t="str">
        <f t="shared" ca="1" si="1"/>
        <v/>
      </c>
      <c r="Q33" s="1" t="str">
        <f t="shared" si="5"/>
        <v xml:space="preserve"> / Eurex Derivate - ()</v>
      </c>
    </row>
    <row r="34" spans="1:17">
      <c r="A34" s="36" t="str">
        <f>IF(OR('Processing Settings'!G34="Netting with Strange Nets ('NET/SPLIT')",'Processing Settings'!G34="Aggregation with Linking",'Processing Settings'!G34="Aggregation"),'Processing Settings'!E34,"")</f>
        <v/>
      </c>
      <c r="B34" s="39" t="str">
        <f>IF(OR('Processing Settings'!G34="Netting with Strange Nets ('NET/SPLIT')",'Processing Settings'!G34="Aggregation with Linking",'Processing Settings'!G34="Aggregation"),'Processing Settings'!A34,"")</f>
        <v/>
      </c>
      <c r="C34" s="39" t="str">
        <f>IF(OR('Processing Settings'!G34="Netting with Strange Nets ('NET/SPLIT')",'Processing Settings'!G34="Aggregation with Linking",'Processing Settings'!G34="Aggregation"),'Processing Settings'!D34,"")</f>
        <v/>
      </c>
      <c r="D34" s="39" t="str">
        <f>IF(OR('Processing Settings'!G34="Netting with Strange Nets ('NET/SPLIT')",'Processing Settings'!G34="Aggregation with Linking",'Processing Settings'!G34="Aggregation"),'Processing Settings'!C34,"")</f>
        <v/>
      </c>
      <c r="E34" s="40" t="str">
        <f t="shared" si="2"/>
        <v/>
      </c>
      <c r="F34" s="1" t="str">
        <f ca="1">IF(COUNTIF($E$2:E34,E34)=1,IFERROR(SUMPRODUCT(SEARCH(MID(E34,ROW(INDIRECT("1:"&amp;LEN(E34))),1),Lists!$V$2),ROW(INDIRECT("1:"&amp;LEN(E34)))),""),"")</f>
        <v/>
      </c>
      <c r="G34" s="1" t="str">
        <f t="shared" ca="1" si="0"/>
        <v/>
      </c>
      <c r="H34" s="1" t="str">
        <f t="shared" si="6"/>
        <v xml:space="preserve"> /  - ()</v>
      </c>
      <c r="I34" s="1"/>
      <c r="J34" s="1" t="str">
        <f>IF('Settlement Account'!J34="Yes",'Settlement Account'!C34&amp;'Settlement Account'!D34,"")</f>
        <v/>
      </c>
      <c r="K34" s="1" t="str">
        <f>IF('Settlement Account'!J34="Yes",'Settlement Account'!A34,"")</f>
        <v/>
      </c>
      <c r="L34" s="1" t="str">
        <f>IF('Settlement Account'!J34="Yes",'Settlement Account'!C34,"")</f>
        <v/>
      </c>
      <c r="M34" s="1" t="str">
        <f>IF('Settlement Account'!J34="Yes",'Settlement Account'!D34,"")</f>
        <v/>
      </c>
      <c r="N34" s="1" t="str">
        <f t="shared" si="4"/>
        <v/>
      </c>
      <c r="O34" s="1" t="str">
        <f ca="1">IF(COUNTIF($N$2:N34,N34)=1,IFERROR(SUMPRODUCT(SEARCH(MID(N34,ROW(INDIRECT("1:"&amp;LEN(N34))),1),Lists!$V$2)),""),"")</f>
        <v/>
      </c>
      <c r="P34" s="1" t="str">
        <f t="shared" ca="1" si="1"/>
        <v/>
      </c>
      <c r="Q34" s="1" t="str">
        <f t="shared" si="5"/>
        <v xml:space="preserve"> / Eurex Derivate - ()</v>
      </c>
    </row>
    <row r="35" spans="1:17">
      <c r="A35" s="36" t="str">
        <f>IF(OR('Processing Settings'!G35="Netting with Strange Nets ('NET/SPLIT')",'Processing Settings'!G35="Aggregation with Linking",'Processing Settings'!G35="Aggregation"),'Processing Settings'!E35,"")</f>
        <v/>
      </c>
      <c r="B35" s="39" t="str">
        <f>IF(OR('Processing Settings'!G35="Netting with Strange Nets ('NET/SPLIT')",'Processing Settings'!G35="Aggregation with Linking",'Processing Settings'!G35="Aggregation"),'Processing Settings'!A35,"")</f>
        <v/>
      </c>
      <c r="C35" s="39" t="str">
        <f>IF(OR('Processing Settings'!G35="Netting with Strange Nets ('NET/SPLIT')",'Processing Settings'!G35="Aggregation with Linking",'Processing Settings'!G35="Aggregation"),'Processing Settings'!D35,"")</f>
        <v/>
      </c>
      <c r="D35" s="39" t="str">
        <f>IF(OR('Processing Settings'!G35="Netting with Strange Nets ('NET/SPLIT')",'Processing Settings'!G35="Aggregation with Linking",'Processing Settings'!G35="Aggregation"),'Processing Settings'!C35,"")</f>
        <v/>
      </c>
      <c r="E35" s="40" t="str">
        <f t="shared" si="2"/>
        <v/>
      </c>
      <c r="F35" s="1" t="str">
        <f ca="1">IF(COUNTIF($E$2:E35,E35)=1,IFERROR(SUMPRODUCT(SEARCH(MID(E35,ROW(INDIRECT("1:"&amp;LEN(E35))),1),Lists!$V$2),ROW(INDIRECT("1:"&amp;LEN(E35)))),""),"")</f>
        <v/>
      </c>
      <c r="G35" s="1" t="str">
        <f t="shared" ca="1" si="0"/>
        <v/>
      </c>
      <c r="H35" s="1" t="str">
        <f t="shared" si="6"/>
        <v xml:space="preserve"> /  - ()</v>
      </c>
      <c r="I35" s="1"/>
      <c r="J35" s="1" t="str">
        <f>IF('Settlement Account'!J35="Yes",'Settlement Account'!C35&amp;'Settlement Account'!D35,"")</f>
        <v/>
      </c>
      <c r="K35" s="1" t="str">
        <f>IF('Settlement Account'!J35="Yes",'Settlement Account'!A35,"")</f>
        <v/>
      </c>
      <c r="L35" s="1" t="str">
        <f>IF('Settlement Account'!J35="Yes",'Settlement Account'!C35,"")</f>
        <v/>
      </c>
      <c r="M35" s="1" t="str">
        <f>IF('Settlement Account'!J35="Yes",'Settlement Account'!D35,"")</f>
        <v/>
      </c>
      <c r="N35" s="1" t="str">
        <f t="shared" si="4"/>
        <v/>
      </c>
      <c r="O35" s="1" t="str">
        <f ca="1">IF(COUNTIF($N$2:N35,N35)=1,IFERROR(SUMPRODUCT(SEARCH(MID(N35,ROW(INDIRECT("1:"&amp;LEN(N35))),1),Lists!$V$2)),""),"")</f>
        <v/>
      </c>
      <c r="P35" s="1" t="str">
        <f t="shared" ca="1" si="1"/>
        <v/>
      </c>
      <c r="Q35" s="1" t="str">
        <f t="shared" si="5"/>
        <v xml:space="preserve"> / Eurex Derivate - ()</v>
      </c>
    </row>
    <row r="36" spans="1:17">
      <c r="A36" s="36" t="str">
        <f>IF(OR('Processing Settings'!G36="Netting with Strange Nets ('NET/SPLIT')",'Processing Settings'!G36="Aggregation with Linking",'Processing Settings'!G36="Aggregation"),'Processing Settings'!E36,"")</f>
        <v/>
      </c>
      <c r="B36" s="39" t="str">
        <f>IF(OR('Processing Settings'!G36="Netting with Strange Nets ('NET/SPLIT')",'Processing Settings'!G36="Aggregation with Linking",'Processing Settings'!G36="Aggregation"),'Processing Settings'!A36,"")</f>
        <v/>
      </c>
      <c r="C36" s="39" t="str">
        <f>IF(OR('Processing Settings'!G36="Netting with Strange Nets ('NET/SPLIT')",'Processing Settings'!G36="Aggregation with Linking",'Processing Settings'!G36="Aggregation"),'Processing Settings'!D36,"")</f>
        <v/>
      </c>
      <c r="D36" s="39" t="str">
        <f>IF(OR('Processing Settings'!G36="Netting with Strange Nets ('NET/SPLIT')",'Processing Settings'!G36="Aggregation with Linking",'Processing Settings'!G36="Aggregation"),'Processing Settings'!C36,"")</f>
        <v/>
      </c>
      <c r="E36" s="40" t="str">
        <f t="shared" si="2"/>
        <v/>
      </c>
      <c r="F36" s="1" t="str">
        <f ca="1">IF(COUNTIF($E$2:E36,E36)=1,IFERROR(SUMPRODUCT(SEARCH(MID(E36,ROW(INDIRECT("1:"&amp;LEN(E36))),1),Lists!$V$2),ROW(INDIRECT("1:"&amp;LEN(E36)))),""),"")</f>
        <v/>
      </c>
      <c r="G36" s="1" t="str">
        <f t="shared" ca="1" si="0"/>
        <v/>
      </c>
      <c r="H36" s="1" t="str">
        <f t="shared" si="6"/>
        <v xml:space="preserve"> /  - ()</v>
      </c>
      <c r="I36" s="1"/>
      <c r="J36" s="1" t="str">
        <f>IF('Settlement Account'!J36="Yes",'Settlement Account'!C36&amp;'Settlement Account'!D36,"")</f>
        <v/>
      </c>
      <c r="K36" s="1" t="str">
        <f>IF('Settlement Account'!J36="Yes",'Settlement Account'!A36,"")</f>
        <v/>
      </c>
      <c r="L36" s="1" t="str">
        <f>IF('Settlement Account'!J36="Yes",'Settlement Account'!C36,"")</f>
        <v/>
      </c>
      <c r="M36" s="1" t="str">
        <f>IF('Settlement Account'!J36="Yes",'Settlement Account'!D36,"")</f>
        <v/>
      </c>
      <c r="N36" s="1" t="str">
        <f t="shared" si="4"/>
        <v/>
      </c>
      <c r="O36" s="1" t="str">
        <f ca="1">IF(COUNTIF($N$2:N36,N36)=1,IFERROR(SUMPRODUCT(SEARCH(MID(N36,ROW(INDIRECT("1:"&amp;LEN(N36))),1),Lists!$V$2)),""),"")</f>
        <v/>
      </c>
      <c r="P36" s="1" t="str">
        <f t="shared" ca="1" si="1"/>
        <v/>
      </c>
      <c r="Q36" s="1" t="str">
        <f t="shared" si="5"/>
        <v xml:space="preserve"> / Eurex Derivate - ()</v>
      </c>
    </row>
    <row r="37" spans="1:17">
      <c r="A37" s="36" t="str">
        <f>IF(OR('Processing Settings'!G37="Netting with Strange Nets ('NET/SPLIT')",'Processing Settings'!G37="Aggregation with Linking",'Processing Settings'!G37="Aggregation"),'Processing Settings'!E37,"")</f>
        <v/>
      </c>
      <c r="B37" s="39" t="str">
        <f>IF(OR('Processing Settings'!G37="Netting with Strange Nets ('NET/SPLIT')",'Processing Settings'!G37="Aggregation with Linking",'Processing Settings'!G37="Aggregation"),'Processing Settings'!A37,"")</f>
        <v/>
      </c>
      <c r="C37" s="39" t="str">
        <f>IF(OR('Processing Settings'!G37="Netting with Strange Nets ('NET/SPLIT')",'Processing Settings'!G37="Aggregation with Linking",'Processing Settings'!G37="Aggregation"),'Processing Settings'!D37,"")</f>
        <v/>
      </c>
      <c r="D37" s="39" t="str">
        <f>IF(OR('Processing Settings'!G37="Netting with Strange Nets ('NET/SPLIT')",'Processing Settings'!G37="Aggregation with Linking",'Processing Settings'!G37="Aggregation"),'Processing Settings'!C37,"")</f>
        <v/>
      </c>
      <c r="E37" s="40" t="str">
        <f t="shared" si="2"/>
        <v/>
      </c>
      <c r="F37" s="1" t="str">
        <f ca="1">IF(COUNTIF($E$2:E37,E37)=1,IFERROR(SUMPRODUCT(SEARCH(MID(E37,ROW(INDIRECT("1:"&amp;LEN(E37))),1),Lists!$V$2),ROW(INDIRECT("1:"&amp;LEN(E37)))),""),"")</f>
        <v/>
      </c>
      <c r="G37" s="1" t="str">
        <f t="shared" ca="1" si="0"/>
        <v/>
      </c>
      <c r="H37" s="1" t="str">
        <f t="shared" si="6"/>
        <v xml:space="preserve"> /  - ()</v>
      </c>
      <c r="I37" s="1"/>
      <c r="J37" s="1" t="str">
        <f>IF('Settlement Account'!J37="Yes",'Settlement Account'!C37&amp;'Settlement Account'!D37,"")</f>
        <v/>
      </c>
      <c r="K37" s="1" t="str">
        <f>IF('Settlement Account'!J37="Yes",'Settlement Account'!A37,"")</f>
        <v/>
      </c>
      <c r="L37" s="1" t="str">
        <f>IF('Settlement Account'!J37="Yes",'Settlement Account'!C37,"")</f>
        <v/>
      </c>
      <c r="M37" s="1" t="str">
        <f>IF('Settlement Account'!J37="Yes",'Settlement Account'!D37,"")</f>
        <v/>
      </c>
      <c r="N37" s="1" t="str">
        <f t="shared" si="4"/>
        <v/>
      </c>
      <c r="O37" s="1" t="str">
        <f ca="1">IF(COUNTIF($N$2:N37,N37)=1,IFERROR(SUMPRODUCT(SEARCH(MID(N37,ROW(INDIRECT("1:"&amp;LEN(N37))),1),Lists!$V$2)),""),"")</f>
        <v/>
      </c>
      <c r="P37" s="1" t="str">
        <f t="shared" ca="1" si="1"/>
        <v/>
      </c>
      <c r="Q37" s="1" t="str">
        <f t="shared" si="5"/>
        <v xml:space="preserve"> / Eurex Derivate - ()</v>
      </c>
    </row>
    <row r="38" spans="1:17">
      <c r="A38" s="36" t="str">
        <f>IF(OR('Processing Settings'!G38="Netting with Strange Nets ('NET/SPLIT')",'Processing Settings'!G38="Aggregation with Linking",'Processing Settings'!G38="Aggregation"),'Processing Settings'!E38,"")</f>
        <v/>
      </c>
      <c r="B38" s="39" t="str">
        <f>IF(OR('Processing Settings'!G38="Netting with Strange Nets ('NET/SPLIT')",'Processing Settings'!G38="Aggregation with Linking",'Processing Settings'!G38="Aggregation"),'Processing Settings'!A38,"")</f>
        <v/>
      </c>
      <c r="C38" s="39" t="str">
        <f>IF(OR('Processing Settings'!G38="Netting with Strange Nets ('NET/SPLIT')",'Processing Settings'!G38="Aggregation with Linking",'Processing Settings'!G38="Aggregation"),'Processing Settings'!D38,"")</f>
        <v/>
      </c>
      <c r="D38" s="39" t="str">
        <f>IF(OR('Processing Settings'!G38="Netting with Strange Nets ('NET/SPLIT')",'Processing Settings'!G38="Aggregation with Linking",'Processing Settings'!G38="Aggregation"),'Processing Settings'!C38,"")</f>
        <v/>
      </c>
      <c r="E38" s="40" t="str">
        <f t="shared" si="2"/>
        <v/>
      </c>
      <c r="F38" s="1" t="str">
        <f ca="1">IF(COUNTIF($E$2:E38,E38)=1,IFERROR(SUMPRODUCT(SEARCH(MID(E38,ROW(INDIRECT("1:"&amp;LEN(E38))),1),Lists!$V$2),ROW(INDIRECT("1:"&amp;LEN(E38)))),""),"")</f>
        <v/>
      </c>
      <c r="G38" s="1" t="str">
        <f t="shared" ca="1" si="0"/>
        <v/>
      </c>
      <c r="H38" s="1" t="str">
        <f t="shared" si="6"/>
        <v xml:space="preserve"> /  - ()</v>
      </c>
      <c r="I38" s="1"/>
      <c r="J38" s="1" t="str">
        <f>IF('Settlement Account'!J38="Yes",'Settlement Account'!C38&amp;'Settlement Account'!D38,"")</f>
        <v/>
      </c>
      <c r="K38" s="1" t="str">
        <f>IF('Settlement Account'!J38="Yes",'Settlement Account'!A38,"")</f>
        <v/>
      </c>
      <c r="L38" s="1" t="str">
        <f>IF('Settlement Account'!J38="Yes",'Settlement Account'!C38,"")</f>
        <v/>
      </c>
      <c r="M38" s="1" t="str">
        <f>IF('Settlement Account'!J38="Yes",'Settlement Account'!D38,"")</f>
        <v/>
      </c>
      <c r="N38" s="1" t="str">
        <f t="shared" si="4"/>
        <v/>
      </c>
      <c r="O38" s="1" t="str">
        <f ca="1">IF(COUNTIF($N$2:N38,N38)=1,IFERROR(SUMPRODUCT(SEARCH(MID(N38,ROW(INDIRECT("1:"&amp;LEN(N38))),1),Lists!$V$2)),""),"")</f>
        <v/>
      </c>
      <c r="P38" s="1" t="str">
        <f t="shared" ca="1" si="1"/>
        <v/>
      </c>
      <c r="Q38" s="1" t="str">
        <f t="shared" si="5"/>
        <v xml:space="preserve"> / Eurex Derivate - ()</v>
      </c>
    </row>
    <row r="39" spans="1:17">
      <c r="A39" s="36" t="str">
        <f>IF(OR('Processing Settings'!G39="Netting with Strange Nets ('NET/SPLIT')",'Processing Settings'!G39="Aggregation with Linking",'Processing Settings'!G39="Aggregation"),'Processing Settings'!E39,"")</f>
        <v/>
      </c>
      <c r="B39" s="39" t="str">
        <f>IF(OR('Processing Settings'!G39="Netting with Strange Nets ('NET/SPLIT')",'Processing Settings'!G39="Aggregation with Linking",'Processing Settings'!G39="Aggregation"),'Processing Settings'!A39,"")</f>
        <v/>
      </c>
      <c r="C39" s="39" t="str">
        <f>IF(OR('Processing Settings'!G39="Netting with Strange Nets ('NET/SPLIT')",'Processing Settings'!G39="Aggregation with Linking",'Processing Settings'!G39="Aggregation"),'Processing Settings'!D39,"")</f>
        <v/>
      </c>
      <c r="D39" s="39" t="str">
        <f>IF(OR('Processing Settings'!G39="Netting with Strange Nets ('NET/SPLIT')",'Processing Settings'!G39="Aggregation with Linking",'Processing Settings'!G39="Aggregation"),'Processing Settings'!C39,"")</f>
        <v/>
      </c>
      <c r="E39" s="40" t="str">
        <f t="shared" si="2"/>
        <v/>
      </c>
      <c r="F39" s="1" t="str">
        <f ca="1">IF(COUNTIF($E$2:E39,E39)=1,IFERROR(SUMPRODUCT(SEARCH(MID(E39,ROW(INDIRECT("1:"&amp;LEN(E39))),1),Lists!$V$2),ROW(INDIRECT("1:"&amp;LEN(E39)))),""),"")</f>
        <v/>
      </c>
      <c r="G39" s="1" t="str">
        <f t="shared" ca="1" si="0"/>
        <v/>
      </c>
      <c r="H39" s="1" t="str">
        <f t="shared" si="6"/>
        <v xml:space="preserve"> /  - ()</v>
      </c>
      <c r="I39" s="1"/>
      <c r="J39" s="1" t="str">
        <f>IF('Settlement Account'!J39="Yes",'Settlement Account'!C39&amp;'Settlement Account'!D39,"")</f>
        <v/>
      </c>
      <c r="K39" s="1" t="str">
        <f>IF('Settlement Account'!J39="Yes",'Settlement Account'!A39,"")</f>
        <v/>
      </c>
      <c r="L39" s="1" t="str">
        <f>IF('Settlement Account'!J39="Yes",'Settlement Account'!C39,"")</f>
        <v/>
      </c>
      <c r="M39" s="1" t="str">
        <f>IF('Settlement Account'!J39="Yes",'Settlement Account'!D39,"")</f>
        <v/>
      </c>
      <c r="N39" s="1" t="str">
        <f t="shared" si="4"/>
        <v/>
      </c>
      <c r="O39" s="1" t="str">
        <f ca="1">IF(COUNTIF($N$2:N39,N39)=1,IFERROR(SUMPRODUCT(SEARCH(MID(N39,ROW(INDIRECT("1:"&amp;LEN(N39))),1),Lists!$V$2)),""),"")</f>
        <v/>
      </c>
      <c r="P39" s="1" t="str">
        <f t="shared" ca="1" si="1"/>
        <v/>
      </c>
      <c r="Q39" s="1" t="str">
        <f t="shared" si="5"/>
        <v xml:space="preserve"> / Eurex Derivate - ()</v>
      </c>
    </row>
    <row r="40" spans="1:17">
      <c r="A40" s="36" t="str">
        <f>IF(OR('Processing Settings'!G40="Netting with Strange Nets ('NET/SPLIT')",'Processing Settings'!G40="Aggregation with Linking",'Processing Settings'!G40="Aggregation"),'Processing Settings'!E40,"")</f>
        <v/>
      </c>
      <c r="B40" s="39" t="str">
        <f>IF(OR('Processing Settings'!G40="Netting with Strange Nets ('NET/SPLIT')",'Processing Settings'!G40="Aggregation with Linking",'Processing Settings'!G40="Aggregation"),'Processing Settings'!A40,"")</f>
        <v/>
      </c>
      <c r="C40" s="39" t="str">
        <f>IF(OR('Processing Settings'!G40="Netting with Strange Nets ('NET/SPLIT')",'Processing Settings'!G40="Aggregation with Linking",'Processing Settings'!G40="Aggregation"),'Processing Settings'!D40,"")</f>
        <v/>
      </c>
      <c r="D40" s="39" t="str">
        <f>IF(OR('Processing Settings'!G40="Netting with Strange Nets ('NET/SPLIT')",'Processing Settings'!G40="Aggregation with Linking",'Processing Settings'!G40="Aggregation"),'Processing Settings'!C40,"")</f>
        <v/>
      </c>
      <c r="E40" s="40" t="str">
        <f t="shared" si="2"/>
        <v/>
      </c>
      <c r="F40" s="1" t="str">
        <f ca="1">IF(COUNTIF($E$2:E40,E40)=1,IFERROR(SUMPRODUCT(SEARCH(MID(E40,ROW(INDIRECT("1:"&amp;LEN(E40))),1),Lists!$V$2),ROW(INDIRECT("1:"&amp;LEN(E40)))),""),"")</f>
        <v/>
      </c>
      <c r="G40" s="1" t="str">
        <f t="shared" ca="1" si="0"/>
        <v/>
      </c>
      <c r="H40" s="1" t="str">
        <f t="shared" si="6"/>
        <v xml:space="preserve"> /  - ()</v>
      </c>
      <c r="I40" s="1"/>
      <c r="J40" s="1" t="str">
        <f>IF('Settlement Account'!J40="Yes",'Settlement Account'!C40&amp;'Settlement Account'!D40,"")</f>
        <v/>
      </c>
      <c r="K40" s="1" t="str">
        <f>IF('Settlement Account'!J40="Yes",'Settlement Account'!A40,"")</f>
        <v/>
      </c>
      <c r="L40" s="1" t="str">
        <f>IF('Settlement Account'!J40="Yes",'Settlement Account'!C40,"")</f>
        <v/>
      </c>
      <c r="M40" s="1" t="str">
        <f>IF('Settlement Account'!J40="Yes",'Settlement Account'!D40,"")</f>
        <v/>
      </c>
      <c r="N40" s="1" t="str">
        <f t="shared" si="4"/>
        <v/>
      </c>
      <c r="O40" s="1" t="str">
        <f ca="1">IF(COUNTIF($N$2:N40,N40)=1,IFERROR(SUMPRODUCT(SEARCH(MID(N40,ROW(INDIRECT("1:"&amp;LEN(N40))),1),Lists!$V$2)),""),"")</f>
        <v/>
      </c>
      <c r="P40" s="1" t="str">
        <f t="shared" ca="1" si="1"/>
        <v/>
      </c>
      <c r="Q40" s="1" t="str">
        <f t="shared" si="5"/>
        <v xml:space="preserve"> / Eurex Derivate - ()</v>
      </c>
    </row>
    <row r="41" spans="1:17">
      <c r="A41" s="36" t="str">
        <f>IF(OR('Processing Settings'!G41="Netting with Strange Nets ('NET/SPLIT')",'Processing Settings'!G41="Aggregation with Linking",'Processing Settings'!G41="Aggregation"),'Processing Settings'!E41,"")</f>
        <v/>
      </c>
      <c r="B41" s="39" t="str">
        <f>IF(OR('Processing Settings'!G41="Netting with Strange Nets ('NET/SPLIT')",'Processing Settings'!G41="Aggregation with Linking",'Processing Settings'!G41="Aggregation"),'Processing Settings'!A41,"")</f>
        <v/>
      </c>
      <c r="C41" s="39" t="str">
        <f>IF(OR('Processing Settings'!G41="Netting with Strange Nets ('NET/SPLIT')",'Processing Settings'!G41="Aggregation with Linking",'Processing Settings'!G41="Aggregation"),'Processing Settings'!D41,"")</f>
        <v/>
      </c>
      <c r="D41" s="39" t="str">
        <f>IF(OR('Processing Settings'!G41="Netting with Strange Nets ('NET/SPLIT')",'Processing Settings'!G41="Aggregation with Linking",'Processing Settings'!G41="Aggregation"),'Processing Settings'!C41,"")</f>
        <v/>
      </c>
      <c r="E41" s="40" t="str">
        <f t="shared" si="2"/>
        <v/>
      </c>
      <c r="F41" s="1" t="str">
        <f ca="1">IF(COUNTIF($E$2:E41,E41)=1,IFERROR(SUMPRODUCT(SEARCH(MID(E41,ROW(INDIRECT("1:"&amp;LEN(E41))),1),Lists!$V$2),ROW(INDIRECT("1:"&amp;LEN(E41)))),""),"")</f>
        <v/>
      </c>
      <c r="G41" s="1" t="str">
        <f t="shared" ca="1" si="0"/>
        <v/>
      </c>
      <c r="H41" s="1" t="str">
        <f t="shared" si="6"/>
        <v xml:space="preserve"> /  - ()</v>
      </c>
      <c r="I41" s="1"/>
      <c r="J41" s="1" t="str">
        <f>IF('Settlement Account'!J41="Yes",'Settlement Account'!C41&amp;'Settlement Account'!D41,"")</f>
        <v/>
      </c>
      <c r="K41" s="1" t="str">
        <f>IF('Settlement Account'!J41="Yes",'Settlement Account'!A41,"")</f>
        <v/>
      </c>
      <c r="L41" s="1" t="str">
        <f>IF('Settlement Account'!J41="Yes",'Settlement Account'!C41,"")</f>
        <v/>
      </c>
      <c r="M41" s="1" t="str">
        <f>IF('Settlement Account'!J41="Yes",'Settlement Account'!D41,"")</f>
        <v/>
      </c>
      <c r="N41" s="1" t="str">
        <f t="shared" si="4"/>
        <v/>
      </c>
      <c r="O41" s="1" t="str">
        <f ca="1">IF(COUNTIF($N$2:N41,N41)=1,IFERROR(SUMPRODUCT(SEARCH(MID(N41,ROW(INDIRECT("1:"&amp;LEN(N41))),1),Lists!$V$2)),""),"")</f>
        <v/>
      </c>
      <c r="P41" s="1" t="str">
        <f t="shared" ca="1" si="1"/>
        <v/>
      </c>
      <c r="Q41" s="1" t="str">
        <f t="shared" si="5"/>
        <v xml:space="preserve"> / Eurex Derivate - ()</v>
      </c>
    </row>
    <row r="42" spans="1:17">
      <c r="A42" s="36" t="str">
        <f>IF(OR('Processing Settings'!G42="Netting with Strange Nets ('NET/SPLIT')",'Processing Settings'!G42="Aggregation with Linking",'Processing Settings'!G42="Aggregation"),'Processing Settings'!E42,"")</f>
        <v/>
      </c>
      <c r="B42" s="39" t="str">
        <f>IF(OR('Processing Settings'!G42="Netting with Strange Nets ('NET/SPLIT')",'Processing Settings'!G42="Aggregation with Linking",'Processing Settings'!G42="Aggregation"),'Processing Settings'!A42,"")</f>
        <v/>
      </c>
      <c r="C42" s="39" t="str">
        <f>IF(OR('Processing Settings'!G42="Netting with Strange Nets ('NET/SPLIT')",'Processing Settings'!G42="Aggregation with Linking",'Processing Settings'!G42="Aggregation"),'Processing Settings'!D42,"")</f>
        <v/>
      </c>
      <c r="D42" s="39" t="str">
        <f>IF(OR('Processing Settings'!G42="Netting with Strange Nets ('NET/SPLIT')",'Processing Settings'!G42="Aggregation with Linking",'Processing Settings'!G42="Aggregation"),'Processing Settings'!C42,"")</f>
        <v/>
      </c>
      <c r="E42" s="40" t="str">
        <f t="shared" si="2"/>
        <v/>
      </c>
      <c r="F42" s="1" t="str">
        <f ca="1">IF(COUNTIF($E$2:E42,E42)=1,IFERROR(SUMPRODUCT(SEARCH(MID(E42,ROW(INDIRECT("1:"&amp;LEN(E42))),1),Lists!$V$2),ROW(INDIRECT("1:"&amp;LEN(E42)))),""),"")</f>
        <v/>
      </c>
      <c r="G42" s="1" t="str">
        <f t="shared" ca="1" si="0"/>
        <v/>
      </c>
      <c r="H42" s="1" t="str">
        <f t="shared" si="6"/>
        <v xml:space="preserve"> /  - ()</v>
      </c>
      <c r="I42" s="1"/>
      <c r="J42" s="1" t="str">
        <f>IF('Settlement Account'!J42="Yes",'Settlement Account'!C42&amp;'Settlement Account'!D42,"")</f>
        <v/>
      </c>
      <c r="K42" s="1" t="str">
        <f>IF('Settlement Account'!J42="Yes",'Settlement Account'!A42,"")</f>
        <v/>
      </c>
      <c r="L42" s="1" t="str">
        <f>IF('Settlement Account'!J42="Yes",'Settlement Account'!C42,"")</f>
        <v/>
      </c>
      <c r="M42" s="1" t="str">
        <f>IF('Settlement Account'!J42="Yes",'Settlement Account'!D42,"")</f>
        <v/>
      </c>
      <c r="N42" s="1" t="str">
        <f t="shared" si="4"/>
        <v/>
      </c>
      <c r="O42" s="1" t="str">
        <f ca="1">IF(COUNTIF($N$2:N42,N42)=1,IFERROR(SUMPRODUCT(SEARCH(MID(N42,ROW(INDIRECT("1:"&amp;LEN(N42))),1),Lists!$V$2)),""),"")</f>
        <v/>
      </c>
      <c r="P42" s="1" t="str">
        <f t="shared" ca="1" si="1"/>
        <v/>
      </c>
      <c r="Q42" s="1" t="str">
        <f t="shared" si="5"/>
        <v xml:space="preserve"> / Eurex Derivate - ()</v>
      </c>
    </row>
    <row r="43" spans="1:17">
      <c r="A43" s="36" t="str">
        <f>IF(OR('Processing Settings'!G43="Netting with Strange Nets ('NET/SPLIT')",'Processing Settings'!G43="Aggregation with Linking",'Processing Settings'!G43="Aggregation"),'Processing Settings'!E43,"")</f>
        <v/>
      </c>
      <c r="B43" s="39" t="str">
        <f>IF(OR('Processing Settings'!G43="Netting with Strange Nets ('NET/SPLIT')",'Processing Settings'!G43="Aggregation with Linking",'Processing Settings'!G43="Aggregation"),'Processing Settings'!A43,"")</f>
        <v/>
      </c>
      <c r="C43" s="39" t="str">
        <f>IF(OR('Processing Settings'!G43="Netting with Strange Nets ('NET/SPLIT')",'Processing Settings'!G43="Aggregation with Linking",'Processing Settings'!G43="Aggregation"),'Processing Settings'!D43,"")</f>
        <v/>
      </c>
      <c r="D43" s="39" t="str">
        <f>IF(OR('Processing Settings'!G43="Netting with Strange Nets ('NET/SPLIT')",'Processing Settings'!G43="Aggregation with Linking",'Processing Settings'!G43="Aggregation"),'Processing Settings'!C43,"")</f>
        <v/>
      </c>
      <c r="E43" s="40" t="str">
        <f t="shared" si="2"/>
        <v/>
      </c>
      <c r="F43" s="1" t="str">
        <f ca="1">IF(COUNTIF($E$2:E43,E43)=1,IFERROR(SUMPRODUCT(SEARCH(MID(E43,ROW(INDIRECT("1:"&amp;LEN(E43))),1),Lists!$V$2),ROW(INDIRECT("1:"&amp;LEN(E43)))),""),"")</f>
        <v/>
      </c>
      <c r="G43" s="1" t="str">
        <f t="shared" ca="1" si="0"/>
        <v/>
      </c>
      <c r="H43" s="1" t="str">
        <f t="shared" si="6"/>
        <v xml:space="preserve"> /  - ()</v>
      </c>
      <c r="I43" s="1"/>
      <c r="J43" s="1" t="str">
        <f>IF('Settlement Account'!J43="Yes",'Settlement Account'!C43&amp;'Settlement Account'!D43,"")</f>
        <v/>
      </c>
      <c r="K43" s="1" t="str">
        <f>IF('Settlement Account'!J43="Yes",'Settlement Account'!A43,"")</f>
        <v/>
      </c>
      <c r="L43" s="1" t="str">
        <f>IF('Settlement Account'!J43="Yes",'Settlement Account'!C43,"")</f>
        <v/>
      </c>
      <c r="M43" s="1" t="str">
        <f>IF('Settlement Account'!J43="Yes",'Settlement Account'!D43,"")</f>
        <v/>
      </c>
      <c r="N43" s="1" t="str">
        <f t="shared" si="4"/>
        <v/>
      </c>
      <c r="O43" s="1" t="str">
        <f ca="1">IF(COUNTIF($N$2:N43,N43)=1,IFERROR(SUMPRODUCT(SEARCH(MID(N43,ROW(INDIRECT("1:"&amp;LEN(N43))),1),Lists!$V$2)),""),"")</f>
        <v/>
      </c>
      <c r="P43" s="1" t="str">
        <f t="shared" ca="1" si="1"/>
        <v/>
      </c>
      <c r="Q43" s="1" t="str">
        <f t="shared" si="5"/>
        <v xml:space="preserve"> / Eurex Derivate - ()</v>
      </c>
    </row>
    <row r="44" spans="1:17">
      <c r="A44" s="36" t="str">
        <f>IF(OR('Processing Settings'!G44="Netting with Strange Nets ('NET/SPLIT')",'Processing Settings'!G44="Aggregation with Linking",'Processing Settings'!G44="Aggregation"),'Processing Settings'!E44,"")</f>
        <v/>
      </c>
      <c r="B44" s="39" t="str">
        <f>IF(OR('Processing Settings'!G44="Netting with Strange Nets ('NET/SPLIT')",'Processing Settings'!G44="Aggregation with Linking",'Processing Settings'!G44="Aggregation"),'Processing Settings'!A44,"")</f>
        <v/>
      </c>
      <c r="C44" s="39" t="str">
        <f>IF(OR('Processing Settings'!G44="Netting with Strange Nets ('NET/SPLIT')",'Processing Settings'!G44="Aggregation with Linking",'Processing Settings'!G44="Aggregation"),'Processing Settings'!D44,"")</f>
        <v/>
      </c>
      <c r="D44" s="39" t="str">
        <f>IF(OR('Processing Settings'!G44="Netting with Strange Nets ('NET/SPLIT')",'Processing Settings'!G44="Aggregation with Linking",'Processing Settings'!G44="Aggregation"),'Processing Settings'!C44,"")</f>
        <v/>
      </c>
      <c r="E44" s="40" t="str">
        <f t="shared" si="2"/>
        <v/>
      </c>
      <c r="F44" s="1" t="str">
        <f ca="1">IF(COUNTIF($E$2:E44,E44)=1,IFERROR(SUMPRODUCT(SEARCH(MID(E44,ROW(INDIRECT("1:"&amp;LEN(E44))),1),Lists!$V$2),ROW(INDIRECT("1:"&amp;LEN(E44)))),""),"")</f>
        <v/>
      </c>
      <c r="G44" s="1" t="str">
        <f t="shared" ca="1" si="0"/>
        <v/>
      </c>
      <c r="H44" s="1" t="str">
        <f t="shared" si="6"/>
        <v xml:space="preserve"> /  - ()</v>
      </c>
      <c r="I44" s="1"/>
      <c r="J44" s="1" t="str">
        <f>IF('Settlement Account'!J44="Yes",'Settlement Account'!C44&amp;'Settlement Account'!D44,"")</f>
        <v/>
      </c>
      <c r="K44" s="1" t="str">
        <f>IF('Settlement Account'!J44="Yes",'Settlement Account'!A44,"")</f>
        <v/>
      </c>
      <c r="L44" s="1" t="str">
        <f>IF('Settlement Account'!J44="Yes",'Settlement Account'!C44,"")</f>
        <v/>
      </c>
      <c r="M44" s="1" t="str">
        <f>IF('Settlement Account'!J44="Yes",'Settlement Account'!D44,"")</f>
        <v/>
      </c>
      <c r="N44" s="1" t="str">
        <f t="shared" si="4"/>
        <v/>
      </c>
      <c r="O44" s="1" t="str">
        <f ca="1">IF(COUNTIF($N$2:N44,N44)=1,IFERROR(SUMPRODUCT(SEARCH(MID(N44,ROW(INDIRECT("1:"&amp;LEN(N44))),1),Lists!$V$2)),""),"")</f>
        <v/>
      </c>
      <c r="P44" s="1" t="str">
        <f t="shared" ca="1" si="1"/>
        <v/>
      </c>
      <c r="Q44" s="1" t="str">
        <f t="shared" si="5"/>
        <v xml:space="preserve"> / Eurex Derivate - ()</v>
      </c>
    </row>
    <row r="45" spans="1:17">
      <c r="A45" s="36" t="str">
        <f>IF(OR('Processing Settings'!G45="Netting with Strange Nets ('NET/SPLIT')",'Processing Settings'!G45="Aggregation with Linking",'Processing Settings'!G45="Aggregation"),'Processing Settings'!E45,"")</f>
        <v/>
      </c>
      <c r="B45" s="39" t="str">
        <f>IF(OR('Processing Settings'!G45="Netting with Strange Nets ('NET/SPLIT')",'Processing Settings'!G45="Aggregation with Linking",'Processing Settings'!G45="Aggregation"),'Processing Settings'!A45,"")</f>
        <v/>
      </c>
      <c r="C45" s="39" t="str">
        <f>IF(OR('Processing Settings'!G45="Netting with Strange Nets ('NET/SPLIT')",'Processing Settings'!G45="Aggregation with Linking",'Processing Settings'!G45="Aggregation"),'Processing Settings'!D45,"")</f>
        <v/>
      </c>
      <c r="D45" s="39" t="str">
        <f>IF(OR('Processing Settings'!G45="Netting with Strange Nets ('NET/SPLIT')",'Processing Settings'!G45="Aggregation with Linking",'Processing Settings'!G45="Aggregation"),'Processing Settings'!C45,"")</f>
        <v/>
      </c>
      <c r="E45" s="40" t="str">
        <f t="shared" si="2"/>
        <v/>
      </c>
      <c r="F45" s="1" t="str">
        <f ca="1">IF(COUNTIF($E$2:E45,E45)=1,IFERROR(SUMPRODUCT(SEARCH(MID(E45,ROW(INDIRECT("1:"&amp;LEN(E45))),1),Lists!$V$2),ROW(INDIRECT("1:"&amp;LEN(E45)))),""),"")</f>
        <v/>
      </c>
      <c r="G45" s="1" t="str">
        <f t="shared" ca="1" si="0"/>
        <v/>
      </c>
      <c r="H45" s="1" t="str">
        <f t="shared" si="6"/>
        <v xml:space="preserve"> /  - ()</v>
      </c>
      <c r="I45" s="1"/>
      <c r="J45" s="1" t="str">
        <f>IF('Settlement Account'!J45="Yes",'Settlement Account'!C45&amp;'Settlement Account'!D45,"")</f>
        <v/>
      </c>
      <c r="K45" s="1" t="str">
        <f>IF('Settlement Account'!J45="Yes",'Settlement Account'!A45,"")</f>
        <v/>
      </c>
      <c r="L45" s="1" t="str">
        <f>IF('Settlement Account'!J45="Yes",'Settlement Account'!C45,"")</f>
        <v/>
      </c>
      <c r="M45" s="1" t="str">
        <f>IF('Settlement Account'!J45="Yes",'Settlement Account'!D45,"")</f>
        <v/>
      </c>
      <c r="N45" s="1" t="str">
        <f t="shared" si="4"/>
        <v/>
      </c>
      <c r="O45" s="1" t="str">
        <f ca="1">IF(COUNTIF($N$2:N45,N45)=1,IFERROR(SUMPRODUCT(SEARCH(MID(N45,ROW(INDIRECT("1:"&amp;LEN(N45))),1),Lists!$V$2)),""),"")</f>
        <v/>
      </c>
      <c r="P45" s="1" t="str">
        <f t="shared" ca="1" si="1"/>
        <v/>
      </c>
      <c r="Q45" s="1" t="str">
        <f t="shared" si="5"/>
        <v xml:space="preserve"> / Eurex Derivate - ()</v>
      </c>
    </row>
    <row r="46" spans="1:17">
      <c r="A46" s="36" t="str">
        <f>IF(OR('Processing Settings'!G46="Netting with Strange Nets ('NET/SPLIT')",'Processing Settings'!G46="Aggregation with Linking",'Processing Settings'!G46="Aggregation"),'Processing Settings'!E46,"")</f>
        <v/>
      </c>
      <c r="B46" s="39" t="str">
        <f>IF(OR('Processing Settings'!G46="Netting with Strange Nets ('NET/SPLIT')",'Processing Settings'!G46="Aggregation with Linking",'Processing Settings'!G46="Aggregation"),'Processing Settings'!A46,"")</f>
        <v/>
      </c>
      <c r="C46" s="39" t="str">
        <f>IF(OR('Processing Settings'!G46="Netting with Strange Nets ('NET/SPLIT')",'Processing Settings'!G46="Aggregation with Linking",'Processing Settings'!G46="Aggregation"),'Processing Settings'!D46,"")</f>
        <v/>
      </c>
      <c r="D46" s="39" t="str">
        <f>IF(OR('Processing Settings'!G46="Netting with Strange Nets ('NET/SPLIT')",'Processing Settings'!G46="Aggregation with Linking",'Processing Settings'!G46="Aggregation"),'Processing Settings'!C46,"")</f>
        <v/>
      </c>
      <c r="E46" s="40" t="str">
        <f t="shared" si="2"/>
        <v/>
      </c>
      <c r="F46" s="1" t="str">
        <f ca="1">IF(COUNTIF($E$2:E46,E46)=1,IFERROR(SUMPRODUCT(SEARCH(MID(E46,ROW(INDIRECT("1:"&amp;LEN(E46))),1),Lists!$V$2),ROW(INDIRECT("1:"&amp;LEN(E46)))),""),"")</f>
        <v/>
      </c>
      <c r="G46" s="1" t="str">
        <f t="shared" ca="1" si="0"/>
        <v/>
      </c>
      <c r="H46" s="1" t="str">
        <f t="shared" si="6"/>
        <v xml:space="preserve"> /  - ()</v>
      </c>
      <c r="I46" s="1"/>
      <c r="J46" s="1" t="str">
        <f>IF('Settlement Account'!J46="Yes",'Settlement Account'!C46&amp;'Settlement Account'!D46,"")</f>
        <v/>
      </c>
      <c r="K46" s="1" t="str">
        <f>IF('Settlement Account'!J46="Yes",'Settlement Account'!A46,"")</f>
        <v/>
      </c>
      <c r="L46" s="1" t="str">
        <f>IF('Settlement Account'!J46="Yes",'Settlement Account'!C46,"")</f>
        <v/>
      </c>
      <c r="M46" s="1" t="str">
        <f>IF('Settlement Account'!J46="Yes",'Settlement Account'!D46,"")</f>
        <v/>
      </c>
      <c r="N46" s="1" t="str">
        <f t="shared" si="4"/>
        <v/>
      </c>
      <c r="O46" s="1" t="str">
        <f ca="1">IF(COUNTIF($N$2:N46,N46)=1,IFERROR(SUMPRODUCT(SEARCH(MID(N46,ROW(INDIRECT("1:"&amp;LEN(N46))),1),Lists!$V$2)),""),"")</f>
        <v/>
      </c>
      <c r="P46" s="1" t="str">
        <f t="shared" ca="1" si="1"/>
        <v/>
      </c>
      <c r="Q46" s="1" t="str">
        <f t="shared" si="5"/>
        <v xml:space="preserve"> / Eurex Derivate - ()</v>
      </c>
    </row>
    <row r="47" spans="1:17">
      <c r="A47" s="36" t="str">
        <f>IF(OR('Processing Settings'!G47="Netting with Strange Nets ('NET/SPLIT')",'Processing Settings'!G47="Aggregation with Linking",'Processing Settings'!G47="Aggregation"),'Processing Settings'!E47,"")</f>
        <v/>
      </c>
      <c r="B47" s="39" t="str">
        <f>IF(OR('Processing Settings'!G47="Netting with Strange Nets ('NET/SPLIT')",'Processing Settings'!G47="Aggregation with Linking",'Processing Settings'!G47="Aggregation"),'Processing Settings'!A47,"")</f>
        <v/>
      </c>
      <c r="C47" s="39" t="str">
        <f>IF(OR('Processing Settings'!G47="Netting with Strange Nets ('NET/SPLIT')",'Processing Settings'!G47="Aggregation with Linking",'Processing Settings'!G47="Aggregation"),'Processing Settings'!D47,"")</f>
        <v/>
      </c>
      <c r="D47" s="39" t="str">
        <f>IF(OR('Processing Settings'!G47="Netting with Strange Nets ('NET/SPLIT')",'Processing Settings'!G47="Aggregation with Linking",'Processing Settings'!G47="Aggregation"),'Processing Settings'!C47,"")</f>
        <v/>
      </c>
      <c r="E47" s="40" t="str">
        <f t="shared" si="2"/>
        <v/>
      </c>
      <c r="F47" s="1" t="str">
        <f ca="1">IF(COUNTIF($E$2:E47,E47)=1,IFERROR(SUMPRODUCT(SEARCH(MID(E47,ROW(INDIRECT("1:"&amp;LEN(E47))),1),Lists!$V$2),ROW(INDIRECT("1:"&amp;LEN(E47)))),""),"")</f>
        <v/>
      </c>
      <c r="G47" s="1" t="str">
        <f t="shared" ca="1" si="0"/>
        <v/>
      </c>
      <c r="H47" s="1" t="str">
        <f t="shared" si="6"/>
        <v xml:space="preserve"> /  - ()</v>
      </c>
      <c r="I47" s="1"/>
      <c r="J47" s="1" t="str">
        <f>IF('Settlement Account'!J47="Yes",'Settlement Account'!C47&amp;'Settlement Account'!D47,"")</f>
        <v/>
      </c>
      <c r="K47" s="1" t="str">
        <f>IF('Settlement Account'!J47="Yes",'Settlement Account'!A47,"")</f>
        <v/>
      </c>
      <c r="L47" s="1" t="str">
        <f>IF('Settlement Account'!J47="Yes",'Settlement Account'!C47,"")</f>
        <v/>
      </c>
      <c r="M47" s="1" t="str">
        <f>IF('Settlement Account'!J47="Yes",'Settlement Account'!D47,"")</f>
        <v/>
      </c>
      <c r="N47" s="1" t="str">
        <f t="shared" si="4"/>
        <v/>
      </c>
      <c r="O47" s="1" t="str">
        <f ca="1">IF(COUNTIF($N$2:N47,N47)=1,IFERROR(SUMPRODUCT(SEARCH(MID(N47,ROW(INDIRECT("1:"&amp;LEN(N47))),1),Lists!$V$2)),""),"")</f>
        <v/>
      </c>
      <c r="P47" s="1" t="str">
        <f t="shared" ca="1" si="1"/>
        <v/>
      </c>
      <c r="Q47" s="1" t="str">
        <f t="shared" si="5"/>
        <v xml:space="preserve"> / Eurex Derivate - ()</v>
      </c>
    </row>
    <row r="48" spans="1:17">
      <c r="A48" s="36" t="str">
        <f>IF(OR('Processing Settings'!G48="Netting with Strange Nets ('NET/SPLIT')",'Processing Settings'!G48="Aggregation with Linking",'Processing Settings'!G48="Aggregation"),'Processing Settings'!E48,"")</f>
        <v/>
      </c>
      <c r="B48" s="39" t="str">
        <f>IF(OR('Processing Settings'!G48="Netting with Strange Nets ('NET/SPLIT')",'Processing Settings'!G48="Aggregation with Linking",'Processing Settings'!G48="Aggregation"),'Processing Settings'!A48,"")</f>
        <v/>
      </c>
      <c r="C48" s="39" t="str">
        <f>IF(OR('Processing Settings'!G48="Netting with Strange Nets ('NET/SPLIT')",'Processing Settings'!G48="Aggregation with Linking",'Processing Settings'!G48="Aggregation"),'Processing Settings'!D48,"")</f>
        <v/>
      </c>
      <c r="D48" s="39" t="str">
        <f>IF(OR('Processing Settings'!G48="Netting with Strange Nets ('NET/SPLIT')",'Processing Settings'!G48="Aggregation with Linking",'Processing Settings'!G48="Aggregation"),'Processing Settings'!C48,"")</f>
        <v/>
      </c>
      <c r="E48" s="40" t="str">
        <f t="shared" si="2"/>
        <v/>
      </c>
      <c r="F48" s="1" t="str">
        <f ca="1">IF(COUNTIF($E$2:E48,E48)=1,IFERROR(SUMPRODUCT(SEARCH(MID(E48,ROW(INDIRECT("1:"&amp;LEN(E48))),1),Lists!$V$2),ROW(INDIRECT("1:"&amp;LEN(E48)))),""),"")</f>
        <v/>
      </c>
      <c r="G48" s="1" t="str">
        <f t="shared" ca="1" si="0"/>
        <v/>
      </c>
      <c r="H48" s="1" t="str">
        <f t="shared" si="6"/>
        <v xml:space="preserve"> /  - ()</v>
      </c>
      <c r="I48" s="1"/>
      <c r="J48" s="1" t="str">
        <f>IF('Settlement Account'!J48="Yes",'Settlement Account'!C48&amp;'Settlement Account'!D48,"")</f>
        <v/>
      </c>
      <c r="K48" s="1" t="str">
        <f>IF('Settlement Account'!J48="Yes",'Settlement Account'!A48,"")</f>
        <v/>
      </c>
      <c r="L48" s="1" t="str">
        <f>IF('Settlement Account'!J48="Yes",'Settlement Account'!C48,"")</f>
        <v/>
      </c>
      <c r="M48" s="1" t="str">
        <f>IF('Settlement Account'!J48="Yes",'Settlement Account'!D48,"")</f>
        <v/>
      </c>
      <c r="N48" s="1" t="str">
        <f t="shared" si="4"/>
        <v/>
      </c>
      <c r="O48" s="1" t="str">
        <f ca="1">IF(COUNTIF($N$2:N48,N48)=1,IFERROR(SUMPRODUCT(SEARCH(MID(N48,ROW(INDIRECT("1:"&amp;LEN(N48))),1),Lists!$V$2)),""),"")</f>
        <v/>
      </c>
      <c r="P48" s="1" t="str">
        <f t="shared" ca="1" si="1"/>
        <v/>
      </c>
      <c r="Q48" s="1" t="str">
        <f t="shared" si="5"/>
        <v xml:space="preserve"> / Eurex Derivate - ()</v>
      </c>
    </row>
    <row r="49" spans="1:17">
      <c r="A49" s="36" t="str">
        <f>IF(OR('Processing Settings'!G49="Netting with Strange Nets ('NET/SPLIT')",'Processing Settings'!G49="Aggregation with Linking",'Processing Settings'!G49="Aggregation"),'Processing Settings'!E49,"")</f>
        <v/>
      </c>
      <c r="B49" s="39" t="str">
        <f>IF(OR('Processing Settings'!G49="Netting with Strange Nets ('NET/SPLIT')",'Processing Settings'!G49="Aggregation with Linking",'Processing Settings'!G49="Aggregation"),'Processing Settings'!A49,"")</f>
        <v/>
      </c>
      <c r="C49" s="39" t="str">
        <f>IF(OR('Processing Settings'!G49="Netting with Strange Nets ('NET/SPLIT')",'Processing Settings'!G49="Aggregation with Linking",'Processing Settings'!G49="Aggregation"),'Processing Settings'!D49,"")</f>
        <v/>
      </c>
      <c r="D49" s="39" t="str">
        <f>IF(OR('Processing Settings'!G49="Netting with Strange Nets ('NET/SPLIT')",'Processing Settings'!G49="Aggregation with Linking",'Processing Settings'!G49="Aggregation"),'Processing Settings'!C49,"")</f>
        <v/>
      </c>
      <c r="E49" s="40" t="str">
        <f t="shared" si="2"/>
        <v/>
      </c>
      <c r="F49" s="1" t="str">
        <f ca="1">IF(COUNTIF($E$2:E49,E49)=1,IFERROR(SUMPRODUCT(SEARCH(MID(E49,ROW(INDIRECT("1:"&amp;LEN(E49))),1),Lists!$V$2),ROW(INDIRECT("1:"&amp;LEN(E49)))),""),"")</f>
        <v/>
      </c>
      <c r="G49" s="1" t="str">
        <f t="shared" ca="1" si="0"/>
        <v/>
      </c>
      <c r="H49" s="1" t="str">
        <f t="shared" si="6"/>
        <v xml:space="preserve"> /  - ()</v>
      </c>
      <c r="I49" s="1"/>
      <c r="J49" s="1" t="str">
        <f>IF('Settlement Account'!J49="Yes",'Settlement Account'!C49&amp;'Settlement Account'!D49,"")</f>
        <v/>
      </c>
      <c r="K49" s="1" t="str">
        <f>IF('Settlement Account'!J49="Yes",'Settlement Account'!A49,"")</f>
        <v/>
      </c>
      <c r="L49" s="1" t="str">
        <f>IF('Settlement Account'!J49="Yes",'Settlement Account'!C49,"")</f>
        <v/>
      </c>
      <c r="M49" s="1" t="str">
        <f>IF('Settlement Account'!J49="Yes",'Settlement Account'!D49,"")</f>
        <v/>
      </c>
      <c r="N49" s="1" t="str">
        <f t="shared" si="4"/>
        <v/>
      </c>
      <c r="O49" s="1" t="str">
        <f ca="1">IF(COUNTIF($N$2:N49,N49)=1,IFERROR(SUMPRODUCT(SEARCH(MID(N49,ROW(INDIRECT("1:"&amp;LEN(N49))),1),Lists!$V$2)),""),"")</f>
        <v/>
      </c>
      <c r="P49" s="1" t="str">
        <f t="shared" ca="1" si="1"/>
        <v/>
      </c>
      <c r="Q49" s="1" t="str">
        <f t="shared" si="5"/>
        <v xml:space="preserve"> / Eurex Derivate - ()</v>
      </c>
    </row>
    <row r="50" spans="1:17">
      <c r="A50" s="36" t="str">
        <f>IF(OR('Processing Settings'!G50="Netting with Strange Nets ('NET/SPLIT')",'Processing Settings'!G50="Aggregation with Linking",'Processing Settings'!G50="Aggregation"),'Processing Settings'!E50,"")</f>
        <v/>
      </c>
      <c r="B50" s="39" t="str">
        <f>IF(OR('Processing Settings'!G50="Netting with Strange Nets ('NET/SPLIT')",'Processing Settings'!G50="Aggregation with Linking",'Processing Settings'!G50="Aggregation"),'Processing Settings'!A50,"")</f>
        <v/>
      </c>
      <c r="C50" s="39" t="str">
        <f>IF(OR('Processing Settings'!G50="Netting with Strange Nets ('NET/SPLIT')",'Processing Settings'!G50="Aggregation with Linking",'Processing Settings'!G50="Aggregation"),'Processing Settings'!D50,"")</f>
        <v/>
      </c>
      <c r="D50" s="39" t="str">
        <f>IF(OR('Processing Settings'!G50="Netting with Strange Nets ('NET/SPLIT')",'Processing Settings'!G50="Aggregation with Linking",'Processing Settings'!G50="Aggregation"),'Processing Settings'!C50,"")</f>
        <v/>
      </c>
      <c r="E50" s="40" t="str">
        <f t="shared" si="2"/>
        <v/>
      </c>
      <c r="F50" s="1" t="str">
        <f ca="1">IF(COUNTIF($E$2:E50,E50)=1,IFERROR(SUMPRODUCT(SEARCH(MID(E50,ROW(INDIRECT("1:"&amp;LEN(E50))),1),Lists!$V$2),ROW(INDIRECT("1:"&amp;LEN(E50)))),""),"")</f>
        <v/>
      </c>
      <c r="G50" s="1" t="str">
        <f t="shared" ca="1" si="0"/>
        <v/>
      </c>
      <c r="H50" s="1" t="str">
        <f t="shared" si="6"/>
        <v xml:space="preserve"> /  - ()</v>
      </c>
      <c r="I50" s="1"/>
      <c r="J50" s="1" t="str">
        <f>IF('Settlement Account'!J50="Yes",'Settlement Account'!C50&amp;'Settlement Account'!D50,"")</f>
        <v/>
      </c>
      <c r="K50" s="1" t="str">
        <f>IF('Settlement Account'!J50="Yes",'Settlement Account'!A50,"")</f>
        <v/>
      </c>
      <c r="L50" s="1" t="str">
        <f>IF('Settlement Account'!J50="Yes",'Settlement Account'!C50,"")</f>
        <v/>
      </c>
      <c r="M50" s="1" t="str">
        <f>IF('Settlement Account'!J50="Yes",'Settlement Account'!D50,"")</f>
        <v/>
      </c>
      <c r="N50" s="1" t="str">
        <f t="shared" si="4"/>
        <v/>
      </c>
      <c r="O50" s="1" t="str">
        <f ca="1">IF(COUNTIF($N$2:N50,N50)=1,IFERROR(SUMPRODUCT(SEARCH(MID(N50,ROW(INDIRECT("1:"&amp;LEN(N50))),1),Lists!$V$2)),""),"")</f>
        <v/>
      </c>
      <c r="P50" s="1" t="str">
        <f t="shared" ca="1" si="1"/>
        <v/>
      </c>
      <c r="Q50" s="1" t="str">
        <f t="shared" si="5"/>
        <v xml:space="preserve"> / Eurex Derivate - ()</v>
      </c>
    </row>
    <row r="51" spans="1:17">
      <c r="A51" s="36" t="str">
        <f>IF(OR('Processing Settings'!G51="Netting with Strange Nets ('NET/SPLIT')",'Processing Settings'!G51="Aggregation with Linking",'Processing Settings'!G51="Aggregation"),'Processing Settings'!E51,"")</f>
        <v/>
      </c>
      <c r="B51" s="39" t="str">
        <f>IF(OR('Processing Settings'!G51="Netting with Strange Nets ('NET/SPLIT')",'Processing Settings'!G51="Aggregation with Linking",'Processing Settings'!G51="Aggregation"),'Processing Settings'!A51,"")</f>
        <v/>
      </c>
      <c r="C51" s="39" t="str">
        <f>IF(OR('Processing Settings'!G51="Netting with Strange Nets ('NET/SPLIT')",'Processing Settings'!G51="Aggregation with Linking",'Processing Settings'!G51="Aggregation"),'Processing Settings'!D51,"")</f>
        <v/>
      </c>
      <c r="D51" s="39" t="str">
        <f>IF(OR('Processing Settings'!G51="Netting with Strange Nets ('NET/SPLIT')",'Processing Settings'!G51="Aggregation with Linking",'Processing Settings'!G51="Aggregation"),'Processing Settings'!C51,"")</f>
        <v/>
      </c>
      <c r="E51" s="40" t="str">
        <f t="shared" si="2"/>
        <v/>
      </c>
      <c r="F51" s="1" t="str">
        <f ca="1">IF(COUNTIF($E$2:E51,E51)=1,IFERROR(SUMPRODUCT(SEARCH(MID(E51,ROW(INDIRECT("1:"&amp;LEN(E51))),1),Lists!$V$2),ROW(INDIRECT("1:"&amp;LEN(E51)))),""),"")</f>
        <v/>
      </c>
      <c r="G51" s="1" t="str">
        <f t="shared" ca="1" si="0"/>
        <v/>
      </c>
      <c r="H51" s="1" t="str">
        <f t="shared" si="6"/>
        <v xml:space="preserve"> /  - ()</v>
      </c>
      <c r="I51" s="1"/>
      <c r="J51" s="1" t="str">
        <f>IF('Settlement Account'!J51="Yes",'Settlement Account'!C51&amp;'Settlement Account'!D51,"")</f>
        <v/>
      </c>
      <c r="K51" s="1" t="str">
        <f>IF('Settlement Account'!J51="Yes",'Settlement Account'!A51,"")</f>
        <v/>
      </c>
      <c r="L51" s="1" t="str">
        <f>IF('Settlement Account'!J51="Yes",'Settlement Account'!C51,"")</f>
        <v/>
      </c>
      <c r="M51" s="1" t="str">
        <f>IF('Settlement Account'!J51="Yes",'Settlement Account'!D51,"")</f>
        <v/>
      </c>
      <c r="N51" s="1" t="str">
        <f t="shared" si="4"/>
        <v/>
      </c>
      <c r="O51" s="1" t="str">
        <f ca="1">IF(COUNTIF($N$2:N51,N51)=1,IFERROR(SUMPRODUCT(SEARCH(MID(N51,ROW(INDIRECT("1:"&amp;LEN(N51))),1),Lists!$V$2)),""),"")</f>
        <v/>
      </c>
      <c r="P51" s="1" t="str">
        <f t="shared" ca="1" si="1"/>
        <v/>
      </c>
      <c r="Q51" s="1" t="str">
        <f t="shared" si="5"/>
        <v xml:space="preserve"> / Eurex Derivate - ()</v>
      </c>
    </row>
    <row r="52" spans="1:17">
      <c r="A52" s="36" t="str">
        <f>IF(OR('Processing Settings'!G52="Netting with Strange Nets ('NET/SPLIT')",'Processing Settings'!G52="Aggregation with Linking",'Processing Settings'!G52="Aggregation"),'Processing Settings'!E52,"")</f>
        <v/>
      </c>
      <c r="B52" s="39" t="str">
        <f>IF(OR('Processing Settings'!G52="Netting with Strange Nets ('NET/SPLIT')",'Processing Settings'!G52="Aggregation with Linking",'Processing Settings'!G52="Aggregation"),'Processing Settings'!A52,"")</f>
        <v/>
      </c>
      <c r="C52" s="39" t="str">
        <f>IF(OR('Processing Settings'!G52="Netting with Strange Nets ('NET/SPLIT')",'Processing Settings'!G52="Aggregation with Linking",'Processing Settings'!G52="Aggregation"),'Processing Settings'!D52,"")</f>
        <v/>
      </c>
      <c r="D52" s="39" t="str">
        <f>IF(OR('Processing Settings'!G52="Netting with Strange Nets ('NET/SPLIT')",'Processing Settings'!G52="Aggregation with Linking",'Processing Settings'!G52="Aggregation"),'Processing Settings'!C52,"")</f>
        <v/>
      </c>
      <c r="E52" s="40" t="str">
        <f t="shared" si="2"/>
        <v/>
      </c>
      <c r="F52" s="1" t="str">
        <f ca="1">IF(COUNTIF($E$2:E52,E52)=1,IFERROR(SUMPRODUCT(SEARCH(MID(E52,ROW(INDIRECT("1:"&amp;LEN(E52))),1),Lists!$V$2),ROW(INDIRECT("1:"&amp;LEN(E52)))),""),"")</f>
        <v/>
      </c>
      <c r="G52" s="1" t="str">
        <f t="shared" ca="1" si="0"/>
        <v/>
      </c>
      <c r="H52" s="1" t="str">
        <f t="shared" si="6"/>
        <v xml:space="preserve"> /  - ()</v>
      </c>
      <c r="I52" s="1"/>
      <c r="J52" s="1" t="str">
        <f>IF('Settlement Account'!J52="Yes",'Settlement Account'!C52&amp;'Settlement Account'!D52,"")</f>
        <v/>
      </c>
      <c r="K52" s="1" t="str">
        <f>IF('Settlement Account'!J52="Yes",'Settlement Account'!A52,"")</f>
        <v/>
      </c>
      <c r="L52" s="1" t="str">
        <f>IF('Settlement Account'!J52="Yes",'Settlement Account'!C52,"")</f>
        <v/>
      </c>
      <c r="M52" s="1" t="str">
        <f>IF('Settlement Account'!J52="Yes",'Settlement Account'!D52,"")</f>
        <v/>
      </c>
      <c r="N52" s="1" t="str">
        <f t="shared" si="4"/>
        <v/>
      </c>
      <c r="O52" s="1" t="str">
        <f ca="1">IF(COUNTIF($N$2:N52,N52)=1,IFERROR(SUMPRODUCT(SEARCH(MID(N52,ROW(INDIRECT("1:"&amp;LEN(N52))),1),Lists!$V$2)),""),"")</f>
        <v/>
      </c>
      <c r="P52" s="1" t="str">
        <f t="shared" ca="1" si="1"/>
        <v/>
      </c>
      <c r="Q52" s="1" t="str">
        <f t="shared" si="5"/>
        <v xml:space="preserve"> / Eurex Derivate - ()</v>
      </c>
    </row>
    <row r="53" spans="1:17">
      <c r="A53" s="36" t="str">
        <f>IF(OR('Processing Settings'!G53="Netting with Strange Nets ('NET/SPLIT')",'Processing Settings'!G53="Aggregation with Linking",'Processing Settings'!G53="Aggregation"),'Processing Settings'!E53,"")</f>
        <v/>
      </c>
      <c r="B53" s="39" t="str">
        <f>IF(OR('Processing Settings'!G53="Netting with Strange Nets ('NET/SPLIT')",'Processing Settings'!G53="Aggregation with Linking",'Processing Settings'!G53="Aggregation"),'Processing Settings'!A53,"")</f>
        <v/>
      </c>
      <c r="C53" s="39" t="str">
        <f>IF(OR('Processing Settings'!G53="Netting with Strange Nets ('NET/SPLIT')",'Processing Settings'!G53="Aggregation with Linking",'Processing Settings'!G53="Aggregation"),'Processing Settings'!D53,"")</f>
        <v/>
      </c>
      <c r="D53" s="39" t="str">
        <f>IF(OR('Processing Settings'!G53="Netting with Strange Nets ('NET/SPLIT')",'Processing Settings'!G53="Aggregation with Linking",'Processing Settings'!G53="Aggregation"),'Processing Settings'!C53,"")</f>
        <v/>
      </c>
      <c r="E53" s="40" t="str">
        <f t="shared" si="2"/>
        <v/>
      </c>
      <c r="F53" s="1" t="str">
        <f ca="1">IF(COUNTIF($E$2:E53,E53)=1,IFERROR(SUMPRODUCT(SEARCH(MID(E53,ROW(INDIRECT("1:"&amp;LEN(E53))),1),Lists!$V$2),ROW(INDIRECT("1:"&amp;LEN(E53)))),""),"")</f>
        <v/>
      </c>
      <c r="G53" s="1" t="str">
        <f t="shared" ca="1" si="0"/>
        <v/>
      </c>
      <c r="H53" s="1" t="str">
        <f t="shared" si="6"/>
        <v xml:space="preserve"> /  - ()</v>
      </c>
      <c r="I53" s="1"/>
      <c r="J53" s="1" t="str">
        <f>IF('Settlement Account'!J53="Yes",'Settlement Account'!C53&amp;'Settlement Account'!D53,"")</f>
        <v/>
      </c>
      <c r="K53" s="1" t="str">
        <f>IF('Settlement Account'!J53="Yes",'Settlement Account'!A53,"")</f>
        <v/>
      </c>
      <c r="L53" s="1" t="str">
        <f>IF('Settlement Account'!J53="Yes",'Settlement Account'!C53,"")</f>
        <v/>
      </c>
      <c r="M53" s="1" t="str">
        <f>IF('Settlement Account'!J53="Yes",'Settlement Account'!D53,"")</f>
        <v/>
      </c>
      <c r="N53" s="1" t="str">
        <f t="shared" si="4"/>
        <v/>
      </c>
      <c r="O53" s="1" t="str">
        <f ca="1">IF(COUNTIF($N$2:N53,N53)=1,IFERROR(SUMPRODUCT(SEARCH(MID(N53,ROW(INDIRECT("1:"&amp;LEN(N53))),1),Lists!$V$2)),""),"")</f>
        <v/>
      </c>
      <c r="P53" s="1" t="str">
        <f t="shared" ca="1" si="1"/>
        <v/>
      </c>
      <c r="Q53" s="1" t="str">
        <f t="shared" si="5"/>
        <v xml:space="preserve"> / Eurex Derivate - ()</v>
      </c>
    </row>
    <row r="54" spans="1:17">
      <c r="A54" s="36" t="str">
        <f>IF(OR('Processing Settings'!G54="Netting with Strange Nets ('NET/SPLIT')",'Processing Settings'!G54="Aggregation with Linking",'Processing Settings'!G54="Aggregation"),'Processing Settings'!E54,"")</f>
        <v/>
      </c>
      <c r="B54" s="39" t="str">
        <f>IF(OR('Processing Settings'!G54="Netting with Strange Nets ('NET/SPLIT')",'Processing Settings'!G54="Aggregation with Linking",'Processing Settings'!G54="Aggregation"),'Processing Settings'!A54,"")</f>
        <v/>
      </c>
      <c r="C54" s="39" t="str">
        <f>IF(OR('Processing Settings'!G54="Netting with Strange Nets ('NET/SPLIT')",'Processing Settings'!G54="Aggregation with Linking",'Processing Settings'!G54="Aggregation"),'Processing Settings'!D54,"")</f>
        <v/>
      </c>
      <c r="D54" s="39" t="str">
        <f>IF(OR('Processing Settings'!G54="Netting with Strange Nets ('NET/SPLIT')",'Processing Settings'!G54="Aggregation with Linking",'Processing Settings'!G54="Aggregation"),'Processing Settings'!C54,"")</f>
        <v/>
      </c>
      <c r="E54" s="40" t="str">
        <f t="shared" si="2"/>
        <v/>
      </c>
      <c r="F54" s="1" t="str">
        <f ca="1">IF(COUNTIF($E$2:E54,E54)=1,IFERROR(SUMPRODUCT(SEARCH(MID(E54,ROW(INDIRECT("1:"&amp;LEN(E54))),1),Lists!$V$2),ROW(INDIRECT("1:"&amp;LEN(E54)))),""),"")</f>
        <v/>
      </c>
      <c r="G54" s="1" t="str">
        <f t="shared" ca="1" si="0"/>
        <v/>
      </c>
      <c r="H54" s="1" t="str">
        <f t="shared" si="6"/>
        <v xml:space="preserve"> /  - ()</v>
      </c>
      <c r="I54" s="1"/>
      <c r="J54" s="1" t="str">
        <f>IF('Settlement Account'!J54="Yes",'Settlement Account'!C54&amp;'Settlement Account'!D54,"")</f>
        <v/>
      </c>
      <c r="K54" s="1" t="str">
        <f>IF('Settlement Account'!J54="Yes",'Settlement Account'!A54,"")</f>
        <v/>
      </c>
      <c r="L54" s="1" t="str">
        <f>IF('Settlement Account'!J54="Yes",'Settlement Account'!C54,"")</f>
        <v/>
      </c>
      <c r="M54" s="1" t="str">
        <f>IF('Settlement Account'!J54="Yes",'Settlement Account'!D54,"")</f>
        <v/>
      </c>
      <c r="N54" s="1" t="str">
        <f t="shared" si="4"/>
        <v/>
      </c>
      <c r="O54" s="1" t="str">
        <f ca="1">IF(COUNTIF($N$2:N54,N54)=1,IFERROR(SUMPRODUCT(SEARCH(MID(N54,ROW(INDIRECT("1:"&amp;LEN(N54))),1),Lists!$V$2)),""),"")</f>
        <v/>
      </c>
      <c r="P54" s="1" t="str">
        <f t="shared" ca="1" si="1"/>
        <v/>
      </c>
      <c r="Q54" s="1" t="str">
        <f t="shared" si="5"/>
        <v xml:space="preserve"> / Eurex Derivate - ()</v>
      </c>
    </row>
    <row r="55" spans="1:17">
      <c r="A55" s="36" t="str">
        <f>IF(OR('Processing Settings'!G55="Netting with Strange Nets ('NET/SPLIT')",'Processing Settings'!G55="Aggregation with Linking",'Processing Settings'!G55="Aggregation"),'Processing Settings'!E55,"")</f>
        <v/>
      </c>
      <c r="B55" s="39" t="str">
        <f>IF(OR('Processing Settings'!G55="Netting with Strange Nets ('NET/SPLIT')",'Processing Settings'!G55="Aggregation with Linking",'Processing Settings'!G55="Aggregation"),'Processing Settings'!A55,"")</f>
        <v/>
      </c>
      <c r="C55" s="39" t="str">
        <f>IF(OR('Processing Settings'!G55="Netting with Strange Nets ('NET/SPLIT')",'Processing Settings'!G55="Aggregation with Linking",'Processing Settings'!G55="Aggregation"),'Processing Settings'!D55,"")</f>
        <v/>
      </c>
      <c r="D55" s="39" t="str">
        <f>IF(OR('Processing Settings'!G55="Netting with Strange Nets ('NET/SPLIT')",'Processing Settings'!G55="Aggregation with Linking",'Processing Settings'!G55="Aggregation"),'Processing Settings'!C55,"")</f>
        <v/>
      </c>
      <c r="E55" s="40" t="str">
        <f t="shared" si="2"/>
        <v/>
      </c>
      <c r="F55" s="1" t="str">
        <f ca="1">IF(COUNTIF($E$2:E55,E55)=1,IFERROR(SUMPRODUCT(SEARCH(MID(E55,ROW(INDIRECT("1:"&amp;LEN(E55))),1),Lists!$V$2),ROW(INDIRECT("1:"&amp;LEN(E55)))),""),"")</f>
        <v/>
      </c>
      <c r="G55" s="1" t="str">
        <f t="shared" ca="1" si="0"/>
        <v/>
      </c>
      <c r="H55" s="1" t="str">
        <f t="shared" si="6"/>
        <v xml:space="preserve"> /  - ()</v>
      </c>
      <c r="I55" s="1"/>
      <c r="J55" s="1" t="str">
        <f>IF('Settlement Account'!J55="Yes",'Settlement Account'!C55&amp;'Settlement Account'!D55,"")</f>
        <v/>
      </c>
      <c r="K55" s="1" t="str">
        <f>IF('Settlement Account'!J55="Yes",'Settlement Account'!A55,"")</f>
        <v/>
      </c>
      <c r="L55" s="1" t="str">
        <f>IF('Settlement Account'!J55="Yes",'Settlement Account'!C55,"")</f>
        <v/>
      </c>
      <c r="M55" s="1" t="str">
        <f>IF('Settlement Account'!J55="Yes",'Settlement Account'!D55,"")</f>
        <v/>
      </c>
      <c r="N55" s="1" t="str">
        <f t="shared" si="4"/>
        <v/>
      </c>
      <c r="O55" s="1" t="str">
        <f ca="1">IF(COUNTIF($N$2:N55,N55)=1,IFERROR(SUMPRODUCT(SEARCH(MID(N55,ROW(INDIRECT("1:"&amp;LEN(N55))),1),Lists!$V$2)),""),"")</f>
        <v/>
      </c>
      <c r="P55" s="1" t="str">
        <f t="shared" ca="1" si="1"/>
        <v/>
      </c>
      <c r="Q55" s="1" t="str">
        <f t="shared" si="5"/>
        <v xml:space="preserve"> / Eurex Derivate - ()</v>
      </c>
    </row>
    <row r="56" spans="1:17">
      <c r="A56" s="36" t="str">
        <f>IF(OR('Processing Settings'!G56="Netting with Strange Nets ('NET/SPLIT')",'Processing Settings'!G56="Aggregation with Linking",'Processing Settings'!G56="Aggregation"),'Processing Settings'!E56,"")</f>
        <v/>
      </c>
      <c r="B56" s="39" t="str">
        <f>IF(OR('Processing Settings'!G56="Netting with Strange Nets ('NET/SPLIT')",'Processing Settings'!G56="Aggregation with Linking",'Processing Settings'!G56="Aggregation"),'Processing Settings'!A56,"")</f>
        <v/>
      </c>
      <c r="C56" s="39" t="str">
        <f>IF(OR('Processing Settings'!G56="Netting with Strange Nets ('NET/SPLIT')",'Processing Settings'!G56="Aggregation with Linking",'Processing Settings'!G56="Aggregation"),'Processing Settings'!D56,"")</f>
        <v/>
      </c>
      <c r="D56" s="39" t="str">
        <f>IF(OR('Processing Settings'!G56="Netting with Strange Nets ('NET/SPLIT')",'Processing Settings'!G56="Aggregation with Linking",'Processing Settings'!G56="Aggregation"),'Processing Settings'!C56,"")</f>
        <v/>
      </c>
      <c r="E56" s="40" t="str">
        <f t="shared" si="2"/>
        <v/>
      </c>
      <c r="F56" s="1" t="str">
        <f ca="1">IF(COUNTIF($E$2:E56,E56)=1,IFERROR(SUMPRODUCT(SEARCH(MID(E56,ROW(INDIRECT("1:"&amp;LEN(E56))),1),Lists!$V$2),ROW(INDIRECT("1:"&amp;LEN(E56)))),""),"")</f>
        <v/>
      </c>
      <c r="G56" s="1" t="str">
        <f t="shared" ca="1" si="0"/>
        <v/>
      </c>
      <c r="H56" s="1" t="str">
        <f t="shared" si="6"/>
        <v xml:space="preserve"> /  - ()</v>
      </c>
      <c r="I56" s="1"/>
      <c r="J56" s="1" t="str">
        <f>IF('Settlement Account'!J56="Yes",'Settlement Account'!C56&amp;'Settlement Account'!D56,"")</f>
        <v/>
      </c>
      <c r="K56" s="1" t="str">
        <f>IF('Settlement Account'!J56="Yes",'Settlement Account'!A56,"")</f>
        <v/>
      </c>
      <c r="L56" s="1" t="str">
        <f>IF('Settlement Account'!J56="Yes",'Settlement Account'!C56,"")</f>
        <v/>
      </c>
      <c r="M56" s="1" t="str">
        <f>IF('Settlement Account'!J56="Yes",'Settlement Account'!D56,"")</f>
        <v/>
      </c>
      <c r="N56" s="1" t="str">
        <f t="shared" si="4"/>
        <v/>
      </c>
      <c r="O56" s="1" t="str">
        <f ca="1">IF(COUNTIF($N$2:N56,N56)=1,IFERROR(SUMPRODUCT(SEARCH(MID(N56,ROW(INDIRECT("1:"&amp;LEN(N56))),1),Lists!$V$2)),""),"")</f>
        <v/>
      </c>
      <c r="P56" s="1" t="str">
        <f t="shared" ca="1" si="1"/>
        <v/>
      </c>
      <c r="Q56" s="1" t="str">
        <f t="shared" si="5"/>
        <v xml:space="preserve"> / Eurex Derivate - ()</v>
      </c>
    </row>
    <row r="57" spans="1:17">
      <c r="A57" s="36" t="str">
        <f>IF(OR('Processing Settings'!G57="Netting with Strange Nets ('NET/SPLIT')",'Processing Settings'!G57="Aggregation with Linking",'Processing Settings'!G57="Aggregation"),'Processing Settings'!E57,"")</f>
        <v/>
      </c>
      <c r="B57" s="39" t="str">
        <f>IF(OR('Processing Settings'!G57="Netting with Strange Nets ('NET/SPLIT')",'Processing Settings'!G57="Aggregation with Linking",'Processing Settings'!G57="Aggregation"),'Processing Settings'!A57,"")</f>
        <v/>
      </c>
      <c r="C57" s="39" t="str">
        <f>IF(OR('Processing Settings'!G57="Netting with Strange Nets ('NET/SPLIT')",'Processing Settings'!G57="Aggregation with Linking",'Processing Settings'!G57="Aggregation"),'Processing Settings'!D57,"")</f>
        <v/>
      </c>
      <c r="D57" s="39" t="str">
        <f>IF(OR('Processing Settings'!G57="Netting with Strange Nets ('NET/SPLIT')",'Processing Settings'!G57="Aggregation with Linking",'Processing Settings'!G57="Aggregation"),'Processing Settings'!C57,"")</f>
        <v/>
      </c>
      <c r="E57" s="40" t="str">
        <f t="shared" si="2"/>
        <v/>
      </c>
      <c r="F57" s="1" t="str">
        <f ca="1">IF(COUNTIF($E$2:E57,E57)=1,IFERROR(SUMPRODUCT(SEARCH(MID(E57,ROW(INDIRECT("1:"&amp;LEN(E57))),1),Lists!$V$2),ROW(INDIRECT("1:"&amp;LEN(E57)))),""),"")</f>
        <v/>
      </c>
      <c r="G57" s="1" t="str">
        <f t="shared" ca="1" si="0"/>
        <v/>
      </c>
      <c r="H57" s="1" t="str">
        <f t="shared" si="6"/>
        <v xml:space="preserve"> /  - ()</v>
      </c>
      <c r="I57" s="1"/>
      <c r="J57" s="1" t="str">
        <f>IF('Settlement Account'!J57="Yes",'Settlement Account'!C57&amp;'Settlement Account'!D57,"")</f>
        <v/>
      </c>
      <c r="K57" s="1" t="str">
        <f>IF('Settlement Account'!J57="Yes",'Settlement Account'!A57,"")</f>
        <v/>
      </c>
      <c r="L57" s="1" t="str">
        <f>IF('Settlement Account'!J57="Yes",'Settlement Account'!C57,"")</f>
        <v/>
      </c>
      <c r="M57" s="1" t="str">
        <f>IF('Settlement Account'!J57="Yes",'Settlement Account'!D57,"")</f>
        <v/>
      </c>
      <c r="N57" s="1" t="str">
        <f t="shared" si="4"/>
        <v/>
      </c>
      <c r="O57" s="1" t="str">
        <f ca="1">IF(COUNTIF($N$2:N57,N57)=1,IFERROR(SUMPRODUCT(SEARCH(MID(N57,ROW(INDIRECT("1:"&amp;LEN(N57))),1),Lists!$V$2)),""),"")</f>
        <v/>
      </c>
      <c r="P57" s="1" t="str">
        <f t="shared" ca="1" si="1"/>
        <v/>
      </c>
      <c r="Q57" s="1" t="str">
        <f t="shared" si="5"/>
        <v xml:space="preserve"> / Eurex Derivate - ()</v>
      </c>
    </row>
    <row r="58" spans="1:17">
      <c r="A58" s="36" t="str">
        <f>IF(OR('Processing Settings'!G58="Netting with Strange Nets ('NET/SPLIT')",'Processing Settings'!G58="Aggregation with Linking",'Processing Settings'!G58="Aggregation"),'Processing Settings'!E58,"")</f>
        <v/>
      </c>
      <c r="B58" s="39" t="str">
        <f>IF(OR('Processing Settings'!G58="Netting with Strange Nets ('NET/SPLIT')",'Processing Settings'!G58="Aggregation with Linking",'Processing Settings'!G58="Aggregation"),'Processing Settings'!A58,"")</f>
        <v/>
      </c>
      <c r="C58" s="39" t="str">
        <f>IF(OR('Processing Settings'!G58="Netting with Strange Nets ('NET/SPLIT')",'Processing Settings'!G58="Aggregation with Linking",'Processing Settings'!G58="Aggregation"),'Processing Settings'!D58,"")</f>
        <v/>
      </c>
      <c r="D58" s="39" t="str">
        <f>IF(OR('Processing Settings'!G58="Netting with Strange Nets ('NET/SPLIT')",'Processing Settings'!G58="Aggregation with Linking",'Processing Settings'!G58="Aggregation"),'Processing Settings'!C58,"")</f>
        <v/>
      </c>
      <c r="E58" s="40" t="str">
        <f t="shared" si="2"/>
        <v/>
      </c>
      <c r="F58" s="1" t="str">
        <f ca="1">IF(COUNTIF($E$2:E58,E58)=1,IFERROR(SUMPRODUCT(SEARCH(MID(E58,ROW(INDIRECT("1:"&amp;LEN(E58))),1),Lists!$V$2),ROW(INDIRECT("1:"&amp;LEN(E58)))),""),"")</f>
        <v/>
      </c>
      <c r="G58" s="1" t="str">
        <f t="shared" ca="1" si="0"/>
        <v/>
      </c>
      <c r="H58" s="1" t="str">
        <f t="shared" si="6"/>
        <v xml:space="preserve"> /  - ()</v>
      </c>
      <c r="I58" s="1"/>
      <c r="J58" s="1" t="str">
        <f>IF('Settlement Account'!J58="Yes",'Settlement Account'!C58&amp;'Settlement Account'!D58,"")</f>
        <v/>
      </c>
      <c r="K58" s="1" t="str">
        <f>IF('Settlement Account'!J58="Yes",'Settlement Account'!A58,"")</f>
        <v/>
      </c>
      <c r="L58" s="1" t="str">
        <f>IF('Settlement Account'!J58="Yes",'Settlement Account'!C58,"")</f>
        <v/>
      </c>
      <c r="M58" s="1" t="str">
        <f>IF('Settlement Account'!J58="Yes",'Settlement Account'!D58,"")</f>
        <v/>
      </c>
      <c r="N58" s="1" t="str">
        <f t="shared" si="4"/>
        <v/>
      </c>
      <c r="O58" s="1" t="str">
        <f ca="1">IF(COUNTIF($N$2:N58,N58)=1,IFERROR(SUMPRODUCT(SEARCH(MID(N58,ROW(INDIRECT("1:"&amp;LEN(N58))),1),Lists!$V$2)),""),"")</f>
        <v/>
      </c>
      <c r="P58" s="1" t="str">
        <f t="shared" ca="1" si="1"/>
        <v/>
      </c>
      <c r="Q58" s="1" t="str">
        <f t="shared" si="5"/>
        <v xml:space="preserve"> / Eurex Derivate - ()</v>
      </c>
    </row>
    <row r="59" spans="1:17">
      <c r="A59" s="36" t="str">
        <f>IF(OR('Processing Settings'!G59="Netting with Strange Nets ('NET/SPLIT')",'Processing Settings'!G59="Aggregation with Linking",'Processing Settings'!G59="Aggregation"),'Processing Settings'!E59,"")</f>
        <v/>
      </c>
      <c r="B59" s="39" t="str">
        <f>IF(OR('Processing Settings'!G59="Netting with Strange Nets ('NET/SPLIT')",'Processing Settings'!G59="Aggregation with Linking",'Processing Settings'!G59="Aggregation"),'Processing Settings'!A59,"")</f>
        <v/>
      </c>
      <c r="C59" s="39" t="str">
        <f>IF(OR('Processing Settings'!G59="Netting with Strange Nets ('NET/SPLIT')",'Processing Settings'!G59="Aggregation with Linking",'Processing Settings'!G59="Aggregation"),'Processing Settings'!D59,"")</f>
        <v/>
      </c>
      <c r="D59" s="39" t="str">
        <f>IF(OR('Processing Settings'!G59="Netting with Strange Nets ('NET/SPLIT')",'Processing Settings'!G59="Aggregation with Linking",'Processing Settings'!G59="Aggregation"),'Processing Settings'!C59,"")</f>
        <v/>
      </c>
      <c r="E59" s="40" t="str">
        <f t="shared" si="2"/>
        <v/>
      </c>
      <c r="F59" s="1" t="str">
        <f ca="1">IF(COUNTIF($E$2:E59,E59)=1,IFERROR(SUMPRODUCT(SEARCH(MID(E59,ROW(INDIRECT("1:"&amp;LEN(E59))),1),Lists!$V$2),ROW(INDIRECT("1:"&amp;LEN(E59)))),""),"")</f>
        <v/>
      </c>
      <c r="G59" s="1" t="str">
        <f t="shared" ca="1" si="0"/>
        <v/>
      </c>
      <c r="H59" s="1" t="str">
        <f t="shared" si="6"/>
        <v xml:space="preserve"> /  - ()</v>
      </c>
      <c r="I59" s="1"/>
      <c r="J59" s="1" t="str">
        <f>IF('Settlement Account'!J59="Yes",'Settlement Account'!C59&amp;'Settlement Account'!D59,"")</f>
        <v/>
      </c>
      <c r="K59" s="1" t="str">
        <f>IF('Settlement Account'!J59="Yes",'Settlement Account'!A59,"")</f>
        <v/>
      </c>
      <c r="L59" s="1" t="str">
        <f>IF('Settlement Account'!J59="Yes",'Settlement Account'!C59,"")</f>
        <v/>
      </c>
      <c r="M59" s="1" t="str">
        <f>IF('Settlement Account'!J59="Yes",'Settlement Account'!D59,"")</f>
        <v/>
      </c>
      <c r="N59" s="1" t="str">
        <f t="shared" si="4"/>
        <v/>
      </c>
      <c r="O59" s="1" t="str">
        <f ca="1">IF(COUNTIF($N$2:N59,N59)=1,IFERROR(SUMPRODUCT(SEARCH(MID(N59,ROW(INDIRECT("1:"&amp;LEN(N59))),1),Lists!$V$2)),""),"")</f>
        <v/>
      </c>
      <c r="P59" s="1" t="str">
        <f t="shared" ca="1" si="1"/>
        <v/>
      </c>
      <c r="Q59" s="1" t="str">
        <f t="shared" si="5"/>
        <v xml:space="preserve"> / Eurex Derivate - ()</v>
      </c>
    </row>
    <row r="60" spans="1:17">
      <c r="A60" s="36" t="str">
        <f>IF(OR('Processing Settings'!G60="Netting with Strange Nets ('NET/SPLIT')",'Processing Settings'!G60="Aggregation with Linking",'Processing Settings'!G60="Aggregation"),'Processing Settings'!E60,"")</f>
        <v/>
      </c>
      <c r="B60" s="39" t="str">
        <f>IF(OR('Processing Settings'!G60="Netting with Strange Nets ('NET/SPLIT')",'Processing Settings'!G60="Aggregation with Linking",'Processing Settings'!G60="Aggregation"),'Processing Settings'!A60,"")</f>
        <v/>
      </c>
      <c r="C60" s="39" t="str">
        <f>IF(OR('Processing Settings'!G60="Netting with Strange Nets ('NET/SPLIT')",'Processing Settings'!G60="Aggregation with Linking",'Processing Settings'!G60="Aggregation"),'Processing Settings'!D60,"")</f>
        <v/>
      </c>
      <c r="D60" s="39" t="str">
        <f>IF(OR('Processing Settings'!G60="Netting with Strange Nets ('NET/SPLIT')",'Processing Settings'!G60="Aggregation with Linking",'Processing Settings'!G60="Aggregation"),'Processing Settings'!C60,"")</f>
        <v/>
      </c>
      <c r="E60" s="40" t="str">
        <f t="shared" si="2"/>
        <v/>
      </c>
      <c r="F60" s="1" t="str">
        <f ca="1">IF(COUNTIF($E$2:E60,E60)=1,IFERROR(SUMPRODUCT(SEARCH(MID(E60,ROW(INDIRECT("1:"&amp;LEN(E60))),1),Lists!$V$2),ROW(INDIRECT("1:"&amp;LEN(E60)))),""),"")</f>
        <v/>
      </c>
      <c r="G60" s="1" t="str">
        <f t="shared" ca="1" si="0"/>
        <v/>
      </c>
      <c r="H60" s="1" t="str">
        <f t="shared" si="6"/>
        <v xml:space="preserve"> /  - ()</v>
      </c>
      <c r="I60" s="1"/>
      <c r="J60" s="1" t="str">
        <f>IF('Settlement Account'!J60="Yes",'Settlement Account'!C60&amp;'Settlement Account'!D60,"")</f>
        <v/>
      </c>
      <c r="K60" s="1" t="str">
        <f>IF('Settlement Account'!J60="Yes",'Settlement Account'!A60,"")</f>
        <v/>
      </c>
      <c r="L60" s="1" t="str">
        <f>IF('Settlement Account'!J60="Yes",'Settlement Account'!C60,"")</f>
        <v/>
      </c>
      <c r="M60" s="1" t="str">
        <f>IF('Settlement Account'!J60="Yes",'Settlement Account'!D60,"")</f>
        <v/>
      </c>
      <c r="N60" s="1" t="str">
        <f t="shared" si="4"/>
        <v/>
      </c>
      <c r="O60" s="1" t="str">
        <f ca="1">IF(COUNTIF($N$2:N60,N60)=1,IFERROR(SUMPRODUCT(SEARCH(MID(N60,ROW(INDIRECT("1:"&amp;LEN(N60))),1),Lists!$V$2)),""),"")</f>
        <v/>
      </c>
      <c r="P60" s="1" t="str">
        <f t="shared" ca="1" si="1"/>
        <v/>
      </c>
      <c r="Q60" s="1" t="str">
        <f t="shared" si="5"/>
        <v xml:space="preserve"> / Eurex Derivate - ()</v>
      </c>
    </row>
    <row r="61" spans="1:17">
      <c r="A61" s="36" t="str">
        <f>IF(OR('Processing Settings'!G61="Netting with Strange Nets ('NET/SPLIT')",'Processing Settings'!G61="Aggregation with Linking",'Processing Settings'!G61="Aggregation"),'Processing Settings'!E61,"")</f>
        <v/>
      </c>
      <c r="B61" s="39" t="str">
        <f>IF(OR('Processing Settings'!G61="Netting with Strange Nets ('NET/SPLIT')",'Processing Settings'!G61="Aggregation with Linking",'Processing Settings'!G61="Aggregation"),'Processing Settings'!A61,"")</f>
        <v/>
      </c>
      <c r="C61" s="39" t="str">
        <f>IF(OR('Processing Settings'!G61="Netting with Strange Nets ('NET/SPLIT')",'Processing Settings'!G61="Aggregation with Linking",'Processing Settings'!G61="Aggregation"),'Processing Settings'!D61,"")</f>
        <v/>
      </c>
      <c r="D61" s="39" t="str">
        <f>IF(OR('Processing Settings'!G61="Netting with Strange Nets ('NET/SPLIT')",'Processing Settings'!G61="Aggregation with Linking",'Processing Settings'!G61="Aggregation"),'Processing Settings'!C61,"")</f>
        <v/>
      </c>
      <c r="E61" s="40" t="str">
        <f t="shared" si="2"/>
        <v/>
      </c>
      <c r="F61" s="1" t="str">
        <f ca="1">IF(COUNTIF($E$2:E61,E61)=1,IFERROR(SUMPRODUCT(SEARCH(MID(E61,ROW(INDIRECT("1:"&amp;LEN(E61))),1),Lists!$V$2),ROW(INDIRECT("1:"&amp;LEN(E61)))),""),"")</f>
        <v/>
      </c>
      <c r="G61" s="1" t="str">
        <f t="shared" ca="1" si="0"/>
        <v/>
      </c>
      <c r="H61" s="1" t="str">
        <f t="shared" si="6"/>
        <v xml:space="preserve"> /  - ()</v>
      </c>
      <c r="I61" s="1"/>
      <c r="J61" s="1" t="str">
        <f>IF('Settlement Account'!J61="Yes",'Settlement Account'!C61&amp;'Settlement Account'!D61,"")</f>
        <v/>
      </c>
      <c r="K61" s="1" t="str">
        <f>IF('Settlement Account'!J61="Yes",'Settlement Account'!A61,"")</f>
        <v/>
      </c>
      <c r="L61" s="1" t="str">
        <f>IF('Settlement Account'!J61="Yes",'Settlement Account'!C61,"")</f>
        <v/>
      </c>
      <c r="M61" s="1" t="str">
        <f>IF('Settlement Account'!J61="Yes",'Settlement Account'!D61,"")</f>
        <v/>
      </c>
      <c r="N61" s="1" t="str">
        <f t="shared" si="4"/>
        <v/>
      </c>
      <c r="O61" s="1" t="str">
        <f ca="1">IF(COUNTIF($N$2:N61,N61)=1,IFERROR(SUMPRODUCT(SEARCH(MID(N61,ROW(INDIRECT("1:"&amp;LEN(N61))),1),Lists!$V$2)),""),"")</f>
        <v/>
      </c>
      <c r="P61" s="1" t="str">
        <f t="shared" ca="1" si="1"/>
        <v/>
      </c>
      <c r="Q61" s="1" t="str">
        <f t="shared" si="5"/>
        <v xml:space="preserve"> / Eurex Derivate - ()</v>
      </c>
    </row>
    <row r="62" spans="1:17">
      <c r="A62" s="36" t="str">
        <f>IF(OR('Processing Settings'!G62="Netting with Strange Nets ('NET/SPLIT')",'Processing Settings'!G62="Aggregation with Linking",'Processing Settings'!G62="Aggregation"),'Processing Settings'!E62,"")</f>
        <v/>
      </c>
      <c r="B62" s="39" t="str">
        <f>IF(OR('Processing Settings'!G62="Netting with Strange Nets ('NET/SPLIT')",'Processing Settings'!G62="Aggregation with Linking",'Processing Settings'!G62="Aggregation"),'Processing Settings'!A62,"")</f>
        <v/>
      </c>
      <c r="C62" s="39" t="str">
        <f>IF(OR('Processing Settings'!G62="Netting with Strange Nets ('NET/SPLIT')",'Processing Settings'!G62="Aggregation with Linking",'Processing Settings'!G62="Aggregation"),'Processing Settings'!D62,"")</f>
        <v/>
      </c>
      <c r="D62" s="39" t="str">
        <f>IF(OR('Processing Settings'!G62="Netting with Strange Nets ('NET/SPLIT')",'Processing Settings'!G62="Aggregation with Linking",'Processing Settings'!G62="Aggregation"),'Processing Settings'!C62,"")</f>
        <v/>
      </c>
      <c r="E62" s="40" t="str">
        <f t="shared" si="2"/>
        <v/>
      </c>
      <c r="F62" s="1" t="str">
        <f ca="1">IF(COUNTIF($E$2:E62,E62)=1,IFERROR(SUMPRODUCT(SEARCH(MID(E62,ROW(INDIRECT("1:"&amp;LEN(E62))),1),Lists!$V$2),ROW(INDIRECT("1:"&amp;LEN(E62)))),""),"")</f>
        <v/>
      </c>
      <c r="G62" s="1" t="str">
        <f t="shared" ca="1" si="0"/>
        <v/>
      </c>
      <c r="H62" s="1" t="str">
        <f t="shared" si="6"/>
        <v xml:space="preserve"> /  - ()</v>
      </c>
      <c r="I62" s="1"/>
      <c r="J62" s="1" t="str">
        <f>IF('Settlement Account'!J62="Yes",'Settlement Account'!C62&amp;'Settlement Account'!D62,"")</f>
        <v/>
      </c>
      <c r="K62" s="1" t="str">
        <f>IF('Settlement Account'!J62="Yes",'Settlement Account'!A62,"")</f>
        <v/>
      </c>
      <c r="L62" s="1" t="str">
        <f>IF('Settlement Account'!J62="Yes",'Settlement Account'!C62,"")</f>
        <v/>
      </c>
      <c r="M62" s="1" t="str">
        <f>IF('Settlement Account'!J62="Yes",'Settlement Account'!D62,"")</f>
        <v/>
      </c>
      <c r="N62" s="1" t="str">
        <f t="shared" si="4"/>
        <v/>
      </c>
      <c r="O62" s="1" t="str">
        <f ca="1">IF(COUNTIF($N$2:N62,N62)=1,IFERROR(SUMPRODUCT(SEARCH(MID(N62,ROW(INDIRECT("1:"&amp;LEN(N62))),1),Lists!$V$2)),""),"")</f>
        <v/>
      </c>
      <c r="P62" s="1" t="str">
        <f t="shared" ca="1" si="1"/>
        <v/>
      </c>
      <c r="Q62" s="1" t="str">
        <f t="shared" si="5"/>
        <v xml:space="preserve"> / Eurex Derivate - ()</v>
      </c>
    </row>
    <row r="63" spans="1:17">
      <c r="A63" s="36" t="str">
        <f>IF(OR('Processing Settings'!G63="Netting with Strange Nets ('NET/SPLIT')",'Processing Settings'!G63="Aggregation with Linking",'Processing Settings'!G63="Aggregation"),'Processing Settings'!E63,"")</f>
        <v/>
      </c>
      <c r="B63" s="39" t="str">
        <f>IF(OR('Processing Settings'!G63="Netting with Strange Nets ('NET/SPLIT')",'Processing Settings'!G63="Aggregation with Linking",'Processing Settings'!G63="Aggregation"),'Processing Settings'!A63,"")</f>
        <v/>
      </c>
      <c r="C63" s="39" t="str">
        <f>IF(OR('Processing Settings'!G63="Netting with Strange Nets ('NET/SPLIT')",'Processing Settings'!G63="Aggregation with Linking",'Processing Settings'!G63="Aggregation"),'Processing Settings'!D63,"")</f>
        <v/>
      </c>
      <c r="D63" s="39" t="str">
        <f>IF(OR('Processing Settings'!G63="Netting with Strange Nets ('NET/SPLIT')",'Processing Settings'!G63="Aggregation with Linking",'Processing Settings'!G63="Aggregation"),'Processing Settings'!C63,"")</f>
        <v/>
      </c>
      <c r="E63" s="40" t="str">
        <f t="shared" si="2"/>
        <v/>
      </c>
      <c r="F63" s="1" t="str">
        <f ca="1">IF(COUNTIF($E$2:E63,E63)=1,IFERROR(SUMPRODUCT(SEARCH(MID(E63,ROW(INDIRECT("1:"&amp;LEN(E63))),1),Lists!$V$2),ROW(INDIRECT("1:"&amp;LEN(E63)))),""),"")</f>
        <v/>
      </c>
      <c r="G63" s="1" t="str">
        <f t="shared" ca="1" si="0"/>
        <v/>
      </c>
      <c r="H63" s="1" t="str">
        <f t="shared" si="6"/>
        <v xml:space="preserve"> /  - ()</v>
      </c>
      <c r="I63" s="1"/>
      <c r="J63" s="1" t="str">
        <f>IF('Settlement Account'!J63="Yes",'Settlement Account'!C63&amp;'Settlement Account'!D63,"")</f>
        <v/>
      </c>
      <c r="K63" s="1" t="str">
        <f>IF('Settlement Account'!J63="Yes",'Settlement Account'!A63,"")</f>
        <v/>
      </c>
      <c r="L63" s="1" t="str">
        <f>IF('Settlement Account'!J63="Yes",'Settlement Account'!C63,"")</f>
        <v/>
      </c>
      <c r="M63" s="1" t="str">
        <f>IF('Settlement Account'!J63="Yes",'Settlement Account'!D63,"")</f>
        <v/>
      </c>
      <c r="N63" s="1" t="str">
        <f t="shared" si="4"/>
        <v/>
      </c>
      <c r="O63" s="1" t="str">
        <f ca="1">IF(COUNTIF($N$2:N63,N63)=1,IFERROR(SUMPRODUCT(SEARCH(MID(N63,ROW(INDIRECT("1:"&amp;LEN(N63))),1),Lists!$V$2)),""),"")</f>
        <v/>
      </c>
      <c r="P63" s="1" t="str">
        <f t="shared" ca="1" si="1"/>
        <v/>
      </c>
      <c r="Q63" s="1" t="str">
        <f t="shared" si="5"/>
        <v xml:space="preserve"> / Eurex Derivate - ()</v>
      </c>
    </row>
    <row r="64" spans="1:17">
      <c r="A64" s="36" t="str">
        <f>IF(OR('Processing Settings'!G64="Netting with Strange Nets ('NET/SPLIT')",'Processing Settings'!G64="Aggregation with Linking",'Processing Settings'!G64="Aggregation"),'Processing Settings'!E64,"")</f>
        <v/>
      </c>
      <c r="B64" s="39" t="str">
        <f>IF(OR('Processing Settings'!G64="Netting with Strange Nets ('NET/SPLIT')",'Processing Settings'!G64="Aggregation with Linking",'Processing Settings'!G64="Aggregation"),'Processing Settings'!A64,"")</f>
        <v/>
      </c>
      <c r="C64" s="39" t="str">
        <f>IF(OR('Processing Settings'!G64="Netting with Strange Nets ('NET/SPLIT')",'Processing Settings'!G64="Aggregation with Linking",'Processing Settings'!G64="Aggregation"),'Processing Settings'!D64,"")</f>
        <v/>
      </c>
      <c r="D64" s="39" t="str">
        <f>IF(OR('Processing Settings'!G64="Netting with Strange Nets ('NET/SPLIT')",'Processing Settings'!G64="Aggregation with Linking",'Processing Settings'!G64="Aggregation"),'Processing Settings'!C64,"")</f>
        <v/>
      </c>
      <c r="E64" s="40" t="str">
        <f t="shared" si="2"/>
        <v/>
      </c>
      <c r="F64" s="1" t="str">
        <f ca="1">IF(COUNTIF($E$2:E64,E64)=1,IFERROR(SUMPRODUCT(SEARCH(MID(E64,ROW(INDIRECT("1:"&amp;LEN(E64))),1),Lists!$V$2),ROW(INDIRECT("1:"&amp;LEN(E64)))),""),"")</f>
        <v/>
      </c>
      <c r="G64" s="1" t="str">
        <f t="shared" ca="1" si="0"/>
        <v/>
      </c>
      <c r="H64" s="1" t="str">
        <f t="shared" si="6"/>
        <v xml:space="preserve"> /  - ()</v>
      </c>
      <c r="I64" s="1"/>
      <c r="J64" s="1" t="str">
        <f>IF('Settlement Account'!J64="Yes",'Settlement Account'!C64&amp;'Settlement Account'!D64,"")</f>
        <v/>
      </c>
      <c r="K64" s="1" t="str">
        <f>IF('Settlement Account'!J64="Yes",'Settlement Account'!A64,"")</f>
        <v/>
      </c>
      <c r="L64" s="1" t="str">
        <f>IF('Settlement Account'!J64="Yes",'Settlement Account'!C64,"")</f>
        <v/>
      </c>
      <c r="M64" s="1" t="str">
        <f>IF('Settlement Account'!J64="Yes",'Settlement Account'!D64,"")</f>
        <v/>
      </c>
      <c r="N64" s="1" t="str">
        <f t="shared" si="4"/>
        <v/>
      </c>
      <c r="O64" s="1" t="str">
        <f ca="1">IF(COUNTIF($N$2:N64,N64)=1,IFERROR(SUMPRODUCT(SEARCH(MID(N64,ROW(INDIRECT("1:"&amp;LEN(N64))),1),Lists!$V$2)),""),"")</f>
        <v/>
      </c>
      <c r="P64" s="1" t="str">
        <f t="shared" ca="1" si="1"/>
        <v/>
      </c>
      <c r="Q64" s="1" t="str">
        <f t="shared" si="5"/>
        <v xml:space="preserve"> / Eurex Derivate - ()</v>
      </c>
    </row>
    <row r="65" spans="1:17">
      <c r="A65" s="36" t="str">
        <f>IF(OR('Processing Settings'!G65="Netting with Strange Nets ('NET/SPLIT')",'Processing Settings'!G65="Aggregation with Linking",'Processing Settings'!G65="Aggregation"),'Processing Settings'!E65,"")</f>
        <v/>
      </c>
      <c r="B65" s="39" t="str">
        <f>IF(OR('Processing Settings'!G65="Netting with Strange Nets ('NET/SPLIT')",'Processing Settings'!G65="Aggregation with Linking",'Processing Settings'!G65="Aggregation"),'Processing Settings'!A65,"")</f>
        <v/>
      </c>
      <c r="C65" s="39" t="str">
        <f>IF(OR('Processing Settings'!G65="Netting with Strange Nets ('NET/SPLIT')",'Processing Settings'!G65="Aggregation with Linking",'Processing Settings'!G65="Aggregation"),'Processing Settings'!D65,"")</f>
        <v/>
      </c>
      <c r="D65" s="39" t="str">
        <f>IF(OR('Processing Settings'!G65="Netting with Strange Nets ('NET/SPLIT')",'Processing Settings'!G65="Aggregation with Linking",'Processing Settings'!G65="Aggregation"),'Processing Settings'!C65,"")</f>
        <v/>
      </c>
      <c r="E65" s="40" t="str">
        <f t="shared" si="2"/>
        <v/>
      </c>
      <c r="F65" s="1" t="str">
        <f ca="1">IF(COUNTIF($E$2:E65,E65)=1,IFERROR(SUMPRODUCT(SEARCH(MID(E65,ROW(INDIRECT("1:"&amp;LEN(E65))),1),Lists!$V$2),ROW(INDIRECT("1:"&amp;LEN(E65)))),""),"")</f>
        <v/>
      </c>
      <c r="G65" s="1" t="str">
        <f t="shared" ca="1" si="0"/>
        <v/>
      </c>
      <c r="H65" s="1" t="str">
        <f t="shared" si="6"/>
        <v xml:space="preserve"> /  - ()</v>
      </c>
      <c r="I65" s="1"/>
      <c r="J65" s="1" t="str">
        <f>IF('Settlement Account'!J65="Yes",'Settlement Account'!C65&amp;'Settlement Account'!D65,"")</f>
        <v/>
      </c>
      <c r="K65" s="1" t="str">
        <f>IF('Settlement Account'!J65="Yes",'Settlement Account'!A65,"")</f>
        <v/>
      </c>
      <c r="L65" s="1" t="str">
        <f>IF('Settlement Account'!J65="Yes",'Settlement Account'!C65,"")</f>
        <v/>
      </c>
      <c r="M65" s="1" t="str">
        <f>IF('Settlement Account'!J65="Yes",'Settlement Account'!D65,"")</f>
        <v/>
      </c>
      <c r="N65" s="1" t="str">
        <f t="shared" si="4"/>
        <v/>
      </c>
      <c r="O65" s="1" t="str">
        <f ca="1">IF(COUNTIF($N$2:N65,N65)=1,IFERROR(SUMPRODUCT(SEARCH(MID(N65,ROW(INDIRECT("1:"&amp;LEN(N65))),1),Lists!$V$2)),""),"")</f>
        <v/>
      </c>
      <c r="P65" s="1" t="str">
        <f t="shared" ca="1" si="1"/>
        <v/>
      </c>
      <c r="Q65" s="1" t="str">
        <f t="shared" si="5"/>
        <v xml:space="preserve"> / Eurex Derivate - ()</v>
      </c>
    </row>
    <row r="66" spans="1:17">
      <c r="A66" s="36" t="str">
        <f>IF(OR('Processing Settings'!G66="Netting with Strange Nets ('NET/SPLIT')",'Processing Settings'!G66="Aggregation with Linking",'Processing Settings'!G66="Aggregation"),'Processing Settings'!E66,"")</f>
        <v/>
      </c>
      <c r="B66" s="39" t="str">
        <f>IF(OR('Processing Settings'!G66="Netting with Strange Nets ('NET/SPLIT')",'Processing Settings'!G66="Aggregation with Linking",'Processing Settings'!G66="Aggregation"),'Processing Settings'!A66,"")</f>
        <v/>
      </c>
      <c r="C66" s="39" t="str">
        <f>IF(OR('Processing Settings'!G66="Netting with Strange Nets ('NET/SPLIT')",'Processing Settings'!G66="Aggregation with Linking",'Processing Settings'!G66="Aggregation"),'Processing Settings'!D66,"")</f>
        <v/>
      </c>
      <c r="D66" s="39" t="str">
        <f>IF(OR('Processing Settings'!G66="Netting with Strange Nets ('NET/SPLIT')",'Processing Settings'!G66="Aggregation with Linking",'Processing Settings'!G66="Aggregation"),'Processing Settings'!C66,"")</f>
        <v/>
      </c>
      <c r="E66" s="40" t="str">
        <f t="shared" si="2"/>
        <v/>
      </c>
      <c r="F66" s="1" t="str">
        <f ca="1">IF(COUNTIF($E$2:E66,E66)=1,IFERROR(SUMPRODUCT(SEARCH(MID(E66,ROW(INDIRECT("1:"&amp;LEN(E66))),1),Lists!$V$2),ROW(INDIRECT("1:"&amp;LEN(E66)))),""),"")</f>
        <v/>
      </c>
      <c r="G66" s="1" t="str">
        <f t="shared" ref="G66:G129" ca="1" si="7">IFERROR(RANK(F66,$F$2:$F$600,0),"")</f>
        <v/>
      </c>
      <c r="H66" s="1" t="str">
        <f t="shared" si="6"/>
        <v xml:space="preserve"> /  - ()</v>
      </c>
      <c r="I66" s="1"/>
      <c r="J66" s="1" t="str">
        <f>IF('Settlement Account'!J66="Yes",'Settlement Account'!C66&amp;'Settlement Account'!D66,"")</f>
        <v/>
      </c>
      <c r="K66" s="1" t="str">
        <f>IF('Settlement Account'!J66="Yes",'Settlement Account'!A66,"")</f>
        <v/>
      </c>
      <c r="L66" s="1" t="str">
        <f>IF('Settlement Account'!J66="Yes",'Settlement Account'!C66,"")</f>
        <v/>
      </c>
      <c r="M66" s="1" t="str">
        <f>IF('Settlement Account'!J66="Yes",'Settlement Account'!D66,"")</f>
        <v/>
      </c>
      <c r="N66" s="1" t="str">
        <f t="shared" si="4"/>
        <v/>
      </c>
      <c r="O66" s="1" t="str">
        <f ca="1">IF(COUNTIF($N$2:N66,N66)=1,IFERROR(SUMPRODUCT(SEARCH(MID(N66,ROW(INDIRECT("1:"&amp;LEN(N66))),1),Lists!$V$2)),""),"")</f>
        <v/>
      </c>
      <c r="P66" s="1" t="str">
        <f t="shared" ref="P66:P129" ca="1" si="8">IFERROR(RANK(O66,$O$2:$O$300,0),"")</f>
        <v/>
      </c>
      <c r="Q66" s="1" t="str">
        <f t="shared" si="5"/>
        <v xml:space="preserve"> / Eurex Derivate - ()</v>
      </c>
    </row>
    <row r="67" spans="1:17">
      <c r="A67" s="36" t="str">
        <f>IF(OR('Processing Settings'!G67="Netting with Strange Nets ('NET/SPLIT')",'Processing Settings'!G67="Aggregation with Linking",'Processing Settings'!G67="Aggregation"),'Processing Settings'!E67,"")</f>
        <v/>
      </c>
      <c r="B67" s="39" t="str">
        <f>IF(OR('Processing Settings'!G67="Netting with Strange Nets ('NET/SPLIT')",'Processing Settings'!G67="Aggregation with Linking",'Processing Settings'!G67="Aggregation"),'Processing Settings'!A67,"")</f>
        <v/>
      </c>
      <c r="C67" s="39" t="str">
        <f>IF(OR('Processing Settings'!G67="Netting with Strange Nets ('NET/SPLIT')",'Processing Settings'!G67="Aggregation with Linking",'Processing Settings'!G67="Aggregation"),'Processing Settings'!D67,"")</f>
        <v/>
      </c>
      <c r="D67" s="39" t="str">
        <f>IF(OR('Processing Settings'!G67="Netting with Strange Nets ('NET/SPLIT')",'Processing Settings'!G67="Aggregation with Linking",'Processing Settings'!G67="Aggregation"),'Processing Settings'!C67,"")</f>
        <v/>
      </c>
      <c r="E67" s="40" t="str">
        <f t="shared" ref="E67:E130" si="9">D67&amp;C67&amp;A67</f>
        <v/>
      </c>
      <c r="F67" s="1" t="str">
        <f ca="1">IF(COUNTIF($E$2:E67,E67)=1,IFERROR(SUMPRODUCT(SEARCH(MID(E67,ROW(INDIRECT("1:"&amp;LEN(E67))),1),Lists!$V$2),ROW(INDIRECT("1:"&amp;LEN(E67)))),""),"")</f>
        <v/>
      </c>
      <c r="G67" s="1" t="str">
        <f t="shared" ca="1" si="7"/>
        <v/>
      </c>
      <c r="H67" s="1" t="str">
        <f t="shared" ref="H67:H130" si="10">B67&amp;CHAR(32)&amp;"/" &amp;CHAR(32)&amp;D67&amp;CHAR(32)&amp;"-"&amp;CHAR(32)&amp;C67&amp;"("&amp;A67&amp;")"</f>
        <v xml:space="preserve"> /  - ()</v>
      </c>
      <c r="I67" s="1"/>
      <c r="J67" s="1" t="str">
        <f>IF('Settlement Account'!J67="Yes",'Settlement Account'!C67&amp;'Settlement Account'!D67,"")</f>
        <v/>
      </c>
      <c r="K67" s="1" t="str">
        <f>IF('Settlement Account'!J67="Yes",'Settlement Account'!A67,"")</f>
        <v/>
      </c>
      <c r="L67" s="1" t="str">
        <f>IF('Settlement Account'!J67="Yes",'Settlement Account'!C67,"")</f>
        <v/>
      </c>
      <c r="M67" s="1" t="str">
        <f>IF('Settlement Account'!J67="Yes",'Settlement Account'!D67,"")</f>
        <v/>
      </c>
      <c r="N67" s="1" t="str">
        <f t="shared" ref="N67:N130" si="11">K67&amp;J67</f>
        <v/>
      </c>
      <c r="O67" s="1" t="str">
        <f ca="1">IF(COUNTIF($N$2:N67,N67)=1,IFERROR(SUMPRODUCT(SEARCH(MID(N67,ROW(INDIRECT("1:"&amp;LEN(N67))),1),Lists!$V$2)),""),"")</f>
        <v/>
      </c>
      <c r="P67" s="1" t="str">
        <f t="shared" ca="1" si="8"/>
        <v/>
      </c>
      <c r="Q67" s="1" t="str">
        <f t="shared" ref="Q67:Q130" si="12">K67&amp;CHAR(32)&amp;"/ Eurex Derivate -" &amp;CHAR(32)&amp;L67&amp;"("&amp;M67&amp;")"</f>
        <v xml:space="preserve"> / Eurex Derivate - ()</v>
      </c>
    </row>
    <row r="68" spans="1:17">
      <c r="A68" s="36" t="str">
        <f>IF(OR('Processing Settings'!G68="Netting with Strange Nets ('NET/SPLIT')",'Processing Settings'!G68="Aggregation with Linking",'Processing Settings'!G68="Aggregation"),'Processing Settings'!E68,"")</f>
        <v/>
      </c>
      <c r="B68" s="39" t="str">
        <f>IF(OR('Processing Settings'!G68="Netting with Strange Nets ('NET/SPLIT')",'Processing Settings'!G68="Aggregation with Linking",'Processing Settings'!G68="Aggregation"),'Processing Settings'!A68,"")</f>
        <v/>
      </c>
      <c r="C68" s="39" t="str">
        <f>IF(OR('Processing Settings'!G68="Netting with Strange Nets ('NET/SPLIT')",'Processing Settings'!G68="Aggregation with Linking",'Processing Settings'!G68="Aggregation"),'Processing Settings'!D68,"")</f>
        <v/>
      </c>
      <c r="D68" s="39" t="str">
        <f>IF(OR('Processing Settings'!G68="Netting with Strange Nets ('NET/SPLIT')",'Processing Settings'!G68="Aggregation with Linking",'Processing Settings'!G68="Aggregation"),'Processing Settings'!C68,"")</f>
        <v/>
      </c>
      <c r="E68" s="40" t="str">
        <f t="shared" si="9"/>
        <v/>
      </c>
      <c r="F68" s="1" t="str">
        <f ca="1">IF(COUNTIF($E$2:E68,E68)=1,IFERROR(SUMPRODUCT(SEARCH(MID(E68,ROW(INDIRECT("1:"&amp;LEN(E68))),1),Lists!$V$2),ROW(INDIRECT("1:"&amp;LEN(E68)))),""),"")</f>
        <v/>
      </c>
      <c r="G68" s="1" t="str">
        <f t="shared" ca="1" si="7"/>
        <v/>
      </c>
      <c r="H68" s="1" t="str">
        <f t="shared" si="10"/>
        <v xml:space="preserve"> /  - ()</v>
      </c>
      <c r="I68" s="1"/>
      <c r="J68" s="1" t="str">
        <f>IF('Settlement Account'!J68="Yes",'Settlement Account'!C68&amp;'Settlement Account'!D68,"")</f>
        <v/>
      </c>
      <c r="K68" s="1" t="str">
        <f>IF('Settlement Account'!J68="Yes",'Settlement Account'!A68,"")</f>
        <v/>
      </c>
      <c r="L68" s="1" t="str">
        <f>IF('Settlement Account'!J68="Yes",'Settlement Account'!C68,"")</f>
        <v/>
      </c>
      <c r="M68" s="1" t="str">
        <f>IF('Settlement Account'!J68="Yes",'Settlement Account'!D68,"")</f>
        <v/>
      </c>
      <c r="N68" s="1" t="str">
        <f t="shared" si="11"/>
        <v/>
      </c>
      <c r="O68" s="1" t="str">
        <f ca="1">IF(COUNTIF($N$2:N68,N68)=1,IFERROR(SUMPRODUCT(SEARCH(MID(N68,ROW(INDIRECT("1:"&amp;LEN(N68))),1),Lists!$V$2)),""),"")</f>
        <v/>
      </c>
      <c r="P68" s="1" t="str">
        <f t="shared" ca="1" si="8"/>
        <v/>
      </c>
      <c r="Q68" s="1" t="str">
        <f t="shared" si="12"/>
        <v xml:space="preserve"> / Eurex Derivate - ()</v>
      </c>
    </row>
    <row r="69" spans="1:17">
      <c r="A69" s="36" t="str">
        <f>IF(OR('Processing Settings'!G69="Netting with Strange Nets ('NET/SPLIT')",'Processing Settings'!G69="Aggregation with Linking",'Processing Settings'!G69="Aggregation"),'Processing Settings'!E69,"")</f>
        <v/>
      </c>
      <c r="B69" s="39" t="str">
        <f>IF(OR('Processing Settings'!G69="Netting with Strange Nets ('NET/SPLIT')",'Processing Settings'!G69="Aggregation with Linking",'Processing Settings'!G69="Aggregation"),'Processing Settings'!A69,"")</f>
        <v/>
      </c>
      <c r="C69" s="39" t="str">
        <f>IF(OR('Processing Settings'!G69="Netting with Strange Nets ('NET/SPLIT')",'Processing Settings'!G69="Aggregation with Linking",'Processing Settings'!G69="Aggregation"),'Processing Settings'!D69,"")</f>
        <v/>
      </c>
      <c r="D69" s="39" t="str">
        <f>IF(OR('Processing Settings'!G69="Netting with Strange Nets ('NET/SPLIT')",'Processing Settings'!G69="Aggregation with Linking",'Processing Settings'!G69="Aggregation"),'Processing Settings'!C69,"")</f>
        <v/>
      </c>
      <c r="E69" s="40" t="str">
        <f t="shared" si="9"/>
        <v/>
      </c>
      <c r="F69" s="1" t="str">
        <f ca="1">IF(COUNTIF($E$2:E69,E69)=1,IFERROR(SUMPRODUCT(SEARCH(MID(E69,ROW(INDIRECT("1:"&amp;LEN(E69))),1),Lists!$V$2),ROW(INDIRECT("1:"&amp;LEN(E69)))),""),"")</f>
        <v/>
      </c>
      <c r="G69" s="1" t="str">
        <f t="shared" ca="1" si="7"/>
        <v/>
      </c>
      <c r="H69" s="1" t="str">
        <f t="shared" si="10"/>
        <v xml:space="preserve"> /  - ()</v>
      </c>
      <c r="I69" s="1"/>
      <c r="J69" s="1" t="str">
        <f>IF('Settlement Account'!J69="Yes",'Settlement Account'!C69&amp;'Settlement Account'!D69,"")</f>
        <v/>
      </c>
      <c r="K69" s="1" t="str">
        <f>IF('Settlement Account'!J69="Yes",'Settlement Account'!A69,"")</f>
        <v/>
      </c>
      <c r="L69" s="1" t="str">
        <f>IF('Settlement Account'!J69="Yes",'Settlement Account'!C69,"")</f>
        <v/>
      </c>
      <c r="M69" s="1" t="str">
        <f>IF('Settlement Account'!J69="Yes",'Settlement Account'!D69,"")</f>
        <v/>
      </c>
      <c r="N69" s="1" t="str">
        <f t="shared" si="11"/>
        <v/>
      </c>
      <c r="O69" s="1" t="str">
        <f ca="1">IF(COUNTIF($N$2:N69,N69)=1,IFERROR(SUMPRODUCT(SEARCH(MID(N69,ROW(INDIRECT("1:"&amp;LEN(N69))),1),Lists!$V$2)),""),"")</f>
        <v/>
      </c>
      <c r="P69" s="1" t="str">
        <f t="shared" ca="1" si="8"/>
        <v/>
      </c>
      <c r="Q69" s="1" t="str">
        <f t="shared" si="12"/>
        <v xml:space="preserve"> / Eurex Derivate - ()</v>
      </c>
    </row>
    <row r="70" spans="1:17">
      <c r="A70" s="36" t="str">
        <f>IF(OR('Processing Settings'!G70="Netting with Strange Nets ('NET/SPLIT')",'Processing Settings'!G70="Aggregation with Linking",'Processing Settings'!G70="Aggregation"),'Processing Settings'!E70,"")</f>
        <v/>
      </c>
      <c r="B70" s="39" t="str">
        <f>IF(OR('Processing Settings'!G70="Netting with Strange Nets ('NET/SPLIT')",'Processing Settings'!G70="Aggregation with Linking",'Processing Settings'!G70="Aggregation"),'Processing Settings'!A70,"")</f>
        <v/>
      </c>
      <c r="C70" s="39" t="str">
        <f>IF(OR('Processing Settings'!G70="Netting with Strange Nets ('NET/SPLIT')",'Processing Settings'!G70="Aggregation with Linking",'Processing Settings'!G70="Aggregation"),'Processing Settings'!D70,"")</f>
        <v/>
      </c>
      <c r="D70" s="39" t="str">
        <f>IF(OR('Processing Settings'!G70="Netting with Strange Nets ('NET/SPLIT')",'Processing Settings'!G70="Aggregation with Linking",'Processing Settings'!G70="Aggregation"),'Processing Settings'!C70,"")</f>
        <v/>
      </c>
      <c r="E70" s="40" t="str">
        <f t="shared" si="9"/>
        <v/>
      </c>
      <c r="F70" s="1" t="str">
        <f ca="1">IF(COUNTIF($E$2:E70,E70)=1,IFERROR(SUMPRODUCT(SEARCH(MID(E70,ROW(INDIRECT("1:"&amp;LEN(E70))),1),Lists!$V$2),ROW(INDIRECT("1:"&amp;LEN(E70)))),""),"")</f>
        <v/>
      </c>
      <c r="G70" s="1" t="str">
        <f t="shared" ca="1" si="7"/>
        <v/>
      </c>
      <c r="H70" s="1" t="str">
        <f t="shared" si="10"/>
        <v xml:space="preserve"> /  - ()</v>
      </c>
      <c r="I70" s="1"/>
      <c r="J70" s="1" t="str">
        <f>IF('Settlement Account'!J70="Yes",'Settlement Account'!C70&amp;'Settlement Account'!D70,"")</f>
        <v/>
      </c>
      <c r="K70" s="1" t="str">
        <f>IF('Settlement Account'!J70="Yes",'Settlement Account'!A70,"")</f>
        <v/>
      </c>
      <c r="L70" s="1" t="str">
        <f>IF('Settlement Account'!J70="Yes",'Settlement Account'!C70,"")</f>
        <v/>
      </c>
      <c r="M70" s="1" t="str">
        <f>IF('Settlement Account'!J70="Yes",'Settlement Account'!D70,"")</f>
        <v/>
      </c>
      <c r="N70" s="1" t="str">
        <f t="shared" si="11"/>
        <v/>
      </c>
      <c r="O70" s="1" t="str">
        <f ca="1">IF(COUNTIF($N$2:N70,N70)=1,IFERROR(SUMPRODUCT(SEARCH(MID(N70,ROW(INDIRECT("1:"&amp;LEN(N70))),1),Lists!$V$2)),""),"")</f>
        <v/>
      </c>
      <c r="P70" s="1" t="str">
        <f t="shared" ca="1" si="8"/>
        <v/>
      </c>
      <c r="Q70" s="1" t="str">
        <f t="shared" si="12"/>
        <v xml:space="preserve"> / Eurex Derivate - ()</v>
      </c>
    </row>
    <row r="71" spans="1:17">
      <c r="A71" s="36" t="str">
        <f>IF(OR('Processing Settings'!G71="Netting with Strange Nets ('NET/SPLIT')",'Processing Settings'!G71="Aggregation with Linking",'Processing Settings'!G71="Aggregation"),'Processing Settings'!E71,"")</f>
        <v/>
      </c>
      <c r="B71" s="39" t="str">
        <f>IF(OR('Processing Settings'!G71="Netting with Strange Nets ('NET/SPLIT')",'Processing Settings'!G71="Aggregation with Linking",'Processing Settings'!G71="Aggregation"),'Processing Settings'!A71,"")</f>
        <v/>
      </c>
      <c r="C71" s="39" t="str">
        <f>IF(OR('Processing Settings'!G71="Netting with Strange Nets ('NET/SPLIT')",'Processing Settings'!G71="Aggregation with Linking",'Processing Settings'!G71="Aggregation"),'Processing Settings'!D71,"")</f>
        <v/>
      </c>
      <c r="D71" s="39" t="str">
        <f>IF(OR('Processing Settings'!G71="Netting with Strange Nets ('NET/SPLIT')",'Processing Settings'!G71="Aggregation with Linking",'Processing Settings'!G71="Aggregation"),'Processing Settings'!C71,"")</f>
        <v/>
      </c>
      <c r="E71" s="40" t="str">
        <f t="shared" si="9"/>
        <v/>
      </c>
      <c r="F71" s="1" t="str">
        <f ca="1">IF(COUNTIF($E$2:E71,E71)=1,IFERROR(SUMPRODUCT(SEARCH(MID(E71,ROW(INDIRECT("1:"&amp;LEN(E71))),1),Lists!$V$2),ROW(INDIRECT("1:"&amp;LEN(E71)))),""),"")</f>
        <v/>
      </c>
      <c r="G71" s="1" t="str">
        <f t="shared" ca="1" si="7"/>
        <v/>
      </c>
      <c r="H71" s="1" t="str">
        <f t="shared" si="10"/>
        <v xml:space="preserve"> /  - ()</v>
      </c>
      <c r="I71" s="1"/>
      <c r="J71" s="1" t="str">
        <f>IF('Settlement Account'!J71="Yes",'Settlement Account'!C71&amp;'Settlement Account'!D71,"")</f>
        <v/>
      </c>
      <c r="K71" s="1" t="str">
        <f>IF('Settlement Account'!J71="Yes",'Settlement Account'!A71,"")</f>
        <v/>
      </c>
      <c r="L71" s="1" t="str">
        <f>IF('Settlement Account'!J71="Yes",'Settlement Account'!C71,"")</f>
        <v/>
      </c>
      <c r="M71" s="1" t="str">
        <f>IF('Settlement Account'!J71="Yes",'Settlement Account'!D71,"")</f>
        <v/>
      </c>
      <c r="N71" s="1" t="str">
        <f t="shared" si="11"/>
        <v/>
      </c>
      <c r="O71" s="1" t="str">
        <f ca="1">IF(COUNTIF($N$2:N71,N71)=1,IFERROR(SUMPRODUCT(SEARCH(MID(N71,ROW(INDIRECT("1:"&amp;LEN(N71))),1),Lists!$V$2)),""),"")</f>
        <v/>
      </c>
      <c r="P71" s="1" t="str">
        <f t="shared" ca="1" si="8"/>
        <v/>
      </c>
      <c r="Q71" s="1" t="str">
        <f t="shared" si="12"/>
        <v xml:space="preserve"> / Eurex Derivate - ()</v>
      </c>
    </row>
    <row r="72" spans="1:17">
      <c r="A72" s="36" t="str">
        <f>IF(OR('Processing Settings'!G72="Netting with Strange Nets ('NET/SPLIT')",'Processing Settings'!G72="Aggregation with Linking",'Processing Settings'!G72="Aggregation"),'Processing Settings'!E72,"")</f>
        <v/>
      </c>
      <c r="B72" s="39" t="str">
        <f>IF(OR('Processing Settings'!G72="Netting with Strange Nets ('NET/SPLIT')",'Processing Settings'!G72="Aggregation with Linking",'Processing Settings'!G72="Aggregation"),'Processing Settings'!A72,"")</f>
        <v/>
      </c>
      <c r="C72" s="39" t="str">
        <f>IF(OR('Processing Settings'!G72="Netting with Strange Nets ('NET/SPLIT')",'Processing Settings'!G72="Aggregation with Linking",'Processing Settings'!G72="Aggregation"),'Processing Settings'!D72,"")</f>
        <v/>
      </c>
      <c r="D72" s="39" t="str">
        <f>IF(OR('Processing Settings'!G72="Netting with Strange Nets ('NET/SPLIT')",'Processing Settings'!G72="Aggregation with Linking",'Processing Settings'!G72="Aggregation"),'Processing Settings'!C72,"")</f>
        <v/>
      </c>
      <c r="E72" s="40" t="str">
        <f t="shared" si="9"/>
        <v/>
      </c>
      <c r="F72" s="1" t="str">
        <f ca="1">IF(COUNTIF($E$2:E72,E72)=1,IFERROR(SUMPRODUCT(SEARCH(MID(E72,ROW(INDIRECT("1:"&amp;LEN(E72))),1),Lists!$V$2),ROW(INDIRECT("1:"&amp;LEN(E72)))),""),"")</f>
        <v/>
      </c>
      <c r="G72" s="1" t="str">
        <f t="shared" ca="1" si="7"/>
        <v/>
      </c>
      <c r="H72" s="1" t="str">
        <f t="shared" si="10"/>
        <v xml:space="preserve"> /  - ()</v>
      </c>
      <c r="I72" s="1"/>
      <c r="J72" s="1" t="str">
        <f>IF('Settlement Account'!J72="Yes",'Settlement Account'!C72&amp;'Settlement Account'!D72,"")</f>
        <v/>
      </c>
      <c r="K72" s="1" t="str">
        <f>IF('Settlement Account'!J72="Yes",'Settlement Account'!A72,"")</f>
        <v/>
      </c>
      <c r="L72" s="1" t="str">
        <f>IF('Settlement Account'!J72="Yes",'Settlement Account'!C72,"")</f>
        <v/>
      </c>
      <c r="M72" s="1" t="str">
        <f>IF('Settlement Account'!J72="Yes",'Settlement Account'!D72,"")</f>
        <v/>
      </c>
      <c r="N72" s="1" t="str">
        <f t="shared" si="11"/>
        <v/>
      </c>
      <c r="O72" s="1" t="str">
        <f ca="1">IF(COUNTIF($N$2:N72,N72)=1,IFERROR(SUMPRODUCT(SEARCH(MID(N72,ROW(INDIRECT("1:"&amp;LEN(N72))),1),Lists!$V$2)),""),"")</f>
        <v/>
      </c>
      <c r="P72" s="1" t="str">
        <f t="shared" ca="1" si="8"/>
        <v/>
      </c>
      <c r="Q72" s="1" t="str">
        <f t="shared" si="12"/>
        <v xml:space="preserve"> / Eurex Derivate - ()</v>
      </c>
    </row>
    <row r="73" spans="1:17">
      <c r="A73" s="36" t="str">
        <f>IF(OR('Processing Settings'!G73="Netting with Strange Nets ('NET/SPLIT')",'Processing Settings'!G73="Aggregation with Linking",'Processing Settings'!G73="Aggregation"),'Processing Settings'!E73,"")</f>
        <v/>
      </c>
      <c r="B73" s="39" t="str">
        <f>IF(OR('Processing Settings'!G73="Netting with Strange Nets ('NET/SPLIT')",'Processing Settings'!G73="Aggregation with Linking",'Processing Settings'!G73="Aggregation"),'Processing Settings'!A73,"")</f>
        <v/>
      </c>
      <c r="C73" s="39" t="str">
        <f>IF(OR('Processing Settings'!G73="Netting with Strange Nets ('NET/SPLIT')",'Processing Settings'!G73="Aggregation with Linking",'Processing Settings'!G73="Aggregation"),'Processing Settings'!D73,"")</f>
        <v/>
      </c>
      <c r="D73" s="39" t="str">
        <f>IF(OR('Processing Settings'!G73="Netting with Strange Nets ('NET/SPLIT')",'Processing Settings'!G73="Aggregation with Linking",'Processing Settings'!G73="Aggregation"),'Processing Settings'!C73,"")</f>
        <v/>
      </c>
      <c r="E73" s="40" t="str">
        <f t="shared" si="9"/>
        <v/>
      </c>
      <c r="F73" s="1" t="str">
        <f ca="1">IF(COUNTIF($E$2:E73,E73)=1,IFERROR(SUMPRODUCT(SEARCH(MID(E73,ROW(INDIRECT("1:"&amp;LEN(E73))),1),Lists!$V$2),ROW(INDIRECT("1:"&amp;LEN(E73)))),""),"")</f>
        <v/>
      </c>
      <c r="G73" s="1" t="str">
        <f t="shared" ca="1" si="7"/>
        <v/>
      </c>
      <c r="H73" s="1" t="str">
        <f t="shared" si="10"/>
        <v xml:space="preserve"> /  - ()</v>
      </c>
      <c r="I73" s="1"/>
      <c r="J73" s="1" t="str">
        <f>IF('Settlement Account'!J73="Yes",'Settlement Account'!C73&amp;'Settlement Account'!D73,"")</f>
        <v/>
      </c>
      <c r="K73" s="1" t="str">
        <f>IF('Settlement Account'!J73="Yes",'Settlement Account'!A73,"")</f>
        <v/>
      </c>
      <c r="L73" s="1" t="str">
        <f>IF('Settlement Account'!J73="Yes",'Settlement Account'!C73,"")</f>
        <v/>
      </c>
      <c r="M73" s="1" t="str">
        <f>IF('Settlement Account'!J73="Yes",'Settlement Account'!D73,"")</f>
        <v/>
      </c>
      <c r="N73" s="1" t="str">
        <f t="shared" si="11"/>
        <v/>
      </c>
      <c r="O73" s="1" t="str">
        <f ca="1">IF(COUNTIF($N$2:N73,N73)=1,IFERROR(SUMPRODUCT(SEARCH(MID(N73,ROW(INDIRECT("1:"&amp;LEN(N73))),1),Lists!$V$2)),""),"")</f>
        <v/>
      </c>
      <c r="P73" s="1" t="str">
        <f t="shared" ca="1" si="8"/>
        <v/>
      </c>
      <c r="Q73" s="1" t="str">
        <f t="shared" si="12"/>
        <v xml:space="preserve"> / Eurex Derivate - ()</v>
      </c>
    </row>
    <row r="74" spans="1:17">
      <c r="A74" s="36" t="str">
        <f>IF(OR('Processing Settings'!G74="Netting with Strange Nets ('NET/SPLIT')",'Processing Settings'!G74="Aggregation with Linking",'Processing Settings'!G74="Aggregation"),'Processing Settings'!E74,"")</f>
        <v/>
      </c>
      <c r="B74" s="39" t="str">
        <f>IF(OR('Processing Settings'!G74="Netting with Strange Nets ('NET/SPLIT')",'Processing Settings'!G74="Aggregation with Linking",'Processing Settings'!G74="Aggregation"),'Processing Settings'!A74,"")</f>
        <v/>
      </c>
      <c r="C74" s="39" t="str">
        <f>IF(OR('Processing Settings'!G74="Netting with Strange Nets ('NET/SPLIT')",'Processing Settings'!G74="Aggregation with Linking",'Processing Settings'!G74="Aggregation"),'Processing Settings'!D74,"")</f>
        <v/>
      </c>
      <c r="D74" s="39" t="str">
        <f>IF(OR('Processing Settings'!G74="Netting with Strange Nets ('NET/SPLIT')",'Processing Settings'!G74="Aggregation with Linking",'Processing Settings'!G74="Aggregation"),'Processing Settings'!C74,"")</f>
        <v/>
      </c>
      <c r="E74" s="40" t="str">
        <f t="shared" si="9"/>
        <v/>
      </c>
      <c r="F74" s="1" t="str">
        <f ca="1">IF(COUNTIF($E$2:E74,E74)=1,IFERROR(SUMPRODUCT(SEARCH(MID(E74,ROW(INDIRECT("1:"&amp;LEN(E74))),1),Lists!$V$2),ROW(INDIRECT("1:"&amp;LEN(E74)))),""),"")</f>
        <v/>
      </c>
      <c r="G74" s="1" t="str">
        <f t="shared" ca="1" si="7"/>
        <v/>
      </c>
      <c r="H74" s="1" t="str">
        <f t="shared" si="10"/>
        <v xml:space="preserve"> /  - ()</v>
      </c>
      <c r="I74" s="1"/>
      <c r="J74" s="1" t="str">
        <f>IF('Settlement Account'!J74="Yes",'Settlement Account'!C74&amp;'Settlement Account'!D74,"")</f>
        <v/>
      </c>
      <c r="K74" s="1" t="str">
        <f>IF('Settlement Account'!J74="Yes",'Settlement Account'!A74,"")</f>
        <v/>
      </c>
      <c r="L74" s="1" t="str">
        <f>IF('Settlement Account'!J74="Yes",'Settlement Account'!C74,"")</f>
        <v/>
      </c>
      <c r="M74" s="1" t="str">
        <f>IF('Settlement Account'!J74="Yes",'Settlement Account'!D74,"")</f>
        <v/>
      </c>
      <c r="N74" s="1" t="str">
        <f t="shared" si="11"/>
        <v/>
      </c>
      <c r="O74" s="1" t="str">
        <f ca="1">IF(COUNTIF($N$2:N74,N74)=1,IFERROR(SUMPRODUCT(SEARCH(MID(N74,ROW(INDIRECT("1:"&amp;LEN(N74))),1),Lists!$V$2)),""),"")</f>
        <v/>
      </c>
      <c r="P74" s="1" t="str">
        <f t="shared" ca="1" si="8"/>
        <v/>
      </c>
      <c r="Q74" s="1" t="str">
        <f t="shared" si="12"/>
        <v xml:space="preserve"> / Eurex Derivate - ()</v>
      </c>
    </row>
    <row r="75" spans="1:17">
      <c r="A75" s="36" t="str">
        <f>IF(OR('Processing Settings'!G75="Netting with Strange Nets ('NET/SPLIT')",'Processing Settings'!G75="Aggregation with Linking",'Processing Settings'!G75="Aggregation"),'Processing Settings'!E75,"")</f>
        <v/>
      </c>
      <c r="B75" s="39" t="str">
        <f>IF(OR('Processing Settings'!G75="Netting with Strange Nets ('NET/SPLIT')",'Processing Settings'!G75="Aggregation with Linking",'Processing Settings'!G75="Aggregation"),'Processing Settings'!A75,"")</f>
        <v/>
      </c>
      <c r="C75" s="39" t="str">
        <f>IF(OR('Processing Settings'!G75="Netting with Strange Nets ('NET/SPLIT')",'Processing Settings'!G75="Aggregation with Linking",'Processing Settings'!G75="Aggregation"),'Processing Settings'!D75,"")</f>
        <v/>
      </c>
      <c r="D75" s="39" t="str">
        <f>IF(OR('Processing Settings'!G75="Netting with Strange Nets ('NET/SPLIT')",'Processing Settings'!G75="Aggregation with Linking",'Processing Settings'!G75="Aggregation"),'Processing Settings'!C75,"")</f>
        <v/>
      </c>
      <c r="E75" s="40" t="str">
        <f t="shared" si="9"/>
        <v/>
      </c>
      <c r="F75" s="1" t="str">
        <f ca="1">IF(COUNTIF($E$2:E75,E75)=1,IFERROR(SUMPRODUCT(SEARCH(MID(E75,ROW(INDIRECT("1:"&amp;LEN(E75))),1),Lists!$V$2),ROW(INDIRECT("1:"&amp;LEN(E75)))),""),"")</f>
        <v/>
      </c>
      <c r="G75" s="1" t="str">
        <f t="shared" ca="1" si="7"/>
        <v/>
      </c>
      <c r="H75" s="1" t="str">
        <f t="shared" si="10"/>
        <v xml:space="preserve"> /  - ()</v>
      </c>
      <c r="I75" s="1"/>
      <c r="J75" s="1" t="str">
        <f>IF('Settlement Account'!J75="Yes",'Settlement Account'!C75&amp;'Settlement Account'!D75,"")</f>
        <v/>
      </c>
      <c r="K75" s="1" t="str">
        <f>IF('Settlement Account'!J75="Yes",'Settlement Account'!A75,"")</f>
        <v/>
      </c>
      <c r="L75" s="1" t="str">
        <f>IF('Settlement Account'!J75="Yes",'Settlement Account'!C75,"")</f>
        <v/>
      </c>
      <c r="M75" s="1" t="str">
        <f>IF('Settlement Account'!J75="Yes",'Settlement Account'!D75,"")</f>
        <v/>
      </c>
      <c r="N75" s="1" t="str">
        <f t="shared" si="11"/>
        <v/>
      </c>
      <c r="O75" s="1" t="str">
        <f ca="1">IF(COUNTIF($N$2:N75,N75)=1,IFERROR(SUMPRODUCT(SEARCH(MID(N75,ROW(INDIRECT("1:"&amp;LEN(N75))),1),Lists!$V$2)),""),"")</f>
        <v/>
      </c>
      <c r="P75" s="1" t="str">
        <f t="shared" ca="1" si="8"/>
        <v/>
      </c>
      <c r="Q75" s="1" t="str">
        <f t="shared" si="12"/>
        <v xml:space="preserve"> / Eurex Derivate - ()</v>
      </c>
    </row>
    <row r="76" spans="1:17">
      <c r="A76" s="36" t="str">
        <f>IF(OR('Processing Settings'!G76="Netting with Strange Nets ('NET/SPLIT')",'Processing Settings'!G76="Aggregation with Linking",'Processing Settings'!G76="Aggregation"),'Processing Settings'!E76,"")</f>
        <v/>
      </c>
      <c r="B76" s="39" t="str">
        <f>IF(OR('Processing Settings'!G76="Netting with Strange Nets ('NET/SPLIT')",'Processing Settings'!G76="Aggregation with Linking",'Processing Settings'!G76="Aggregation"),'Processing Settings'!A76,"")</f>
        <v/>
      </c>
      <c r="C76" s="39" t="str">
        <f>IF(OR('Processing Settings'!G76="Netting with Strange Nets ('NET/SPLIT')",'Processing Settings'!G76="Aggregation with Linking",'Processing Settings'!G76="Aggregation"),'Processing Settings'!D76,"")</f>
        <v/>
      </c>
      <c r="D76" s="39" t="str">
        <f>IF(OR('Processing Settings'!G76="Netting with Strange Nets ('NET/SPLIT')",'Processing Settings'!G76="Aggregation with Linking",'Processing Settings'!G76="Aggregation"),'Processing Settings'!C76,"")</f>
        <v/>
      </c>
      <c r="E76" s="40" t="str">
        <f t="shared" si="9"/>
        <v/>
      </c>
      <c r="F76" s="1" t="str">
        <f ca="1">IF(COUNTIF($E$2:E76,E76)=1,IFERROR(SUMPRODUCT(SEARCH(MID(E76,ROW(INDIRECT("1:"&amp;LEN(E76))),1),Lists!$V$2),ROW(INDIRECT("1:"&amp;LEN(E76)))),""),"")</f>
        <v/>
      </c>
      <c r="G76" s="1" t="str">
        <f t="shared" ca="1" si="7"/>
        <v/>
      </c>
      <c r="H76" s="1" t="str">
        <f t="shared" si="10"/>
        <v xml:space="preserve"> /  - ()</v>
      </c>
      <c r="I76" s="1"/>
      <c r="J76" s="1" t="str">
        <f>IF('Settlement Account'!J76="Yes",'Settlement Account'!C76&amp;'Settlement Account'!D76,"")</f>
        <v/>
      </c>
      <c r="K76" s="1" t="str">
        <f>IF('Settlement Account'!J76="Yes",'Settlement Account'!A76,"")</f>
        <v/>
      </c>
      <c r="L76" s="1" t="str">
        <f>IF('Settlement Account'!J76="Yes",'Settlement Account'!C76,"")</f>
        <v/>
      </c>
      <c r="M76" s="1" t="str">
        <f>IF('Settlement Account'!J76="Yes",'Settlement Account'!D76,"")</f>
        <v/>
      </c>
      <c r="N76" s="1" t="str">
        <f t="shared" si="11"/>
        <v/>
      </c>
      <c r="O76" s="1" t="str">
        <f ca="1">IF(COUNTIF($N$2:N76,N76)=1,IFERROR(SUMPRODUCT(SEARCH(MID(N76,ROW(INDIRECT("1:"&amp;LEN(N76))),1),Lists!$V$2)),""),"")</f>
        <v/>
      </c>
      <c r="P76" s="1" t="str">
        <f t="shared" ca="1" si="8"/>
        <v/>
      </c>
      <c r="Q76" s="1" t="str">
        <f t="shared" si="12"/>
        <v xml:space="preserve"> / Eurex Derivate - ()</v>
      </c>
    </row>
    <row r="77" spans="1:17">
      <c r="A77" s="36" t="str">
        <f>IF(OR('Processing Settings'!G77="Netting with Strange Nets ('NET/SPLIT')",'Processing Settings'!G77="Aggregation with Linking",'Processing Settings'!G77="Aggregation"),'Processing Settings'!E77,"")</f>
        <v/>
      </c>
      <c r="B77" s="39" t="str">
        <f>IF(OR('Processing Settings'!G77="Netting with Strange Nets ('NET/SPLIT')",'Processing Settings'!G77="Aggregation with Linking",'Processing Settings'!G77="Aggregation"),'Processing Settings'!A77,"")</f>
        <v/>
      </c>
      <c r="C77" s="39" t="str">
        <f>IF(OR('Processing Settings'!G77="Netting with Strange Nets ('NET/SPLIT')",'Processing Settings'!G77="Aggregation with Linking",'Processing Settings'!G77="Aggregation"),'Processing Settings'!D77,"")</f>
        <v/>
      </c>
      <c r="D77" s="39" t="str">
        <f>IF(OR('Processing Settings'!G77="Netting with Strange Nets ('NET/SPLIT')",'Processing Settings'!G77="Aggregation with Linking",'Processing Settings'!G77="Aggregation"),'Processing Settings'!C77,"")</f>
        <v/>
      </c>
      <c r="E77" s="40" t="str">
        <f t="shared" si="9"/>
        <v/>
      </c>
      <c r="F77" s="1" t="str">
        <f ca="1">IF(COUNTIF($E$2:E77,E77)=1,IFERROR(SUMPRODUCT(SEARCH(MID(E77,ROW(INDIRECT("1:"&amp;LEN(E77))),1),Lists!$V$2),ROW(INDIRECT("1:"&amp;LEN(E77)))),""),"")</f>
        <v/>
      </c>
      <c r="G77" s="1" t="str">
        <f t="shared" ca="1" si="7"/>
        <v/>
      </c>
      <c r="H77" s="1" t="str">
        <f t="shared" si="10"/>
        <v xml:space="preserve"> /  - ()</v>
      </c>
      <c r="I77" s="1"/>
      <c r="J77" s="1" t="str">
        <f>IF('Settlement Account'!J77="Yes",'Settlement Account'!C77&amp;'Settlement Account'!D77,"")</f>
        <v/>
      </c>
      <c r="K77" s="1" t="str">
        <f>IF('Settlement Account'!J77="Yes",'Settlement Account'!A77,"")</f>
        <v/>
      </c>
      <c r="L77" s="1" t="str">
        <f>IF('Settlement Account'!J77="Yes",'Settlement Account'!C77,"")</f>
        <v/>
      </c>
      <c r="M77" s="1" t="str">
        <f>IF('Settlement Account'!J77="Yes",'Settlement Account'!D77,"")</f>
        <v/>
      </c>
      <c r="N77" s="1" t="str">
        <f t="shared" si="11"/>
        <v/>
      </c>
      <c r="O77" s="1" t="str">
        <f ca="1">IF(COUNTIF($N$2:N77,N77)=1,IFERROR(SUMPRODUCT(SEARCH(MID(N77,ROW(INDIRECT("1:"&amp;LEN(N77))),1),Lists!$V$2)),""),"")</f>
        <v/>
      </c>
      <c r="P77" s="1" t="str">
        <f t="shared" ca="1" si="8"/>
        <v/>
      </c>
      <c r="Q77" s="1" t="str">
        <f t="shared" si="12"/>
        <v xml:space="preserve"> / Eurex Derivate - ()</v>
      </c>
    </row>
    <row r="78" spans="1:17">
      <c r="A78" s="36" t="str">
        <f>IF(OR('Processing Settings'!G78="Netting with Strange Nets ('NET/SPLIT')",'Processing Settings'!G78="Aggregation with Linking",'Processing Settings'!G78="Aggregation"),'Processing Settings'!E78,"")</f>
        <v/>
      </c>
      <c r="B78" s="39" t="str">
        <f>IF(OR('Processing Settings'!G78="Netting with Strange Nets ('NET/SPLIT')",'Processing Settings'!G78="Aggregation with Linking",'Processing Settings'!G78="Aggregation"),'Processing Settings'!A78,"")</f>
        <v/>
      </c>
      <c r="C78" s="39" t="str">
        <f>IF(OR('Processing Settings'!G78="Netting with Strange Nets ('NET/SPLIT')",'Processing Settings'!G78="Aggregation with Linking",'Processing Settings'!G78="Aggregation"),'Processing Settings'!D78,"")</f>
        <v/>
      </c>
      <c r="D78" s="39" t="str">
        <f>IF(OR('Processing Settings'!G78="Netting with Strange Nets ('NET/SPLIT')",'Processing Settings'!G78="Aggregation with Linking",'Processing Settings'!G78="Aggregation"),'Processing Settings'!C78,"")</f>
        <v/>
      </c>
      <c r="E78" s="40" t="str">
        <f t="shared" si="9"/>
        <v/>
      </c>
      <c r="F78" s="1" t="str">
        <f ca="1">IF(COUNTIF($E$2:E78,E78)=1,IFERROR(SUMPRODUCT(SEARCH(MID(E78,ROW(INDIRECT("1:"&amp;LEN(E78))),1),Lists!$V$2),ROW(INDIRECT("1:"&amp;LEN(E78)))),""),"")</f>
        <v/>
      </c>
      <c r="G78" s="1" t="str">
        <f t="shared" ca="1" si="7"/>
        <v/>
      </c>
      <c r="H78" s="1" t="str">
        <f t="shared" si="10"/>
        <v xml:space="preserve"> /  - ()</v>
      </c>
      <c r="I78" s="1"/>
      <c r="J78" s="1" t="str">
        <f>IF('Settlement Account'!J78="Yes",'Settlement Account'!C78&amp;'Settlement Account'!D78,"")</f>
        <v/>
      </c>
      <c r="K78" s="1" t="str">
        <f>IF('Settlement Account'!J78="Yes",'Settlement Account'!A78,"")</f>
        <v/>
      </c>
      <c r="L78" s="1" t="str">
        <f>IF('Settlement Account'!J78="Yes",'Settlement Account'!C78,"")</f>
        <v/>
      </c>
      <c r="M78" s="1" t="str">
        <f>IF('Settlement Account'!J78="Yes",'Settlement Account'!D78,"")</f>
        <v/>
      </c>
      <c r="N78" s="1" t="str">
        <f t="shared" si="11"/>
        <v/>
      </c>
      <c r="O78" s="1" t="str">
        <f ca="1">IF(COUNTIF($N$2:N78,N78)=1,IFERROR(SUMPRODUCT(SEARCH(MID(N78,ROW(INDIRECT("1:"&amp;LEN(N78))),1),Lists!$V$2)),""),"")</f>
        <v/>
      </c>
      <c r="P78" s="1" t="str">
        <f t="shared" ca="1" si="8"/>
        <v/>
      </c>
      <c r="Q78" s="1" t="str">
        <f t="shared" si="12"/>
        <v xml:space="preserve"> / Eurex Derivate - ()</v>
      </c>
    </row>
    <row r="79" spans="1:17">
      <c r="A79" s="36" t="str">
        <f>IF(OR('Processing Settings'!G79="Netting with Strange Nets ('NET/SPLIT')",'Processing Settings'!G79="Aggregation with Linking",'Processing Settings'!G79="Aggregation"),'Processing Settings'!E79,"")</f>
        <v/>
      </c>
      <c r="B79" s="39" t="str">
        <f>IF(OR('Processing Settings'!G79="Netting with Strange Nets ('NET/SPLIT')",'Processing Settings'!G79="Aggregation with Linking",'Processing Settings'!G79="Aggregation"),'Processing Settings'!A79,"")</f>
        <v/>
      </c>
      <c r="C79" s="39" t="str">
        <f>IF(OR('Processing Settings'!G79="Netting with Strange Nets ('NET/SPLIT')",'Processing Settings'!G79="Aggregation with Linking",'Processing Settings'!G79="Aggregation"),'Processing Settings'!D79,"")</f>
        <v/>
      </c>
      <c r="D79" s="39" t="str">
        <f>IF(OR('Processing Settings'!G79="Netting with Strange Nets ('NET/SPLIT')",'Processing Settings'!G79="Aggregation with Linking",'Processing Settings'!G79="Aggregation"),'Processing Settings'!C79,"")</f>
        <v/>
      </c>
      <c r="E79" s="40" t="str">
        <f t="shared" si="9"/>
        <v/>
      </c>
      <c r="F79" s="1" t="str">
        <f ca="1">IF(COUNTIF($E$2:E79,E79)=1,IFERROR(SUMPRODUCT(SEARCH(MID(E79,ROW(INDIRECT("1:"&amp;LEN(E79))),1),Lists!$V$2),ROW(INDIRECT("1:"&amp;LEN(E79)))),""),"")</f>
        <v/>
      </c>
      <c r="G79" s="1" t="str">
        <f t="shared" ca="1" si="7"/>
        <v/>
      </c>
      <c r="H79" s="1" t="str">
        <f t="shared" si="10"/>
        <v xml:space="preserve"> /  - ()</v>
      </c>
      <c r="I79" s="1"/>
      <c r="J79" s="1" t="str">
        <f>IF('Settlement Account'!J79="Yes",'Settlement Account'!C79&amp;'Settlement Account'!D79,"")</f>
        <v/>
      </c>
      <c r="K79" s="1" t="str">
        <f>IF('Settlement Account'!J79="Yes",'Settlement Account'!A79,"")</f>
        <v/>
      </c>
      <c r="L79" s="1" t="str">
        <f>IF('Settlement Account'!J79="Yes",'Settlement Account'!C79,"")</f>
        <v/>
      </c>
      <c r="M79" s="1" t="str">
        <f>IF('Settlement Account'!J79="Yes",'Settlement Account'!D79,"")</f>
        <v/>
      </c>
      <c r="N79" s="1" t="str">
        <f t="shared" si="11"/>
        <v/>
      </c>
      <c r="O79" s="1" t="str">
        <f ca="1">IF(COUNTIF($N$2:N79,N79)=1,IFERROR(SUMPRODUCT(SEARCH(MID(N79,ROW(INDIRECT("1:"&amp;LEN(N79))),1),Lists!$V$2)),""),"")</f>
        <v/>
      </c>
      <c r="P79" s="1" t="str">
        <f t="shared" ca="1" si="8"/>
        <v/>
      </c>
      <c r="Q79" s="1" t="str">
        <f t="shared" si="12"/>
        <v xml:space="preserve"> / Eurex Derivate - ()</v>
      </c>
    </row>
    <row r="80" spans="1:17">
      <c r="A80" s="36" t="str">
        <f>IF(OR('Processing Settings'!G80="Netting with Strange Nets ('NET/SPLIT')",'Processing Settings'!G80="Aggregation with Linking",'Processing Settings'!G80="Aggregation"),'Processing Settings'!E80,"")</f>
        <v/>
      </c>
      <c r="B80" s="39" t="str">
        <f>IF(OR('Processing Settings'!G80="Netting with Strange Nets ('NET/SPLIT')",'Processing Settings'!G80="Aggregation with Linking",'Processing Settings'!G80="Aggregation"),'Processing Settings'!A80,"")</f>
        <v/>
      </c>
      <c r="C80" s="39" t="str">
        <f>IF(OR('Processing Settings'!G80="Netting with Strange Nets ('NET/SPLIT')",'Processing Settings'!G80="Aggregation with Linking",'Processing Settings'!G80="Aggregation"),'Processing Settings'!D80,"")</f>
        <v/>
      </c>
      <c r="D80" s="39" t="str">
        <f>IF(OR('Processing Settings'!G80="Netting with Strange Nets ('NET/SPLIT')",'Processing Settings'!G80="Aggregation with Linking",'Processing Settings'!G80="Aggregation"),'Processing Settings'!C80,"")</f>
        <v/>
      </c>
      <c r="E80" s="40" t="str">
        <f t="shared" si="9"/>
        <v/>
      </c>
      <c r="F80" s="1" t="str">
        <f ca="1">IF(COUNTIF($E$2:E80,E80)=1,IFERROR(SUMPRODUCT(SEARCH(MID(E80,ROW(INDIRECT("1:"&amp;LEN(E80))),1),Lists!$V$2),ROW(INDIRECT("1:"&amp;LEN(E80)))),""),"")</f>
        <v/>
      </c>
      <c r="G80" s="1" t="str">
        <f t="shared" ca="1" si="7"/>
        <v/>
      </c>
      <c r="H80" s="1" t="str">
        <f t="shared" si="10"/>
        <v xml:space="preserve"> /  - ()</v>
      </c>
      <c r="I80" s="1"/>
      <c r="J80" s="1" t="str">
        <f>IF('Settlement Account'!J80="Yes",'Settlement Account'!C80&amp;'Settlement Account'!D80,"")</f>
        <v/>
      </c>
      <c r="K80" s="1" t="str">
        <f>IF('Settlement Account'!J80="Yes",'Settlement Account'!A80,"")</f>
        <v/>
      </c>
      <c r="L80" s="1" t="str">
        <f>IF('Settlement Account'!J80="Yes",'Settlement Account'!C80,"")</f>
        <v/>
      </c>
      <c r="M80" s="1" t="str">
        <f>IF('Settlement Account'!J80="Yes",'Settlement Account'!D80,"")</f>
        <v/>
      </c>
      <c r="N80" s="1" t="str">
        <f t="shared" si="11"/>
        <v/>
      </c>
      <c r="O80" s="1" t="str">
        <f ca="1">IF(COUNTIF($N$2:N80,N80)=1,IFERROR(SUMPRODUCT(SEARCH(MID(N80,ROW(INDIRECT("1:"&amp;LEN(N80))),1),Lists!$V$2)),""),"")</f>
        <v/>
      </c>
      <c r="P80" s="1" t="str">
        <f t="shared" ca="1" si="8"/>
        <v/>
      </c>
      <c r="Q80" s="1" t="str">
        <f t="shared" si="12"/>
        <v xml:space="preserve"> / Eurex Derivate - ()</v>
      </c>
    </row>
    <row r="81" spans="1:17">
      <c r="A81" s="36" t="str">
        <f>IF(OR('Processing Settings'!G81="Netting with Strange Nets ('NET/SPLIT')",'Processing Settings'!G81="Aggregation with Linking",'Processing Settings'!G81="Aggregation"),'Processing Settings'!E81,"")</f>
        <v/>
      </c>
      <c r="B81" s="39" t="str">
        <f>IF(OR('Processing Settings'!G81="Netting with Strange Nets ('NET/SPLIT')",'Processing Settings'!G81="Aggregation with Linking",'Processing Settings'!G81="Aggregation"),'Processing Settings'!A81,"")</f>
        <v/>
      </c>
      <c r="C81" s="39" t="str">
        <f>IF(OR('Processing Settings'!G81="Netting with Strange Nets ('NET/SPLIT')",'Processing Settings'!G81="Aggregation with Linking",'Processing Settings'!G81="Aggregation"),'Processing Settings'!D81,"")</f>
        <v/>
      </c>
      <c r="D81" s="39" t="str">
        <f>IF(OR('Processing Settings'!G81="Netting with Strange Nets ('NET/SPLIT')",'Processing Settings'!G81="Aggregation with Linking",'Processing Settings'!G81="Aggregation"),'Processing Settings'!C81,"")</f>
        <v/>
      </c>
      <c r="E81" s="40" t="str">
        <f t="shared" si="9"/>
        <v/>
      </c>
      <c r="F81" s="1" t="str">
        <f ca="1">IF(COUNTIF($E$2:E81,E81)=1,IFERROR(SUMPRODUCT(SEARCH(MID(E81,ROW(INDIRECT("1:"&amp;LEN(E81))),1),Lists!$V$2),ROW(INDIRECT("1:"&amp;LEN(E81)))),""),"")</f>
        <v/>
      </c>
      <c r="G81" s="1" t="str">
        <f t="shared" ca="1" si="7"/>
        <v/>
      </c>
      <c r="H81" s="1" t="str">
        <f t="shared" si="10"/>
        <v xml:space="preserve"> /  - ()</v>
      </c>
      <c r="I81" s="1"/>
      <c r="J81" s="1" t="str">
        <f>IF('Settlement Account'!J81="Yes",'Settlement Account'!C81&amp;'Settlement Account'!D81,"")</f>
        <v/>
      </c>
      <c r="K81" s="1" t="str">
        <f>IF('Settlement Account'!J81="Yes",'Settlement Account'!A81,"")</f>
        <v/>
      </c>
      <c r="L81" s="1" t="str">
        <f>IF('Settlement Account'!J81="Yes",'Settlement Account'!C81,"")</f>
        <v/>
      </c>
      <c r="M81" s="1" t="str">
        <f>IF('Settlement Account'!J81="Yes",'Settlement Account'!D81,"")</f>
        <v/>
      </c>
      <c r="N81" s="1" t="str">
        <f t="shared" si="11"/>
        <v/>
      </c>
      <c r="O81" s="1" t="str">
        <f ca="1">IF(COUNTIF($N$2:N81,N81)=1,IFERROR(SUMPRODUCT(SEARCH(MID(N81,ROW(INDIRECT("1:"&amp;LEN(N81))),1),Lists!$V$2)),""),"")</f>
        <v/>
      </c>
      <c r="P81" s="1" t="str">
        <f t="shared" ca="1" si="8"/>
        <v/>
      </c>
      <c r="Q81" s="1" t="str">
        <f t="shared" si="12"/>
        <v xml:space="preserve"> / Eurex Derivate - ()</v>
      </c>
    </row>
    <row r="82" spans="1:17">
      <c r="A82" s="36" t="str">
        <f>IF(OR('Processing Settings'!G82="Netting with Strange Nets ('NET/SPLIT')",'Processing Settings'!G82="Aggregation with Linking",'Processing Settings'!G82="Aggregation"),'Processing Settings'!E82,"")</f>
        <v/>
      </c>
      <c r="B82" s="39" t="str">
        <f>IF(OR('Processing Settings'!G82="Netting with Strange Nets ('NET/SPLIT')",'Processing Settings'!G82="Aggregation with Linking",'Processing Settings'!G82="Aggregation"),'Processing Settings'!A82,"")</f>
        <v/>
      </c>
      <c r="C82" s="39" t="str">
        <f>IF(OR('Processing Settings'!G82="Netting with Strange Nets ('NET/SPLIT')",'Processing Settings'!G82="Aggregation with Linking",'Processing Settings'!G82="Aggregation"),'Processing Settings'!D82,"")</f>
        <v/>
      </c>
      <c r="D82" s="39" t="str">
        <f>IF(OR('Processing Settings'!G82="Netting with Strange Nets ('NET/SPLIT')",'Processing Settings'!G82="Aggregation with Linking",'Processing Settings'!G82="Aggregation"),'Processing Settings'!C82,"")</f>
        <v/>
      </c>
      <c r="E82" s="40" t="str">
        <f t="shared" si="9"/>
        <v/>
      </c>
      <c r="F82" s="1" t="str">
        <f ca="1">IF(COUNTIF($E$2:E82,E82)=1,IFERROR(SUMPRODUCT(SEARCH(MID(E82,ROW(INDIRECT("1:"&amp;LEN(E82))),1),Lists!$V$2),ROW(INDIRECT("1:"&amp;LEN(E82)))),""),"")</f>
        <v/>
      </c>
      <c r="G82" s="1" t="str">
        <f t="shared" ca="1" si="7"/>
        <v/>
      </c>
      <c r="H82" s="1" t="str">
        <f t="shared" si="10"/>
        <v xml:space="preserve"> /  - ()</v>
      </c>
      <c r="I82" s="1"/>
      <c r="J82" s="1" t="str">
        <f>IF('Settlement Account'!J82="Yes",'Settlement Account'!C82&amp;'Settlement Account'!D82,"")</f>
        <v/>
      </c>
      <c r="K82" s="1" t="str">
        <f>IF('Settlement Account'!J82="Yes",'Settlement Account'!A82,"")</f>
        <v/>
      </c>
      <c r="L82" s="1" t="str">
        <f>IF('Settlement Account'!J82="Yes",'Settlement Account'!C82,"")</f>
        <v/>
      </c>
      <c r="M82" s="1" t="str">
        <f>IF('Settlement Account'!J82="Yes",'Settlement Account'!D82,"")</f>
        <v/>
      </c>
      <c r="N82" s="1" t="str">
        <f t="shared" si="11"/>
        <v/>
      </c>
      <c r="O82" s="1" t="str">
        <f ca="1">IF(COUNTIF($N$2:N82,N82)=1,IFERROR(SUMPRODUCT(SEARCH(MID(N82,ROW(INDIRECT("1:"&amp;LEN(N82))),1),Lists!$V$2)),""),"")</f>
        <v/>
      </c>
      <c r="P82" s="1" t="str">
        <f t="shared" ca="1" si="8"/>
        <v/>
      </c>
      <c r="Q82" s="1" t="str">
        <f t="shared" si="12"/>
        <v xml:space="preserve"> / Eurex Derivate - ()</v>
      </c>
    </row>
    <row r="83" spans="1:17">
      <c r="A83" s="36" t="str">
        <f>IF(OR('Processing Settings'!G83="Netting with Strange Nets ('NET/SPLIT')",'Processing Settings'!G83="Aggregation with Linking",'Processing Settings'!G83="Aggregation"),'Processing Settings'!E83,"")</f>
        <v/>
      </c>
      <c r="B83" s="39" t="str">
        <f>IF(OR('Processing Settings'!G83="Netting with Strange Nets ('NET/SPLIT')",'Processing Settings'!G83="Aggregation with Linking",'Processing Settings'!G83="Aggregation"),'Processing Settings'!A83,"")</f>
        <v/>
      </c>
      <c r="C83" s="39" t="str">
        <f>IF(OR('Processing Settings'!G83="Netting with Strange Nets ('NET/SPLIT')",'Processing Settings'!G83="Aggregation with Linking",'Processing Settings'!G83="Aggregation"),'Processing Settings'!D83,"")</f>
        <v/>
      </c>
      <c r="D83" s="39" t="str">
        <f>IF(OR('Processing Settings'!G83="Netting with Strange Nets ('NET/SPLIT')",'Processing Settings'!G83="Aggregation with Linking",'Processing Settings'!G83="Aggregation"),'Processing Settings'!C83,"")</f>
        <v/>
      </c>
      <c r="E83" s="40" t="str">
        <f t="shared" si="9"/>
        <v/>
      </c>
      <c r="F83" s="1" t="str">
        <f ca="1">IF(COUNTIF($E$2:E83,E83)=1,IFERROR(SUMPRODUCT(SEARCH(MID(E83,ROW(INDIRECT("1:"&amp;LEN(E83))),1),Lists!$V$2),ROW(INDIRECT("1:"&amp;LEN(E83)))),""),"")</f>
        <v/>
      </c>
      <c r="G83" s="1" t="str">
        <f t="shared" ca="1" si="7"/>
        <v/>
      </c>
      <c r="H83" s="1" t="str">
        <f t="shared" si="10"/>
        <v xml:space="preserve"> /  - ()</v>
      </c>
      <c r="I83" s="1"/>
      <c r="J83" s="1" t="str">
        <f>IF('Settlement Account'!J83="Yes",'Settlement Account'!C83&amp;'Settlement Account'!D83,"")</f>
        <v/>
      </c>
      <c r="K83" s="1" t="str">
        <f>IF('Settlement Account'!J83="Yes",'Settlement Account'!A83,"")</f>
        <v/>
      </c>
      <c r="L83" s="1" t="str">
        <f>IF('Settlement Account'!J83="Yes",'Settlement Account'!C83,"")</f>
        <v/>
      </c>
      <c r="M83" s="1" t="str">
        <f>IF('Settlement Account'!J83="Yes",'Settlement Account'!D83,"")</f>
        <v/>
      </c>
      <c r="N83" s="1" t="str">
        <f t="shared" si="11"/>
        <v/>
      </c>
      <c r="O83" s="1" t="str">
        <f ca="1">IF(COUNTIF($N$2:N83,N83)=1,IFERROR(SUMPRODUCT(SEARCH(MID(N83,ROW(INDIRECT("1:"&amp;LEN(N83))),1),Lists!$V$2)),""),"")</f>
        <v/>
      </c>
      <c r="P83" s="1" t="str">
        <f t="shared" ca="1" si="8"/>
        <v/>
      </c>
      <c r="Q83" s="1" t="str">
        <f t="shared" si="12"/>
        <v xml:space="preserve"> / Eurex Derivate - ()</v>
      </c>
    </row>
    <row r="84" spans="1:17">
      <c r="A84" s="36" t="str">
        <f>IF(OR('Processing Settings'!G84="Netting with Strange Nets ('NET/SPLIT')",'Processing Settings'!G84="Aggregation with Linking",'Processing Settings'!G84="Aggregation"),'Processing Settings'!E84,"")</f>
        <v/>
      </c>
      <c r="B84" s="39" t="str">
        <f>IF(OR('Processing Settings'!G84="Netting with Strange Nets ('NET/SPLIT')",'Processing Settings'!G84="Aggregation with Linking",'Processing Settings'!G84="Aggregation"),'Processing Settings'!A84,"")</f>
        <v/>
      </c>
      <c r="C84" s="39" t="str">
        <f>IF(OR('Processing Settings'!G84="Netting with Strange Nets ('NET/SPLIT')",'Processing Settings'!G84="Aggregation with Linking",'Processing Settings'!G84="Aggregation"),'Processing Settings'!D84,"")</f>
        <v/>
      </c>
      <c r="D84" s="39" t="str">
        <f>IF(OR('Processing Settings'!G84="Netting with Strange Nets ('NET/SPLIT')",'Processing Settings'!G84="Aggregation with Linking",'Processing Settings'!G84="Aggregation"),'Processing Settings'!C84,"")</f>
        <v/>
      </c>
      <c r="E84" s="40" t="str">
        <f t="shared" si="9"/>
        <v/>
      </c>
      <c r="F84" s="1" t="str">
        <f ca="1">IF(COUNTIF($E$2:E84,E84)=1,IFERROR(SUMPRODUCT(SEARCH(MID(E84,ROW(INDIRECT("1:"&amp;LEN(E84))),1),Lists!$V$2),ROW(INDIRECT("1:"&amp;LEN(E84)))),""),"")</f>
        <v/>
      </c>
      <c r="G84" s="1" t="str">
        <f t="shared" ca="1" si="7"/>
        <v/>
      </c>
      <c r="H84" s="1" t="str">
        <f t="shared" si="10"/>
        <v xml:space="preserve"> /  - ()</v>
      </c>
      <c r="I84" s="1"/>
      <c r="J84" s="1" t="str">
        <f>IF('Settlement Account'!J84="Yes",'Settlement Account'!C84&amp;'Settlement Account'!D84,"")</f>
        <v/>
      </c>
      <c r="K84" s="1" t="str">
        <f>IF('Settlement Account'!J84="Yes",'Settlement Account'!A84,"")</f>
        <v/>
      </c>
      <c r="L84" s="1" t="str">
        <f>IF('Settlement Account'!J84="Yes",'Settlement Account'!C84,"")</f>
        <v/>
      </c>
      <c r="M84" s="1" t="str">
        <f>IF('Settlement Account'!J84="Yes",'Settlement Account'!D84,"")</f>
        <v/>
      </c>
      <c r="N84" s="1" t="str">
        <f t="shared" si="11"/>
        <v/>
      </c>
      <c r="O84" s="1" t="str">
        <f ca="1">IF(COUNTIF($N$2:N84,N84)=1,IFERROR(SUMPRODUCT(SEARCH(MID(N84,ROW(INDIRECT("1:"&amp;LEN(N84))),1),Lists!$V$2)),""),"")</f>
        <v/>
      </c>
      <c r="P84" s="1" t="str">
        <f t="shared" ca="1" si="8"/>
        <v/>
      </c>
      <c r="Q84" s="1" t="str">
        <f t="shared" si="12"/>
        <v xml:space="preserve"> / Eurex Derivate - ()</v>
      </c>
    </row>
    <row r="85" spans="1:17">
      <c r="A85" s="36" t="str">
        <f>IF(OR('Processing Settings'!G85="Netting with Strange Nets ('NET/SPLIT')",'Processing Settings'!G85="Aggregation with Linking",'Processing Settings'!G85="Aggregation"),'Processing Settings'!E85,"")</f>
        <v/>
      </c>
      <c r="B85" s="39" t="str">
        <f>IF(OR('Processing Settings'!G85="Netting with Strange Nets ('NET/SPLIT')",'Processing Settings'!G85="Aggregation with Linking",'Processing Settings'!G85="Aggregation"),'Processing Settings'!A85,"")</f>
        <v/>
      </c>
      <c r="C85" s="39" t="str">
        <f>IF(OR('Processing Settings'!G85="Netting with Strange Nets ('NET/SPLIT')",'Processing Settings'!G85="Aggregation with Linking",'Processing Settings'!G85="Aggregation"),'Processing Settings'!D85,"")</f>
        <v/>
      </c>
      <c r="D85" s="39" t="str">
        <f>IF(OR('Processing Settings'!G85="Netting with Strange Nets ('NET/SPLIT')",'Processing Settings'!G85="Aggregation with Linking",'Processing Settings'!G85="Aggregation"),'Processing Settings'!C85,"")</f>
        <v/>
      </c>
      <c r="E85" s="40" t="str">
        <f t="shared" si="9"/>
        <v/>
      </c>
      <c r="F85" s="1" t="str">
        <f ca="1">IF(COUNTIF($E$2:E85,E85)=1,IFERROR(SUMPRODUCT(SEARCH(MID(E85,ROW(INDIRECT("1:"&amp;LEN(E85))),1),Lists!$V$2),ROW(INDIRECT("1:"&amp;LEN(E85)))),""),"")</f>
        <v/>
      </c>
      <c r="G85" s="1" t="str">
        <f t="shared" ca="1" si="7"/>
        <v/>
      </c>
      <c r="H85" s="1" t="str">
        <f t="shared" si="10"/>
        <v xml:space="preserve"> /  - ()</v>
      </c>
      <c r="I85" s="1"/>
      <c r="J85" s="1" t="str">
        <f>IF('Settlement Account'!J85="Yes",'Settlement Account'!C85&amp;'Settlement Account'!D85,"")</f>
        <v/>
      </c>
      <c r="K85" s="1" t="str">
        <f>IF('Settlement Account'!J85="Yes",'Settlement Account'!A85,"")</f>
        <v/>
      </c>
      <c r="L85" s="1" t="str">
        <f>IF('Settlement Account'!J85="Yes",'Settlement Account'!C85,"")</f>
        <v/>
      </c>
      <c r="M85" s="1" t="str">
        <f>IF('Settlement Account'!J85="Yes",'Settlement Account'!D85,"")</f>
        <v/>
      </c>
      <c r="N85" s="1" t="str">
        <f t="shared" si="11"/>
        <v/>
      </c>
      <c r="O85" s="1" t="str">
        <f ca="1">IF(COUNTIF($N$2:N85,N85)=1,IFERROR(SUMPRODUCT(SEARCH(MID(N85,ROW(INDIRECT("1:"&amp;LEN(N85))),1),Lists!$V$2)),""),"")</f>
        <v/>
      </c>
      <c r="P85" s="1" t="str">
        <f t="shared" ca="1" si="8"/>
        <v/>
      </c>
      <c r="Q85" s="1" t="str">
        <f t="shared" si="12"/>
        <v xml:space="preserve"> / Eurex Derivate - ()</v>
      </c>
    </row>
    <row r="86" spans="1:17">
      <c r="A86" s="36" t="str">
        <f>IF(OR('Processing Settings'!G86="Netting with Strange Nets ('NET/SPLIT')",'Processing Settings'!G86="Aggregation with Linking",'Processing Settings'!G86="Aggregation"),'Processing Settings'!E86,"")</f>
        <v/>
      </c>
      <c r="B86" s="39" t="str">
        <f>IF(OR('Processing Settings'!G86="Netting with Strange Nets ('NET/SPLIT')",'Processing Settings'!G86="Aggregation with Linking",'Processing Settings'!G86="Aggregation"),'Processing Settings'!A86,"")</f>
        <v/>
      </c>
      <c r="C86" s="39" t="str">
        <f>IF(OR('Processing Settings'!G86="Netting with Strange Nets ('NET/SPLIT')",'Processing Settings'!G86="Aggregation with Linking",'Processing Settings'!G86="Aggregation"),'Processing Settings'!D86,"")</f>
        <v/>
      </c>
      <c r="D86" s="39" t="str">
        <f>IF(OR('Processing Settings'!G86="Netting with Strange Nets ('NET/SPLIT')",'Processing Settings'!G86="Aggregation with Linking",'Processing Settings'!G86="Aggregation"),'Processing Settings'!C86,"")</f>
        <v/>
      </c>
      <c r="E86" s="40" t="str">
        <f t="shared" si="9"/>
        <v/>
      </c>
      <c r="F86" s="1" t="str">
        <f ca="1">IF(COUNTIF($E$2:E86,E86)=1,IFERROR(SUMPRODUCT(SEARCH(MID(E86,ROW(INDIRECT("1:"&amp;LEN(E86))),1),Lists!$V$2),ROW(INDIRECT("1:"&amp;LEN(E86)))),""),"")</f>
        <v/>
      </c>
      <c r="G86" s="1" t="str">
        <f t="shared" ca="1" si="7"/>
        <v/>
      </c>
      <c r="H86" s="1" t="str">
        <f t="shared" si="10"/>
        <v xml:space="preserve"> /  - ()</v>
      </c>
      <c r="I86" s="1"/>
      <c r="J86" s="1" t="str">
        <f>IF('Settlement Account'!J86="Yes",'Settlement Account'!C86&amp;'Settlement Account'!D86,"")</f>
        <v/>
      </c>
      <c r="K86" s="1" t="str">
        <f>IF('Settlement Account'!J86="Yes",'Settlement Account'!A86,"")</f>
        <v/>
      </c>
      <c r="L86" s="1" t="str">
        <f>IF('Settlement Account'!J86="Yes",'Settlement Account'!C86,"")</f>
        <v/>
      </c>
      <c r="M86" s="1" t="str">
        <f>IF('Settlement Account'!J86="Yes",'Settlement Account'!D86,"")</f>
        <v/>
      </c>
      <c r="N86" s="1" t="str">
        <f t="shared" si="11"/>
        <v/>
      </c>
      <c r="O86" s="1" t="str">
        <f ca="1">IF(COUNTIF($N$2:N86,N86)=1,IFERROR(SUMPRODUCT(SEARCH(MID(N86,ROW(INDIRECT("1:"&amp;LEN(N86))),1),Lists!$V$2)),""),"")</f>
        <v/>
      </c>
      <c r="P86" s="1" t="str">
        <f t="shared" ca="1" si="8"/>
        <v/>
      </c>
      <c r="Q86" s="1" t="str">
        <f t="shared" si="12"/>
        <v xml:space="preserve"> / Eurex Derivate - ()</v>
      </c>
    </row>
    <row r="87" spans="1:17">
      <c r="A87" s="36" t="str">
        <f>IF(OR('Processing Settings'!G87="Netting with Strange Nets ('NET/SPLIT')",'Processing Settings'!G87="Aggregation with Linking",'Processing Settings'!G87="Aggregation"),'Processing Settings'!E87,"")</f>
        <v/>
      </c>
      <c r="B87" s="39" t="str">
        <f>IF(OR('Processing Settings'!G87="Netting with Strange Nets ('NET/SPLIT')",'Processing Settings'!G87="Aggregation with Linking",'Processing Settings'!G87="Aggregation"),'Processing Settings'!A87,"")</f>
        <v/>
      </c>
      <c r="C87" s="39" t="str">
        <f>IF(OR('Processing Settings'!G87="Netting with Strange Nets ('NET/SPLIT')",'Processing Settings'!G87="Aggregation with Linking",'Processing Settings'!G87="Aggregation"),'Processing Settings'!D87,"")</f>
        <v/>
      </c>
      <c r="D87" s="39" t="str">
        <f>IF(OR('Processing Settings'!G87="Netting with Strange Nets ('NET/SPLIT')",'Processing Settings'!G87="Aggregation with Linking",'Processing Settings'!G87="Aggregation"),'Processing Settings'!C87,"")</f>
        <v/>
      </c>
      <c r="E87" s="40" t="str">
        <f t="shared" si="9"/>
        <v/>
      </c>
      <c r="F87" s="1" t="str">
        <f ca="1">IF(COUNTIF($E$2:E87,E87)=1,IFERROR(SUMPRODUCT(SEARCH(MID(E87,ROW(INDIRECT("1:"&amp;LEN(E87))),1),Lists!$V$2),ROW(INDIRECT("1:"&amp;LEN(E87)))),""),"")</f>
        <v/>
      </c>
      <c r="G87" s="1" t="str">
        <f t="shared" ca="1" si="7"/>
        <v/>
      </c>
      <c r="H87" s="1" t="str">
        <f t="shared" si="10"/>
        <v xml:space="preserve"> /  - ()</v>
      </c>
      <c r="I87" s="1"/>
      <c r="J87" s="1" t="str">
        <f>IF('Settlement Account'!J87="Yes",'Settlement Account'!C87&amp;'Settlement Account'!D87,"")</f>
        <v/>
      </c>
      <c r="K87" s="1" t="str">
        <f>IF('Settlement Account'!J87="Yes",'Settlement Account'!A87,"")</f>
        <v/>
      </c>
      <c r="L87" s="1" t="str">
        <f>IF('Settlement Account'!J87="Yes",'Settlement Account'!C87,"")</f>
        <v/>
      </c>
      <c r="M87" s="1" t="str">
        <f>IF('Settlement Account'!J87="Yes",'Settlement Account'!D87,"")</f>
        <v/>
      </c>
      <c r="N87" s="1" t="str">
        <f t="shared" si="11"/>
        <v/>
      </c>
      <c r="O87" s="1" t="str">
        <f ca="1">IF(COUNTIF($N$2:N87,N87)=1,IFERROR(SUMPRODUCT(SEARCH(MID(N87,ROW(INDIRECT("1:"&amp;LEN(N87))),1),Lists!$V$2)),""),"")</f>
        <v/>
      </c>
      <c r="P87" s="1" t="str">
        <f t="shared" ca="1" si="8"/>
        <v/>
      </c>
      <c r="Q87" s="1" t="str">
        <f t="shared" si="12"/>
        <v xml:space="preserve"> / Eurex Derivate - ()</v>
      </c>
    </row>
    <row r="88" spans="1:17">
      <c r="A88" s="36" t="str">
        <f>IF(OR('Processing Settings'!G88="Netting with Strange Nets ('NET/SPLIT')",'Processing Settings'!G88="Aggregation with Linking",'Processing Settings'!G88="Aggregation"),'Processing Settings'!E88,"")</f>
        <v/>
      </c>
      <c r="B88" s="39" t="str">
        <f>IF(OR('Processing Settings'!G88="Netting with Strange Nets ('NET/SPLIT')",'Processing Settings'!G88="Aggregation with Linking",'Processing Settings'!G88="Aggregation"),'Processing Settings'!A88,"")</f>
        <v/>
      </c>
      <c r="C88" s="39" t="str">
        <f>IF(OR('Processing Settings'!G88="Netting with Strange Nets ('NET/SPLIT')",'Processing Settings'!G88="Aggregation with Linking",'Processing Settings'!G88="Aggregation"),'Processing Settings'!D88,"")</f>
        <v/>
      </c>
      <c r="D88" s="39" t="str">
        <f>IF(OR('Processing Settings'!G88="Netting with Strange Nets ('NET/SPLIT')",'Processing Settings'!G88="Aggregation with Linking",'Processing Settings'!G88="Aggregation"),'Processing Settings'!C88,"")</f>
        <v/>
      </c>
      <c r="E88" s="40" t="str">
        <f t="shared" si="9"/>
        <v/>
      </c>
      <c r="F88" s="1" t="str">
        <f ca="1">IF(COUNTIF($E$2:E88,E88)=1,IFERROR(SUMPRODUCT(SEARCH(MID(E88,ROW(INDIRECT("1:"&amp;LEN(E88))),1),Lists!$V$2),ROW(INDIRECT("1:"&amp;LEN(E88)))),""),"")</f>
        <v/>
      </c>
      <c r="G88" s="1" t="str">
        <f t="shared" ca="1" si="7"/>
        <v/>
      </c>
      <c r="H88" s="1" t="str">
        <f t="shared" si="10"/>
        <v xml:space="preserve"> /  - ()</v>
      </c>
      <c r="I88" s="1"/>
      <c r="J88" s="1" t="str">
        <f>IF('Settlement Account'!J88="Yes",'Settlement Account'!C88&amp;'Settlement Account'!D88,"")</f>
        <v/>
      </c>
      <c r="K88" s="1" t="str">
        <f>IF('Settlement Account'!J88="Yes",'Settlement Account'!A88,"")</f>
        <v/>
      </c>
      <c r="L88" s="1" t="str">
        <f>IF('Settlement Account'!J88="Yes",'Settlement Account'!C88,"")</f>
        <v/>
      </c>
      <c r="M88" s="1" t="str">
        <f>IF('Settlement Account'!J88="Yes",'Settlement Account'!D88,"")</f>
        <v/>
      </c>
      <c r="N88" s="1" t="str">
        <f t="shared" si="11"/>
        <v/>
      </c>
      <c r="O88" s="1" t="str">
        <f ca="1">IF(COUNTIF($N$2:N88,N88)=1,IFERROR(SUMPRODUCT(SEARCH(MID(N88,ROW(INDIRECT("1:"&amp;LEN(N88))),1),Lists!$V$2)),""),"")</f>
        <v/>
      </c>
      <c r="P88" s="1" t="str">
        <f t="shared" ca="1" si="8"/>
        <v/>
      </c>
      <c r="Q88" s="1" t="str">
        <f t="shared" si="12"/>
        <v xml:space="preserve"> / Eurex Derivate - ()</v>
      </c>
    </row>
    <row r="89" spans="1:17">
      <c r="A89" s="36" t="str">
        <f>IF(OR('Processing Settings'!G89="Netting with Strange Nets ('NET/SPLIT')",'Processing Settings'!G89="Aggregation with Linking",'Processing Settings'!G89="Aggregation"),'Processing Settings'!E89,"")</f>
        <v/>
      </c>
      <c r="B89" s="39" t="str">
        <f>IF(OR('Processing Settings'!G89="Netting with Strange Nets ('NET/SPLIT')",'Processing Settings'!G89="Aggregation with Linking",'Processing Settings'!G89="Aggregation"),'Processing Settings'!A89,"")</f>
        <v/>
      </c>
      <c r="C89" s="39" t="str">
        <f>IF(OR('Processing Settings'!G89="Netting with Strange Nets ('NET/SPLIT')",'Processing Settings'!G89="Aggregation with Linking",'Processing Settings'!G89="Aggregation"),'Processing Settings'!D89,"")</f>
        <v/>
      </c>
      <c r="D89" s="39" t="str">
        <f>IF(OR('Processing Settings'!G89="Netting with Strange Nets ('NET/SPLIT')",'Processing Settings'!G89="Aggregation with Linking",'Processing Settings'!G89="Aggregation"),'Processing Settings'!C89,"")</f>
        <v/>
      </c>
      <c r="E89" s="40" t="str">
        <f t="shared" si="9"/>
        <v/>
      </c>
      <c r="F89" s="1" t="str">
        <f ca="1">IF(COUNTIF($E$2:E89,E89)=1,IFERROR(SUMPRODUCT(SEARCH(MID(E89,ROW(INDIRECT("1:"&amp;LEN(E89))),1),Lists!$V$2),ROW(INDIRECT("1:"&amp;LEN(E89)))),""),"")</f>
        <v/>
      </c>
      <c r="G89" s="1" t="str">
        <f t="shared" ca="1" si="7"/>
        <v/>
      </c>
      <c r="H89" s="1" t="str">
        <f t="shared" si="10"/>
        <v xml:space="preserve"> /  - ()</v>
      </c>
      <c r="I89" s="1"/>
      <c r="J89" s="1" t="str">
        <f>IF('Settlement Account'!J89="Yes",'Settlement Account'!C89&amp;'Settlement Account'!D89,"")</f>
        <v/>
      </c>
      <c r="K89" s="1" t="str">
        <f>IF('Settlement Account'!J89="Yes",'Settlement Account'!A89,"")</f>
        <v/>
      </c>
      <c r="L89" s="1" t="str">
        <f>IF('Settlement Account'!J89="Yes",'Settlement Account'!C89,"")</f>
        <v/>
      </c>
      <c r="M89" s="1" t="str">
        <f>IF('Settlement Account'!J89="Yes",'Settlement Account'!D89,"")</f>
        <v/>
      </c>
      <c r="N89" s="1" t="str">
        <f t="shared" si="11"/>
        <v/>
      </c>
      <c r="O89" s="1" t="str">
        <f ca="1">IF(COUNTIF($N$2:N89,N89)=1,IFERROR(SUMPRODUCT(SEARCH(MID(N89,ROW(INDIRECT("1:"&amp;LEN(N89))),1),Lists!$V$2)),""),"")</f>
        <v/>
      </c>
      <c r="P89" s="1" t="str">
        <f t="shared" ca="1" si="8"/>
        <v/>
      </c>
      <c r="Q89" s="1" t="str">
        <f t="shared" si="12"/>
        <v xml:space="preserve"> / Eurex Derivate - ()</v>
      </c>
    </row>
    <row r="90" spans="1:17">
      <c r="A90" s="36" t="str">
        <f>IF(OR('Processing Settings'!G90="Netting with Strange Nets ('NET/SPLIT')",'Processing Settings'!G90="Aggregation with Linking",'Processing Settings'!G90="Aggregation"),'Processing Settings'!E90,"")</f>
        <v/>
      </c>
      <c r="B90" s="39" t="str">
        <f>IF(OR('Processing Settings'!G90="Netting with Strange Nets ('NET/SPLIT')",'Processing Settings'!G90="Aggregation with Linking",'Processing Settings'!G90="Aggregation"),'Processing Settings'!A90,"")</f>
        <v/>
      </c>
      <c r="C90" s="39" t="str">
        <f>IF(OR('Processing Settings'!G90="Netting with Strange Nets ('NET/SPLIT')",'Processing Settings'!G90="Aggregation with Linking",'Processing Settings'!G90="Aggregation"),'Processing Settings'!D90,"")</f>
        <v/>
      </c>
      <c r="D90" s="39" t="str">
        <f>IF(OR('Processing Settings'!G90="Netting with Strange Nets ('NET/SPLIT')",'Processing Settings'!G90="Aggregation with Linking",'Processing Settings'!G90="Aggregation"),'Processing Settings'!C90,"")</f>
        <v/>
      </c>
      <c r="E90" s="40" t="str">
        <f t="shared" si="9"/>
        <v/>
      </c>
      <c r="F90" s="1" t="str">
        <f ca="1">IF(COUNTIF($E$2:E90,E90)=1,IFERROR(SUMPRODUCT(SEARCH(MID(E90,ROW(INDIRECT("1:"&amp;LEN(E90))),1),Lists!$V$2),ROW(INDIRECT("1:"&amp;LEN(E90)))),""),"")</f>
        <v/>
      </c>
      <c r="G90" s="1" t="str">
        <f t="shared" ca="1" si="7"/>
        <v/>
      </c>
      <c r="H90" s="1" t="str">
        <f t="shared" si="10"/>
        <v xml:space="preserve"> /  - ()</v>
      </c>
      <c r="I90" s="1"/>
      <c r="J90" s="1" t="str">
        <f>IF('Settlement Account'!J90="Yes",'Settlement Account'!C90&amp;'Settlement Account'!D90,"")</f>
        <v/>
      </c>
      <c r="K90" s="1" t="str">
        <f>IF('Settlement Account'!J90="Yes",'Settlement Account'!A90,"")</f>
        <v/>
      </c>
      <c r="L90" s="1" t="str">
        <f>IF('Settlement Account'!J90="Yes",'Settlement Account'!C90,"")</f>
        <v/>
      </c>
      <c r="M90" s="1" t="str">
        <f>IF('Settlement Account'!J90="Yes",'Settlement Account'!D90,"")</f>
        <v/>
      </c>
      <c r="N90" s="1" t="str">
        <f t="shared" si="11"/>
        <v/>
      </c>
      <c r="O90" s="1" t="str">
        <f ca="1">IF(COUNTIF($N$2:N90,N90)=1,IFERROR(SUMPRODUCT(SEARCH(MID(N90,ROW(INDIRECT("1:"&amp;LEN(N90))),1),Lists!$V$2)),""),"")</f>
        <v/>
      </c>
      <c r="P90" s="1" t="str">
        <f t="shared" ca="1" si="8"/>
        <v/>
      </c>
      <c r="Q90" s="1" t="str">
        <f t="shared" si="12"/>
        <v xml:space="preserve"> / Eurex Derivate - ()</v>
      </c>
    </row>
    <row r="91" spans="1:17">
      <c r="A91" s="36" t="str">
        <f>IF(OR('Processing Settings'!G91="Netting with Strange Nets ('NET/SPLIT')",'Processing Settings'!G91="Aggregation with Linking",'Processing Settings'!G91="Aggregation"),'Processing Settings'!E91,"")</f>
        <v/>
      </c>
      <c r="B91" s="39" t="str">
        <f>IF(OR('Processing Settings'!G91="Netting with Strange Nets ('NET/SPLIT')",'Processing Settings'!G91="Aggregation with Linking",'Processing Settings'!G91="Aggregation"),'Processing Settings'!A91,"")</f>
        <v/>
      </c>
      <c r="C91" s="39" t="str">
        <f>IF(OR('Processing Settings'!G91="Netting with Strange Nets ('NET/SPLIT')",'Processing Settings'!G91="Aggregation with Linking",'Processing Settings'!G91="Aggregation"),'Processing Settings'!D91,"")</f>
        <v/>
      </c>
      <c r="D91" s="39" t="str">
        <f>IF(OR('Processing Settings'!G91="Netting with Strange Nets ('NET/SPLIT')",'Processing Settings'!G91="Aggregation with Linking",'Processing Settings'!G91="Aggregation"),'Processing Settings'!C91,"")</f>
        <v/>
      </c>
      <c r="E91" s="40" t="str">
        <f t="shared" si="9"/>
        <v/>
      </c>
      <c r="F91" s="1" t="str">
        <f ca="1">IF(COUNTIF($E$2:E91,E91)=1,IFERROR(SUMPRODUCT(SEARCH(MID(E91,ROW(INDIRECT("1:"&amp;LEN(E91))),1),Lists!$V$2),ROW(INDIRECT("1:"&amp;LEN(E91)))),""),"")</f>
        <v/>
      </c>
      <c r="G91" s="1" t="str">
        <f t="shared" ca="1" si="7"/>
        <v/>
      </c>
      <c r="H91" s="1" t="str">
        <f t="shared" si="10"/>
        <v xml:space="preserve"> /  - ()</v>
      </c>
      <c r="I91" s="1"/>
      <c r="J91" s="1" t="str">
        <f>IF('Settlement Account'!J91="Yes",'Settlement Account'!C91&amp;'Settlement Account'!D91,"")</f>
        <v/>
      </c>
      <c r="K91" s="1" t="str">
        <f>IF('Settlement Account'!J91="Yes",'Settlement Account'!A91,"")</f>
        <v/>
      </c>
      <c r="L91" s="1" t="str">
        <f>IF('Settlement Account'!J91="Yes",'Settlement Account'!C91,"")</f>
        <v/>
      </c>
      <c r="M91" s="1" t="str">
        <f>IF('Settlement Account'!J91="Yes",'Settlement Account'!D91,"")</f>
        <v/>
      </c>
      <c r="N91" s="1" t="str">
        <f t="shared" si="11"/>
        <v/>
      </c>
      <c r="O91" s="1" t="str">
        <f ca="1">IF(COUNTIF($N$2:N91,N91)=1,IFERROR(SUMPRODUCT(SEARCH(MID(N91,ROW(INDIRECT("1:"&amp;LEN(N91))),1),Lists!$V$2)),""),"")</f>
        <v/>
      </c>
      <c r="P91" s="1" t="str">
        <f t="shared" ca="1" si="8"/>
        <v/>
      </c>
      <c r="Q91" s="1" t="str">
        <f t="shared" si="12"/>
        <v xml:space="preserve"> / Eurex Derivate - ()</v>
      </c>
    </row>
    <row r="92" spans="1:17">
      <c r="A92" s="36" t="str">
        <f>IF(OR('Processing Settings'!G92="Netting with Strange Nets ('NET/SPLIT')",'Processing Settings'!G92="Aggregation with Linking",'Processing Settings'!G92="Aggregation"),'Processing Settings'!E92,"")</f>
        <v/>
      </c>
      <c r="B92" s="39" t="str">
        <f>IF(OR('Processing Settings'!G92="Netting with Strange Nets ('NET/SPLIT')",'Processing Settings'!G92="Aggregation with Linking",'Processing Settings'!G92="Aggregation"),'Processing Settings'!A92,"")</f>
        <v/>
      </c>
      <c r="C92" s="39" t="str">
        <f>IF(OR('Processing Settings'!G92="Netting with Strange Nets ('NET/SPLIT')",'Processing Settings'!G92="Aggregation with Linking",'Processing Settings'!G92="Aggregation"),'Processing Settings'!D92,"")</f>
        <v/>
      </c>
      <c r="D92" s="39" t="str">
        <f>IF(OR('Processing Settings'!G92="Netting with Strange Nets ('NET/SPLIT')",'Processing Settings'!G92="Aggregation with Linking",'Processing Settings'!G92="Aggregation"),'Processing Settings'!C92,"")</f>
        <v/>
      </c>
      <c r="E92" s="40" t="str">
        <f t="shared" si="9"/>
        <v/>
      </c>
      <c r="F92" s="1" t="str">
        <f ca="1">IF(COUNTIF($E$2:E92,E92)=1,IFERROR(SUMPRODUCT(SEARCH(MID(E92,ROW(INDIRECT("1:"&amp;LEN(E92))),1),Lists!$V$2),ROW(INDIRECT("1:"&amp;LEN(E92)))),""),"")</f>
        <v/>
      </c>
      <c r="G92" s="1" t="str">
        <f t="shared" ca="1" si="7"/>
        <v/>
      </c>
      <c r="H92" s="1" t="str">
        <f t="shared" si="10"/>
        <v xml:space="preserve"> /  - ()</v>
      </c>
      <c r="I92" s="1"/>
      <c r="J92" s="1" t="str">
        <f>IF('Settlement Account'!J92="Yes",'Settlement Account'!C92&amp;'Settlement Account'!D92,"")</f>
        <v/>
      </c>
      <c r="K92" s="1" t="str">
        <f>IF('Settlement Account'!J92="Yes",'Settlement Account'!A92,"")</f>
        <v/>
      </c>
      <c r="L92" s="1" t="str">
        <f>IF('Settlement Account'!J92="Yes",'Settlement Account'!C92,"")</f>
        <v/>
      </c>
      <c r="M92" s="1" t="str">
        <f>IF('Settlement Account'!J92="Yes",'Settlement Account'!D92,"")</f>
        <v/>
      </c>
      <c r="N92" s="1" t="str">
        <f t="shared" si="11"/>
        <v/>
      </c>
      <c r="O92" s="1" t="str">
        <f ca="1">IF(COUNTIF($N$2:N92,N92)=1,IFERROR(SUMPRODUCT(SEARCH(MID(N92,ROW(INDIRECT("1:"&amp;LEN(N92))),1),Lists!$V$2)),""),"")</f>
        <v/>
      </c>
      <c r="P92" s="1" t="str">
        <f t="shared" ca="1" si="8"/>
        <v/>
      </c>
      <c r="Q92" s="1" t="str">
        <f t="shared" si="12"/>
        <v xml:space="preserve"> / Eurex Derivate - ()</v>
      </c>
    </row>
    <row r="93" spans="1:17">
      <c r="A93" s="36" t="str">
        <f>IF(OR('Processing Settings'!G93="Netting with Strange Nets ('NET/SPLIT')",'Processing Settings'!G93="Aggregation with Linking",'Processing Settings'!G93="Aggregation"),'Processing Settings'!E93,"")</f>
        <v/>
      </c>
      <c r="B93" s="39" t="str">
        <f>IF(OR('Processing Settings'!G93="Netting with Strange Nets ('NET/SPLIT')",'Processing Settings'!G93="Aggregation with Linking",'Processing Settings'!G93="Aggregation"),'Processing Settings'!A93,"")</f>
        <v/>
      </c>
      <c r="C93" s="39" t="str">
        <f>IF(OR('Processing Settings'!G93="Netting with Strange Nets ('NET/SPLIT')",'Processing Settings'!G93="Aggregation with Linking",'Processing Settings'!G93="Aggregation"),'Processing Settings'!D93,"")</f>
        <v/>
      </c>
      <c r="D93" s="39" t="str">
        <f>IF(OR('Processing Settings'!G93="Netting with Strange Nets ('NET/SPLIT')",'Processing Settings'!G93="Aggregation with Linking",'Processing Settings'!G93="Aggregation"),'Processing Settings'!C93,"")</f>
        <v/>
      </c>
      <c r="E93" s="40" t="str">
        <f t="shared" si="9"/>
        <v/>
      </c>
      <c r="F93" s="1" t="str">
        <f ca="1">IF(COUNTIF($E$2:E93,E93)=1,IFERROR(SUMPRODUCT(SEARCH(MID(E93,ROW(INDIRECT("1:"&amp;LEN(E93))),1),Lists!$V$2),ROW(INDIRECT("1:"&amp;LEN(E93)))),""),"")</f>
        <v/>
      </c>
      <c r="G93" s="1" t="str">
        <f t="shared" ca="1" si="7"/>
        <v/>
      </c>
      <c r="H93" s="1" t="str">
        <f t="shared" si="10"/>
        <v xml:space="preserve"> /  - ()</v>
      </c>
      <c r="I93" s="1"/>
      <c r="J93" s="1" t="str">
        <f>IF('Settlement Account'!J93="Yes",'Settlement Account'!C93&amp;'Settlement Account'!D93,"")</f>
        <v/>
      </c>
      <c r="K93" s="1" t="str">
        <f>IF('Settlement Account'!J93="Yes",'Settlement Account'!A93,"")</f>
        <v/>
      </c>
      <c r="L93" s="1" t="str">
        <f>IF('Settlement Account'!J93="Yes",'Settlement Account'!C93,"")</f>
        <v/>
      </c>
      <c r="M93" s="1" t="str">
        <f>IF('Settlement Account'!J93="Yes",'Settlement Account'!D93,"")</f>
        <v/>
      </c>
      <c r="N93" s="1" t="str">
        <f t="shared" si="11"/>
        <v/>
      </c>
      <c r="O93" s="1" t="str">
        <f ca="1">IF(COUNTIF($N$2:N93,N93)=1,IFERROR(SUMPRODUCT(SEARCH(MID(N93,ROW(INDIRECT("1:"&amp;LEN(N93))),1),Lists!$V$2)),""),"")</f>
        <v/>
      </c>
      <c r="P93" s="1" t="str">
        <f t="shared" ca="1" si="8"/>
        <v/>
      </c>
      <c r="Q93" s="1" t="str">
        <f t="shared" si="12"/>
        <v xml:space="preserve"> / Eurex Derivate - ()</v>
      </c>
    </row>
    <row r="94" spans="1:17">
      <c r="A94" s="36" t="str">
        <f>IF(OR('Processing Settings'!G94="Netting with Strange Nets ('NET/SPLIT')",'Processing Settings'!G94="Aggregation with Linking",'Processing Settings'!G94="Aggregation"),'Processing Settings'!E94,"")</f>
        <v/>
      </c>
      <c r="B94" s="39" t="str">
        <f>IF(OR('Processing Settings'!G94="Netting with Strange Nets ('NET/SPLIT')",'Processing Settings'!G94="Aggregation with Linking",'Processing Settings'!G94="Aggregation"),'Processing Settings'!A94,"")</f>
        <v/>
      </c>
      <c r="C94" s="39" t="str">
        <f>IF(OR('Processing Settings'!G94="Netting with Strange Nets ('NET/SPLIT')",'Processing Settings'!G94="Aggregation with Linking",'Processing Settings'!G94="Aggregation"),'Processing Settings'!D94,"")</f>
        <v/>
      </c>
      <c r="D94" s="39" t="str">
        <f>IF(OR('Processing Settings'!G94="Netting with Strange Nets ('NET/SPLIT')",'Processing Settings'!G94="Aggregation with Linking",'Processing Settings'!G94="Aggregation"),'Processing Settings'!C94,"")</f>
        <v/>
      </c>
      <c r="E94" s="40" t="str">
        <f t="shared" si="9"/>
        <v/>
      </c>
      <c r="F94" s="1" t="str">
        <f ca="1">IF(COUNTIF($E$2:E94,E94)=1,IFERROR(SUMPRODUCT(SEARCH(MID(E94,ROW(INDIRECT("1:"&amp;LEN(E94))),1),Lists!$V$2),ROW(INDIRECT("1:"&amp;LEN(E94)))),""),"")</f>
        <v/>
      </c>
      <c r="G94" s="1" t="str">
        <f t="shared" ca="1" si="7"/>
        <v/>
      </c>
      <c r="H94" s="1" t="str">
        <f t="shared" si="10"/>
        <v xml:space="preserve"> /  - ()</v>
      </c>
      <c r="I94" s="1"/>
      <c r="J94" s="1" t="str">
        <f>IF('Settlement Account'!J94="Yes",'Settlement Account'!C94&amp;'Settlement Account'!D94,"")</f>
        <v/>
      </c>
      <c r="K94" s="1" t="str">
        <f>IF('Settlement Account'!J94="Yes",'Settlement Account'!A94,"")</f>
        <v/>
      </c>
      <c r="L94" s="1" t="str">
        <f>IF('Settlement Account'!J94="Yes",'Settlement Account'!C94,"")</f>
        <v/>
      </c>
      <c r="M94" s="1" t="str">
        <f>IF('Settlement Account'!J94="Yes",'Settlement Account'!D94,"")</f>
        <v/>
      </c>
      <c r="N94" s="1" t="str">
        <f t="shared" si="11"/>
        <v/>
      </c>
      <c r="O94" s="1" t="str">
        <f ca="1">IF(COUNTIF($N$2:N94,N94)=1,IFERROR(SUMPRODUCT(SEARCH(MID(N94,ROW(INDIRECT("1:"&amp;LEN(N94))),1),Lists!$V$2)),""),"")</f>
        <v/>
      </c>
      <c r="P94" s="1" t="str">
        <f t="shared" ca="1" si="8"/>
        <v/>
      </c>
      <c r="Q94" s="1" t="str">
        <f t="shared" si="12"/>
        <v xml:space="preserve"> / Eurex Derivate - ()</v>
      </c>
    </row>
    <row r="95" spans="1:17">
      <c r="A95" s="36" t="str">
        <f>IF(OR('Processing Settings'!G95="Netting with Strange Nets ('NET/SPLIT')",'Processing Settings'!G95="Aggregation with Linking",'Processing Settings'!G95="Aggregation"),'Processing Settings'!E95,"")</f>
        <v/>
      </c>
      <c r="B95" s="39" t="str">
        <f>IF(OR('Processing Settings'!G95="Netting with Strange Nets ('NET/SPLIT')",'Processing Settings'!G95="Aggregation with Linking",'Processing Settings'!G95="Aggregation"),'Processing Settings'!A95,"")</f>
        <v/>
      </c>
      <c r="C95" s="39" t="str">
        <f>IF(OR('Processing Settings'!G95="Netting with Strange Nets ('NET/SPLIT')",'Processing Settings'!G95="Aggregation with Linking",'Processing Settings'!G95="Aggregation"),'Processing Settings'!D95,"")</f>
        <v/>
      </c>
      <c r="D95" s="39" t="str">
        <f>IF(OR('Processing Settings'!G95="Netting with Strange Nets ('NET/SPLIT')",'Processing Settings'!G95="Aggregation with Linking",'Processing Settings'!G95="Aggregation"),'Processing Settings'!C95,"")</f>
        <v/>
      </c>
      <c r="E95" s="40" t="str">
        <f t="shared" si="9"/>
        <v/>
      </c>
      <c r="F95" s="1" t="str">
        <f ca="1">IF(COUNTIF($E$2:E95,E95)=1,IFERROR(SUMPRODUCT(SEARCH(MID(E95,ROW(INDIRECT("1:"&amp;LEN(E95))),1),Lists!$V$2),ROW(INDIRECT("1:"&amp;LEN(E95)))),""),"")</f>
        <v/>
      </c>
      <c r="G95" s="1" t="str">
        <f t="shared" ca="1" si="7"/>
        <v/>
      </c>
      <c r="H95" s="1" t="str">
        <f t="shared" si="10"/>
        <v xml:space="preserve"> /  - ()</v>
      </c>
      <c r="I95" s="1"/>
      <c r="J95" s="1" t="str">
        <f>IF('Settlement Account'!J95="Yes",'Settlement Account'!C95&amp;'Settlement Account'!D95,"")</f>
        <v/>
      </c>
      <c r="K95" s="1" t="str">
        <f>IF('Settlement Account'!J95="Yes",'Settlement Account'!A95,"")</f>
        <v/>
      </c>
      <c r="L95" s="1" t="str">
        <f>IF('Settlement Account'!J95="Yes",'Settlement Account'!C95,"")</f>
        <v/>
      </c>
      <c r="M95" s="1" t="str">
        <f>IF('Settlement Account'!J95="Yes",'Settlement Account'!D95,"")</f>
        <v/>
      </c>
      <c r="N95" s="1" t="str">
        <f t="shared" si="11"/>
        <v/>
      </c>
      <c r="O95" s="1" t="str">
        <f ca="1">IF(COUNTIF($N$2:N95,N95)=1,IFERROR(SUMPRODUCT(SEARCH(MID(N95,ROW(INDIRECT("1:"&amp;LEN(N95))),1),Lists!$V$2)),""),"")</f>
        <v/>
      </c>
      <c r="P95" s="1" t="str">
        <f t="shared" ca="1" si="8"/>
        <v/>
      </c>
      <c r="Q95" s="1" t="str">
        <f t="shared" si="12"/>
        <v xml:space="preserve"> / Eurex Derivate - ()</v>
      </c>
    </row>
    <row r="96" spans="1:17">
      <c r="A96" s="36" t="str">
        <f>IF(OR('Processing Settings'!G96="Netting with Strange Nets ('NET/SPLIT')",'Processing Settings'!G96="Aggregation with Linking",'Processing Settings'!G96="Aggregation"),'Processing Settings'!E96,"")</f>
        <v/>
      </c>
      <c r="B96" s="39" t="str">
        <f>IF(OR('Processing Settings'!G96="Netting with Strange Nets ('NET/SPLIT')",'Processing Settings'!G96="Aggregation with Linking",'Processing Settings'!G96="Aggregation"),'Processing Settings'!A96,"")</f>
        <v/>
      </c>
      <c r="C96" s="39" t="str">
        <f>IF(OR('Processing Settings'!G96="Netting with Strange Nets ('NET/SPLIT')",'Processing Settings'!G96="Aggregation with Linking",'Processing Settings'!G96="Aggregation"),'Processing Settings'!D96,"")</f>
        <v/>
      </c>
      <c r="D96" s="39" t="str">
        <f>IF(OR('Processing Settings'!G96="Netting with Strange Nets ('NET/SPLIT')",'Processing Settings'!G96="Aggregation with Linking",'Processing Settings'!G96="Aggregation"),'Processing Settings'!C96,"")</f>
        <v/>
      </c>
      <c r="E96" s="40" t="str">
        <f t="shared" si="9"/>
        <v/>
      </c>
      <c r="F96" s="1" t="str">
        <f ca="1">IF(COUNTIF($E$2:E96,E96)=1,IFERROR(SUMPRODUCT(SEARCH(MID(E96,ROW(INDIRECT("1:"&amp;LEN(E96))),1),Lists!$V$2),ROW(INDIRECT("1:"&amp;LEN(E96)))),""),"")</f>
        <v/>
      </c>
      <c r="G96" s="1" t="str">
        <f t="shared" ca="1" si="7"/>
        <v/>
      </c>
      <c r="H96" s="1" t="str">
        <f t="shared" si="10"/>
        <v xml:space="preserve"> /  - ()</v>
      </c>
      <c r="I96" s="1"/>
      <c r="J96" s="1" t="str">
        <f>IF('Settlement Account'!J96="Yes",'Settlement Account'!C96&amp;'Settlement Account'!D96,"")</f>
        <v/>
      </c>
      <c r="K96" s="1" t="str">
        <f>IF('Settlement Account'!J96="Yes",'Settlement Account'!A96,"")</f>
        <v/>
      </c>
      <c r="L96" s="1" t="str">
        <f>IF('Settlement Account'!J96="Yes",'Settlement Account'!C96,"")</f>
        <v/>
      </c>
      <c r="M96" s="1" t="str">
        <f>IF('Settlement Account'!J96="Yes",'Settlement Account'!D96,"")</f>
        <v/>
      </c>
      <c r="N96" s="1" t="str">
        <f t="shared" si="11"/>
        <v/>
      </c>
      <c r="O96" s="1" t="str">
        <f ca="1">IF(COUNTIF($N$2:N96,N96)=1,IFERROR(SUMPRODUCT(SEARCH(MID(N96,ROW(INDIRECT("1:"&amp;LEN(N96))),1),Lists!$V$2)),""),"")</f>
        <v/>
      </c>
      <c r="P96" s="1" t="str">
        <f t="shared" ca="1" si="8"/>
        <v/>
      </c>
      <c r="Q96" s="1" t="str">
        <f t="shared" si="12"/>
        <v xml:space="preserve"> / Eurex Derivate - ()</v>
      </c>
    </row>
    <row r="97" spans="1:17">
      <c r="A97" s="36" t="str">
        <f>IF(OR('Processing Settings'!G97="Netting with Strange Nets ('NET/SPLIT')",'Processing Settings'!G97="Aggregation with Linking",'Processing Settings'!G97="Aggregation"),'Processing Settings'!E97,"")</f>
        <v/>
      </c>
      <c r="B97" s="39" t="str">
        <f>IF(OR('Processing Settings'!G97="Netting with Strange Nets ('NET/SPLIT')",'Processing Settings'!G97="Aggregation with Linking",'Processing Settings'!G97="Aggregation"),'Processing Settings'!A97,"")</f>
        <v/>
      </c>
      <c r="C97" s="39" t="str">
        <f>IF(OR('Processing Settings'!G97="Netting with Strange Nets ('NET/SPLIT')",'Processing Settings'!G97="Aggregation with Linking",'Processing Settings'!G97="Aggregation"),'Processing Settings'!D97,"")</f>
        <v/>
      </c>
      <c r="D97" s="39" t="str">
        <f>IF(OR('Processing Settings'!G97="Netting with Strange Nets ('NET/SPLIT')",'Processing Settings'!G97="Aggregation with Linking",'Processing Settings'!G97="Aggregation"),'Processing Settings'!C97,"")</f>
        <v/>
      </c>
      <c r="E97" s="40" t="str">
        <f t="shared" si="9"/>
        <v/>
      </c>
      <c r="F97" s="1" t="str">
        <f ca="1">IF(COUNTIF($E$2:E97,E97)=1,IFERROR(SUMPRODUCT(SEARCH(MID(E97,ROW(INDIRECT("1:"&amp;LEN(E97))),1),Lists!$V$2),ROW(INDIRECT("1:"&amp;LEN(E97)))),""),"")</f>
        <v/>
      </c>
      <c r="G97" s="1" t="str">
        <f t="shared" ca="1" si="7"/>
        <v/>
      </c>
      <c r="H97" s="1" t="str">
        <f t="shared" si="10"/>
        <v xml:space="preserve"> /  - ()</v>
      </c>
      <c r="I97" s="1"/>
      <c r="J97" s="1" t="str">
        <f>IF('Settlement Account'!J97="Yes",'Settlement Account'!C97&amp;'Settlement Account'!D97,"")</f>
        <v/>
      </c>
      <c r="K97" s="1" t="str">
        <f>IF('Settlement Account'!J97="Yes",'Settlement Account'!A97,"")</f>
        <v/>
      </c>
      <c r="L97" s="1" t="str">
        <f>IF('Settlement Account'!J97="Yes",'Settlement Account'!C97,"")</f>
        <v/>
      </c>
      <c r="M97" s="1" t="str">
        <f>IF('Settlement Account'!J97="Yes",'Settlement Account'!D97,"")</f>
        <v/>
      </c>
      <c r="N97" s="1" t="str">
        <f t="shared" si="11"/>
        <v/>
      </c>
      <c r="O97" s="1" t="str">
        <f ca="1">IF(COUNTIF($N$2:N97,N97)=1,IFERROR(SUMPRODUCT(SEARCH(MID(N97,ROW(INDIRECT("1:"&amp;LEN(N97))),1),Lists!$V$2)),""),"")</f>
        <v/>
      </c>
      <c r="P97" s="1" t="str">
        <f t="shared" ca="1" si="8"/>
        <v/>
      </c>
      <c r="Q97" s="1" t="str">
        <f t="shared" si="12"/>
        <v xml:space="preserve"> / Eurex Derivate - ()</v>
      </c>
    </row>
    <row r="98" spans="1:17">
      <c r="A98" s="36" t="str">
        <f>IF(OR('Processing Settings'!G98="Netting with Strange Nets ('NET/SPLIT')",'Processing Settings'!G98="Aggregation with Linking",'Processing Settings'!G98="Aggregation"),'Processing Settings'!E98,"")</f>
        <v/>
      </c>
      <c r="B98" s="39" t="str">
        <f>IF(OR('Processing Settings'!G98="Netting with Strange Nets ('NET/SPLIT')",'Processing Settings'!G98="Aggregation with Linking",'Processing Settings'!G98="Aggregation"),'Processing Settings'!A98,"")</f>
        <v/>
      </c>
      <c r="C98" s="39" t="str">
        <f>IF(OR('Processing Settings'!G98="Netting with Strange Nets ('NET/SPLIT')",'Processing Settings'!G98="Aggregation with Linking",'Processing Settings'!G98="Aggregation"),'Processing Settings'!D98,"")</f>
        <v/>
      </c>
      <c r="D98" s="39" t="str">
        <f>IF(OR('Processing Settings'!G98="Netting with Strange Nets ('NET/SPLIT')",'Processing Settings'!G98="Aggregation with Linking",'Processing Settings'!G98="Aggregation"),'Processing Settings'!C98,"")</f>
        <v/>
      </c>
      <c r="E98" s="40" t="str">
        <f t="shared" si="9"/>
        <v/>
      </c>
      <c r="F98" s="1" t="str">
        <f ca="1">IF(COUNTIF($E$2:E98,E98)=1,IFERROR(SUMPRODUCT(SEARCH(MID(E98,ROW(INDIRECT("1:"&amp;LEN(E98))),1),Lists!$V$2),ROW(INDIRECT("1:"&amp;LEN(E98)))),""),"")</f>
        <v/>
      </c>
      <c r="G98" s="1" t="str">
        <f t="shared" ca="1" si="7"/>
        <v/>
      </c>
      <c r="H98" s="1" t="str">
        <f t="shared" si="10"/>
        <v xml:space="preserve"> /  - ()</v>
      </c>
      <c r="I98" s="1"/>
      <c r="J98" s="1" t="str">
        <f>IF('Settlement Account'!J98="Yes",'Settlement Account'!C98&amp;'Settlement Account'!D98,"")</f>
        <v/>
      </c>
      <c r="K98" s="1" t="str">
        <f>IF('Settlement Account'!J98="Yes",'Settlement Account'!A98,"")</f>
        <v/>
      </c>
      <c r="L98" s="1" t="str">
        <f>IF('Settlement Account'!J98="Yes",'Settlement Account'!C98,"")</f>
        <v/>
      </c>
      <c r="M98" s="1" t="str">
        <f>IF('Settlement Account'!J98="Yes",'Settlement Account'!D98,"")</f>
        <v/>
      </c>
      <c r="N98" s="1" t="str">
        <f t="shared" si="11"/>
        <v/>
      </c>
      <c r="O98" s="1" t="str">
        <f ca="1">IF(COUNTIF($N$2:N98,N98)=1,IFERROR(SUMPRODUCT(SEARCH(MID(N98,ROW(INDIRECT("1:"&amp;LEN(N98))),1),Lists!$V$2)),""),"")</f>
        <v/>
      </c>
      <c r="P98" s="1" t="str">
        <f t="shared" ca="1" si="8"/>
        <v/>
      </c>
      <c r="Q98" s="1" t="str">
        <f t="shared" si="12"/>
        <v xml:space="preserve"> / Eurex Derivate - ()</v>
      </c>
    </row>
    <row r="99" spans="1:17">
      <c r="A99" s="36" t="str">
        <f>IF(OR('Processing Settings'!G99="Netting with Strange Nets ('NET/SPLIT')",'Processing Settings'!G99="Aggregation with Linking",'Processing Settings'!G99="Aggregation"),'Processing Settings'!E99,"")</f>
        <v/>
      </c>
      <c r="B99" s="39" t="str">
        <f>IF(OR('Processing Settings'!G99="Netting with Strange Nets ('NET/SPLIT')",'Processing Settings'!G99="Aggregation with Linking",'Processing Settings'!G99="Aggregation"),'Processing Settings'!A99,"")</f>
        <v/>
      </c>
      <c r="C99" s="39" t="str">
        <f>IF(OR('Processing Settings'!G99="Netting with Strange Nets ('NET/SPLIT')",'Processing Settings'!G99="Aggregation with Linking",'Processing Settings'!G99="Aggregation"),'Processing Settings'!D99,"")</f>
        <v/>
      </c>
      <c r="D99" s="39" t="str">
        <f>IF(OR('Processing Settings'!G99="Netting with Strange Nets ('NET/SPLIT')",'Processing Settings'!G99="Aggregation with Linking",'Processing Settings'!G99="Aggregation"),'Processing Settings'!C99,"")</f>
        <v/>
      </c>
      <c r="E99" s="40" t="str">
        <f t="shared" si="9"/>
        <v/>
      </c>
      <c r="F99" s="1" t="str">
        <f ca="1">IF(COUNTIF($E$2:E99,E99)=1,IFERROR(SUMPRODUCT(SEARCH(MID(E99,ROW(INDIRECT("1:"&amp;LEN(E99))),1),Lists!$V$2),ROW(INDIRECT("1:"&amp;LEN(E99)))),""),"")</f>
        <v/>
      </c>
      <c r="G99" s="1" t="str">
        <f t="shared" ca="1" si="7"/>
        <v/>
      </c>
      <c r="H99" s="1" t="str">
        <f t="shared" si="10"/>
        <v xml:space="preserve"> /  - ()</v>
      </c>
      <c r="I99" s="1"/>
      <c r="J99" s="1" t="str">
        <f>IF('Settlement Account'!J99="Yes",'Settlement Account'!C99&amp;'Settlement Account'!D99,"")</f>
        <v/>
      </c>
      <c r="K99" s="1" t="str">
        <f>IF('Settlement Account'!J99="Yes",'Settlement Account'!A99,"")</f>
        <v/>
      </c>
      <c r="L99" s="1" t="str">
        <f>IF('Settlement Account'!J99="Yes",'Settlement Account'!C99,"")</f>
        <v/>
      </c>
      <c r="M99" s="1" t="str">
        <f>IF('Settlement Account'!J99="Yes",'Settlement Account'!D99,"")</f>
        <v/>
      </c>
      <c r="N99" s="1" t="str">
        <f t="shared" si="11"/>
        <v/>
      </c>
      <c r="O99" s="1" t="str">
        <f ca="1">IF(COUNTIF($N$2:N99,N99)=1,IFERROR(SUMPRODUCT(SEARCH(MID(N99,ROW(INDIRECT("1:"&amp;LEN(N99))),1),Lists!$V$2)),""),"")</f>
        <v/>
      </c>
      <c r="P99" s="1" t="str">
        <f t="shared" ca="1" si="8"/>
        <v/>
      </c>
      <c r="Q99" s="1" t="str">
        <f t="shared" si="12"/>
        <v xml:space="preserve"> / Eurex Derivate - ()</v>
      </c>
    </row>
    <row r="100" spans="1:17">
      <c r="A100" s="36" t="str">
        <f>IF(OR('Processing Settings'!G100="Netting with Strange Nets ('NET/SPLIT')",'Processing Settings'!G100="Aggregation with Linking",'Processing Settings'!G100="Aggregation"),'Processing Settings'!E100,"")</f>
        <v/>
      </c>
      <c r="B100" s="39" t="str">
        <f>IF(OR('Processing Settings'!G100="Netting with Strange Nets ('NET/SPLIT')",'Processing Settings'!G100="Aggregation with Linking",'Processing Settings'!G100="Aggregation"),'Processing Settings'!A100,"")</f>
        <v/>
      </c>
      <c r="C100" s="39" t="str">
        <f>IF(OR('Processing Settings'!G100="Netting with Strange Nets ('NET/SPLIT')",'Processing Settings'!G100="Aggregation with Linking",'Processing Settings'!G100="Aggregation"),'Processing Settings'!D100,"")</f>
        <v/>
      </c>
      <c r="D100" s="39" t="str">
        <f>IF(OR('Processing Settings'!G100="Netting with Strange Nets ('NET/SPLIT')",'Processing Settings'!G100="Aggregation with Linking",'Processing Settings'!G100="Aggregation"),'Processing Settings'!C100,"")</f>
        <v/>
      </c>
      <c r="E100" s="40" t="str">
        <f t="shared" si="9"/>
        <v/>
      </c>
      <c r="F100" s="1" t="str">
        <f ca="1">IF(COUNTIF($E$2:E100,E100)=1,IFERROR(SUMPRODUCT(SEARCH(MID(E100,ROW(INDIRECT("1:"&amp;LEN(E100))),1),Lists!$V$2),ROW(INDIRECT("1:"&amp;LEN(E100)))),""),"")</f>
        <v/>
      </c>
      <c r="G100" s="1" t="str">
        <f t="shared" ca="1" si="7"/>
        <v/>
      </c>
      <c r="H100" s="1" t="str">
        <f t="shared" si="10"/>
        <v xml:space="preserve"> /  - ()</v>
      </c>
      <c r="I100" s="1"/>
      <c r="J100" s="1" t="str">
        <f>IF('Settlement Account'!J100="Yes",'Settlement Account'!C100&amp;'Settlement Account'!D100,"")</f>
        <v/>
      </c>
      <c r="K100" s="1" t="str">
        <f>IF('Settlement Account'!J100="Yes",'Settlement Account'!A100,"")</f>
        <v/>
      </c>
      <c r="L100" s="1" t="str">
        <f>IF('Settlement Account'!J100="Yes",'Settlement Account'!C100,"")</f>
        <v/>
      </c>
      <c r="M100" s="1" t="str">
        <f>IF('Settlement Account'!J100="Yes",'Settlement Account'!D100,"")</f>
        <v/>
      </c>
      <c r="N100" s="1" t="str">
        <f t="shared" si="11"/>
        <v/>
      </c>
      <c r="O100" s="1" t="str">
        <f ca="1">IF(COUNTIF($N$2:N100,N100)=1,IFERROR(SUMPRODUCT(SEARCH(MID(N100,ROW(INDIRECT("1:"&amp;LEN(N100))),1),Lists!$V$2)),""),"")</f>
        <v/>
      </c>
      <c r="P100" s="1" t="str">
        <f t="shared" ca="1" si="8"/>
        <v/>
      </c>
      <c r="Q100" s="1" t="str">
        <f t="shared" si="12"/>
        <v xml:space="preserve"> / Eurex Derivate - ()</v>
      </c>
    </row>
    <row r="101" spans="1:17">
      <c r="A101" s="36" t="str">
        <f>IF(OR('Processing Settings'!G101="Netting with Strange Nets ('NET/SPLIT')",'Processing Settings'!G101="Aggregation with Linking",'Processing Settings'!G101="Aggregation"),'Processing Settings'!E101,"")</f>
        <v/>
      </c>
      <c r="B101" s="39" t="str">
        <f>IF(OR('Processing Settings'!G101="Netting with Strange Nets ('NET/SPLIT')",'Processing Settings'!G101="Aggregation with Linking",'Processing Settings'!G101="Aggregation"),'Processing Settings'!A101,"")</f>
        <v/>
      </c>
      <c r="C101" s="39" t="str">
        <f>IF(OR('Processing Settings'!G101="Netting with Strange Nets ('NET/SPLIT')",'Processing Settings'!G101="Aggregation with Linking",'Processing Settings'!G101="Aggregation"),'Processing Settings'!D101,"")</f>
        <v/>
      </c>
      <c r="D101" s="39" t="str">
        <f>IF(OR('Processing Settings'!G101="Netting with Strange Nets ('NET/SPLIT')",'Processing Settings'!G101="Aggregation with Linking",'Processing Settings'!G101="Aggregation"),'Processing Settings'!C101,"")</f>
        <v/>
      </c>
      <c r="E101" s="40" t="str">
        <f t="shared" si="9"/>
        <v/>
      </c>
      <c r="F101" s="1" t="str">
        <f ca="1">IF(COUNTIF($E$2:E101,E101)=1,IFERROR(SUMPRODUCT(SEARCH(MID(E101,ROW(INDIRECT("1:"&amp;LEN(E101))),1),Lists!$V$2),ROW(INDIRECT("1:"&amp;LEN(E101)))),""),"")</f>
        <v/>
      </c>
      <c r="G101" s="1" t="str">
        <f t="shared" ca="1" si="7"/>
        <v/>
      </c>
      <c r="H101" s="1" t="str">
        <f t="shared" si="10"/>
        <v xml:space="preserve"> /  - ()</v>
      </c>
      <c r="I101" s="1"/>
      <c r="J101" s="1" t="str">
        <f>IF('Settlement Account'!J101="Yes",'Settlement Account'!C101&amp;'Settlement Account'!D101,"")</f>
        <v/>
      </c>
      <c r="K101" s="1" t="str">
        <f>IF('Settlement Account'!J101="Yes",'Settlement Account'!A101,"")</f>
        <v/>
      </c>
      <c r="L101" s="1" t="str">
        <f>IF('Settlement Account'!J101="Yes",'Settlement Account'!C101,"")</f>
        <v/>
      </c>
      <c r="M101" s="1" t="str">
        <f>IF('Settlement Account'!J101="Yes",'Settlement Account'!D101,"")</f>
        <v/>
      </c>
      <c r="N101" s="1" t="str">
        <f t="shared" si="11"/>
        <v/>
      </c>
      <c r="O101" s="1" t="str">
        <f ca="1">IF(COUNTIF($N$2:N101,N101)=1,IFERROR(SUMPRODUCT(SEARCH(MID(N101,ROW(INDIRECT("1:"&amp;LEN(N101))),1),Lists!$V$2)),""),"")</f>
        <v/>
      </c>
      <c r="P101" s="1" t="str">
        <f t="shared" ca="1" si="8"/>
        <v/>
      </c>
      <c r="Q101" s="1" t="str">
        <f t="shared" si="12"/>
        <v xml:space="preserve"> / Eurex Derivate - ()</v>
      </c>
    </row>
    <row r="102" spans="1:17">
      <c r="A102" s="36" t="str">
        <f>IF(OR('Processing Settings'!G102="Netting with Strange Nets ('NET/SPLIT')",'Processing Settings'!G102="Aggregation with Linking",'Processing Settings'!G102="Aggregation"),'Processing Settings'!E102,"")</f>
        <v/>
      </c>
      <c r="B102" s="39" t="str">
        <f>IF(OR('Processing Settings'!G102="Netting with Strange Nets ('NET/SPLIT')",'Processing Settings'!G102="Aggregation with Linking",'Processing Settings'!G102="Aggregation"),'Processing Settings'!A102,"")</f>
        <v/>
      </c>
      <c r="C102" s="39" t="str">
        <f>IF(OR('Processing Settings'!G102="Netting with Strange Nets ('NET/SPLIT')",'Processing Settings'!G102="Aggregation with Linking",'Processing Settings'!G102="Aggregation"),'Processing Settings'!D102,"")</f>
        <v/>
      </c>
      <c r="D102" s="39" t="str">
        <f>IF(OR('Processing Settings'!G102="Netting with Strange Nets ('NET/SPLIT')",'Processing Settings'!G102="Aggregation with Linking",'Processing Settings'!G102="Aggregation"),'Processing Settings'!C102,"")</f>
        <v/>
      </c>
      <c r="E102" s="40" t="str">
        <f t="shared" si="9"/>
        <v/>
      </c>
      <c r="F102" s="1" t="str">
        <f ca="1">IF(COUNTIF($E$2:E102,E102)=1,IFERROR(SUMPRODUCT(SEARCH(MID(E102,ROW(INDIRECT("1:"&amp;LEN(E102))),1),Lists!$V$2),ROW(INDIRECT("1:"&amp;LEN(E102)))),""),"")</f>
        <v/>
      </c>
      <c r="G102" s="1" t="str">
        <f t="shared" ca="1" si="7"/>
        <v/>
      </c>
      <c r="H102" s="1" t="str">
        <f t="shared" si="10"/>
        <v xml:space="preserve"> /  - ()</v>
      </c>
      <c r="I102" s="1"/>
      <c r="J102" s="1" t="str">
        <f>IF('Settlement Account'!J102="Yes",'Settlement Account'!C102&amp;'Settlement Account'!D102,"")</f>
        <v/>
      </c>
      <c r="K102" s="1" t="str">
        <f>IF('Settlement Account'!J102="Yes",'Settlement Account'!A102,"")</f>
        <v/>
      </c>
      <c r="L102" s="1" t="str">
        <f>IF('Settlement Account'!J102="Yes",'Settlement Account'!C102,"")</f>
        <v/>
      </c>
      <c r="M102" s="1" t="str">
        <f>IF('Settlement Account'!J102="Yes",'Settlement Account'!D102,"")</f>
        <v/>
      </c>
      <c r="N102" s="1" t="str">
        <f t="shared" si="11"/>
        <v/>
      </c>
      <c r="O102" s="1" t="str">
        <f ca="1">IF(COUNTIF($N$2:N102,N102)=1,IFERROR(SUMPRODUCT(SEARCH(MID(N102,ROW(INDIRECT("1:"&amp;LEN(N102))),1),Lists!$V$2)),""),"")</f>
        <v/>
      </c>
      <c r="P102" s="1" t="str">
        <f t="shared" ca="1" si="8"/>
        <v/>
      </c>
      <c r="Q102" s="1" t="str">
        <f t="shared" si="12"/>
        <v xml:space="preserve"> / Eurex Derivate - ()</v>
      </c>
    </row>
    <row r="103" spans="1:17">
      <c r="A103" s="36" t="str">
        <f>IF(OR('Processing Settings'!G103="Netting with Strange Nets ('NET/SPLIT')",'Processing Settings'!G103="Aggregation with Linking",'Processing Settings'!G103="Aggregation"),'Processing Settings'!E103,"")</f>
        <v/>
      </c>
      <c r="B103" s="39" t="str">
        <f>IF(OR('Processing Settings'!G103="Netting with Strange Nets ('NET/SPLIT')",'Processing Settings'!G103="Aggregation with Linking",'Processing Settings'!G103="Aggregation"),'Processing Settings'!A103,"")</f>
        <v/>
      </c>
      <c r="C103" s="39" t="str">
        <f>IF(OR('Processing Settings'!G103="Netting with Strange Nets ('NET/SPLIT')",'Processing Settings'!G103="Aggregation with Linking",'Processing Settings'!G103="Aggregation"),'Processing Settings'!D103,"")</f>
        <v/>
      </c>
      <c r="D103" s="39" t="str">
        <f>IF(OR('Processing Settings'!G103="Netting with Strange Nets ('NET/SPLIT')",'Processing Settings'!G103="Aggregation with Linking",'Processing Settings'!G103="Aggregation"),'Processing Settings'!C103,"")</f>
        <v/>
      </c>
      <c r="E103" s="40" t="str">
        <f t="shared" si="9"/>
        <v/>
      </c>
      <c r="F103" s="1" t="str">
        <f ca="1">IF(COUNTIF($E$2:E103,E103)=1,IFERROR(SUMPRODUCT(SEARCH(MID(E103,ROW(INDIRECT("1:"&amp;LEN(E103))),1),Lists!$V$2),ROW(INDIRECT("1:"&amp;LEN(E103)))),""),"")</f>
        <v/>
      </c>
      <c r="G103" s="1" t="str">
        <f t="shared" ca="1" si="7"/>
        <v/>
      </c>
      <c r="H103" s="1" t="str">
        <f t="shared" si="10"/>
        <v xml:space="preserve"> /  - ()</v>
      </c>
      <c r="I103" s="1"/>
      <c r="J103" s="1" t="str">
        <f>IF('Settlement Account'!J103="Yes",'Settlement Account'!C103&amp;'Settlement Account'!D103,"")</f>
        <v/>
      </c>
      <c r="K103" s="1" t="str">
        <f>IF('Settlement Account'!J103="Yes",'Settlement Account'!A103,"")</f>
        <v/>
      </c>
      <c r="L103" s="1" t="str">
        <f>IF('Settlement Account'!J103="Yes",'Settlement Account'!C103,"")</f>
        <v/>
      </c>
      <c r="M103" s="1" t="str">
        <f>IF('Settlement Account'!J103="Yes",'Settlement Account'!D103,"")</f>
        <v/>
      </c>
      <c r="N103" s="1" t="str">
        <f t="shared" si="11"/>
        <v/>
      </c>
      <c r="O103" s="1" t="str">
        <f ca="1">IF(COUNTIF($N$2:N103,N103)=1,IFERROR(SUMPRODUCT(SEARCH(MID(N103,ROW(INDIRECT("1:"&amp;LEN(N103))),1),Lists!$V$2)),""),"")</f>
        <v/>
      </c>
      <c r="P103" s="1" t="str">
        <f t="shared" ca="1" si="8"/>
        <v/>
      </c>
      <c r="Q103" s="1" t="str">
        <f t="shared" si="12"/>
        <v xml:space="preserve"> / Eurex Derivate - ()</v>
      </c>
    </row>
    <row r="104" spans="1:17">
      <c r="A104" s="36" t="str">
        <f>IF(OR('Processing Settings'!G104="Netting with Strange Nets ('NET/SPLIT')",'Processing Settings'!G104="Aggregation with Linking",'Processing Settings'!G104="Aggregation"),'Processing Settings'!E104,"")</f>
        <v/>
      </c>
      <c r="B104" s="39" t="str">
        <f>IF(OR('Processing Settings'!G104="Netting with Strange Nets ('NET/SPLIT')",'Processing Settings'!G104="Aggregation with Linking",'Processing Settings'!G104="Aggregation"),'Processing Settings'!A104,"")</f>
        <v/>
      </c>
      <c r="C104" s="39" t="str">
        <f>IF(OR('Processing Settings'!G104="Netting with Strange Nets ('NET/SPLIT')",'Processing Settings'!G104="Aggregation with Linking",'Processing Settings'!G104="Aggregation"),'Processing Settings'!D104,"")</f>
        <v/>
      </c>
      <c r="D104" s="39" t="str">
        <f>IF(OR('Processing Settings'!G104="Netting with Strange Nets ('NET/SPLIT')",'Processing Settings'!G104="Aggregation with Linking",'Processing Settings'!G104="Aggregation"),'Processing Settings'!C104,"")</f>
        <v/>
      </c>
      <c r="E104" s="40" t="str">
        <f t="shared" si="9"/>
        <v/>
      </c>
      <c r="F104" s="1" t="str">
        <f ca="1">IF(COUNTIF($E$2:E104,E104)=1,IFERROR(SUMPRODUCT(SEARCH(MID(E104,ROW(INDIRECT("1:"&amp;LEN(E104))),1),Lists!$V$2),ROW(INDIRECT("1:"&amp;LEN(E104)))),""),"")</f>
        <v/>
      </c>
      <c r="G104" s="1" t="str">
        <f t="shared" ca="1" si="7"/>
        <v/>
      </c>
      <c r="H104" s="1" t="str">
        <f t="shared" si="10"/>
        <v xml:space="preserve"> /  - ()</v>
      </c>
      <c r="I104" s="1"/>
      <c r="J104" s="1" t="str">
        <f>IF('Settlement Account'!J104="Yes",'Settlement Account'!C104&amp;'Settlement Account'!D104,"")</f>
        <v/>
      </c>
      <c r="K104" s="1" t="str">
        <f>IF('Settlement Account'!J104="Yes",'Settlement Account'!A104,"")</f>
        <v/>
      </c>
      <c r="L104" s="1" t="str">
        <f>IF('Settlement Account'!J104="Yes",'Settlement Account'!C104,"")</f>
        <v/>
      </c>
      <c r="M104" s="1" t="str">
        <f>IF('Settlement Account'!J104="Yes",'Settlement Account'!D104,"")</f>
        <v/>
      </c>
      <c r="N104" s="1" t="str">
        <f t="shared" si="11"/>
        <v/>
      </c>
      <c r="O104" s="1" t="str">
        <f ca="1">IF(COUNTIF($N$2:N104,N104)=1,IFERROR(SUMPRODUCT(SEARCH(MID(N104,ROW(INDIRECT("1:"&amp;LEN(N104))),1),Lists!$V$2)),""),"")</f>
        <v/>
      </c>
      <c r="P104" s="1" t="str">
        <f t="shared" ca="1" si="8"/>
        <v/>
      </c>
      <c r="Q104" s="1" t="str">
        <f t="shared" si="12"/>
        <v xml:space="preserve"> / Eurex Derivate - ()</v>
      </c>
    </row>
    <row r="105" spans="1:17">
      <c r="A105" s="36" t="str">
        <f>IF(OR('Processing Settings'!G105="Netting with Strange Nets ('NET/SPLIT')",'Processing Settings'!G105="Aggregation with Linking",'Processing Settings'!G105="Aggregation"),'Processing Settings'!E105,"")</f>
        <v/>
      </c>
      <c r="B105" s="39" t="str">
        <f>IF(OR('Processing Settings'!G105="Netting with Strange Nets ('NET/SPLIT')",'Processing Settings'!G105="Aggregation with Linking",'Processing Settings'!G105="Aggregation"),'Processing Settings'!A105,"")</f>
        <v/>
      </c>
      <c r="C105" s="39" t="str">
        <f>IF(OR('Processing Settings'!G105="Netting with Strange Nets ('NET/SPLIT')",'Processing Settings'!G105="Aggregation with Linking",'Processing Settings'!G105="Aggregation"),'Processing Settings'!D105,"")</f>
        <v/>
      </c>
      <c r="D105" s="39" t="str">
        <f>IF(OR('Processing Settings'!G105="Netting with Strange Nets ('NET/SPLIT')",'Processing Settings'!G105="Aggregation with Linking",'Processing Settings'!G105="Aggregation"),'Processing Settings'!C105,"")</f>
        <v/>
      </c>
      <c r="E105" s="40" t="str">
        <f t="shared" si="9"/>
        <v/>
      </c>
      <c r="F105" s="1" t="str">
        <f ca="1">IF(COUNTIF($E$2:E105,E105)=1,IFERROR(SUMPRODUCT(SEARCH(MID(E105,ROW(INDIRECT("1:"&amp;LEN(E105))),1),Lists!$V$2),ROW(INDIRECT("1:"&amp;LEN(E105)))),""),"")</f>
        <v/>
      </c>
      <c r="G105" s="1" t="str">
        <f t="shared" ca="1" si="7"/>
        <v/>
      </c>
      <c r="H105" s="1" t="str">
        <f t="shared" si="10"/>
        <v xml:space="preserve"> /  - ()</v>
      </c>
      <c r="I105" s="1"/>
      <c r="J105" s="1" t="str">
        <f>IF('Settlement Account'!J105="Yes",'Settlement Account'!C105&amp;'Settlement Account'!D105,"")</f>
        <v/>
      </c>
      <c r="K105" s="1" t="str">
        <f>IF('Settlement Account'!J105="Yes",'Settlement Account'!A105,"")</f>
        <v/>
      </c>
      <c r="L105" s="1" t="str">
        <f>IF('Settlement Account'!J105="Yes",'Settlement Account'!C105,"")</f>
        <v/>
      </c>
      <c r="M105" s="1" t="str">
        <f>IF('Settlement Account'!J105="Yes",'Settlement Account'!D105,"")</f>
        <v/>
      </c>
      <c r="N105" s="1" t="str">
        <f t="shared" si="11"/>
        <v/>
      </c>
      <c r="O105" s="1" t="str">
        <f ca="1">IF(COUNTIF($N$2:N105,N105)=1,IFERROR(SUMPRODUCT(SEARCH(MID(N105,ROW(INDIRECT("1:"&amp;LEN(N105))),1),Lists!$V$2)),""),"")</f>
        <v/>
      </c>
      <c r="P105" s="1" t="str">
        <f t="shared" ca="1" si="8"/>
        <v/>
      </c>
      <c r="Q105" s="1" t="str">
        <f t="shared" si="12"/>
        <v xml:space="preserve"> / Eurex Derivate - ()</v>
      </c>
    </row>
    <row r="106" spans="1:17">
      <c r="A106" s="36" t="str">
        <f>IF(OR('Processing Settings'!G106="Netting with Strange Nets ('NET/SPLIT')",'Processing Settings'!G106="Aggregation with Linking",'Processing Settings'!G106="Aggregation"),'Processing Settings'!E106,"")</f>
        <v/>
      </c>
      <c r="B106" s="39" t="str">
        <f>IF(OR('Processing Settings'!G106="Netting with Strange Nets ('NET/SPLIT')",'Processing Settings'!G106="Aggregation with Linking",'Processing Settings'!G106="Aggregation"),'Processing Settings'!A106,"")</f>
        <v/>
      </c>
      <c r="C106" s="39" t="str">
        <f>IF(OR('Processing Settings'!G106="Netting with Strange Nets ('NET/SPLIT')",'Processing Settings'!G106="Aggregation with Linking",'Processing Settings'!G106="Aggregation"),'Processing Settings'!D106,"")</f>
        <v/>
      </c>
      <c r="D106" s="39" t="str">
        <f>IF(OR('Processing Settings'!G106="Netting with Strange Nets ('NET/SPLIT')",'Processing Settings'!G106="Aggregation with Linking",'Processing Settings'!G106="Aggregation"),'Processing Settings'!C106,"")</f>
        <v/>
      </c>
      <c r="E106" s="40" t="str">
        <f t="shared" si="9"/>
        <v/>
      </c>
      <c r="F106" s="1" t="str">
        <f ca="1">IF(COUNTIF($E$2:E106,E106)=1,IFERROR(SUMPRODUCT(SEARCH(MID(E106,ROW(INDIRECT("1:"&amp;LEN(E106))),1),Lists!$V$2),ROW(INDIRECT("1:"&amp;LEN(E106)))),""),"")</f>
        <v/>
      </c>
      <c r="G106" s="1" t="str">
        <f t="shared" ca="1" si="7"/>
        <v/>
      </c>
      <c r="H106" s="1" t="str">
        <f t="shared" si="10"/>
        <v xml:space="preserve"> /  - ()</v>
      </c>
      <c r="I106" s="1"/>
      <c r="J106" s="1" t="str">
        <f>IF('Settlement Account'!J106="Yes",'Settlement Account'!C106&amp;'Settlement Account'!D106,"")</f>
        <v/>
      </c>
      <c r="K106" s="1" t="str">
        <f>IF('Settlement Account'!J106="Yes",'Settlement Account'!A106,"")</f>
        <v/>
      </c>
      <c r="L106" s="1" t="str">
        <f>IF('Settlement Account'!J106="Yes",'Settlement Account'!C106,"")</f>
        <v/>
      </c>
      <c r="M106" s="1" t="str">
        <f>IF('Settlement Account'!J106="Yes",'Settlement Account'!D106,"")</f>
        <v/>
      </c>
      <c r="N106" s="1" t="str">
        <f t="shared" si="11"/>
        <v/>
      </c>
      <c r="O106" s="1" t="str">
        <f ca="1">IF(COUNTIF($N$2:N106,N106)=1,IFERROR(SUMPRODUCT(SEARCH(MID(N106,ROW(INDIRECT("1:"&amp;LEN(N106))),1),Lists!$V$2)),""),"")</f>
        <v/>
      </c>
      <c r="P106" s="1" t="str">
        <f t="shared" ca="1" si="8"/>
        <v/>
      </c>
      <c r="Q106" s="1" t="str">
        <f t="shared" si="12"/>
        <v xml:space="preserve"> / Eurex Derivate - ()</v>
      </c>
    </row>
    <row r="107" spans="1:17">
      <c r="A107" s="36" t="str">
        <f>IF(OR('Processing Settings'!G107="Netting with Strange Nets ('NET/SPLIT')",'Processing Settings'!G107="Aggregation with Linking",'Processing Settings'!G107="Aggregation"),'Processing Settings'!E107,"")</f>
        <v/>
      </c>
      <c r="B107" s="39" t="str">
        <f>IF(OR('Processing Settings'!G107="Netting with Strange Nets ('NET/SPLIT')",'Processing Settings'!G107="Aggregation with Linking",'Processing Settings'!G107="Aggregation"),'Processing Settings'!A107,"")</f>
        <v/>
      </c>
      <c r="C107" s="39" t="str">
        <f>IF(OR('Processing Settings'!G107="Netting with Strange Nets ('NET/SPLIT')",'Processing Settings'!G107="Aggregation with Linking",'Processing Settings'!G107="Aggregation"),'Processing Settings'!D107,"")</f>
        <v/>
      </c>
      <c r="D107" s="39" t="str">
        <f>IF(OR('Processing Settings'!G107="Netting with Strange Nets ('NET/SPLIT')",'Processing Settings'!G107="Aggregation with Linking",'Processing Settings'!G107="Aggregation"),'Processing Settings'!C107,"")</f>
        <v/>
      </c>
      <c r="E107" s="40" t="str">
        <f t="shared" si="9"/>
        <v/>
      </c>
      <c r="F107" s="1" t="str">
        <f ca="1">IF(COUNTIF($E$2:E107,E107)=1,IFERROR(SUMPRODUCT(SEARCH(MID(E107,ROW(INDIRECT("1:"&amp;LEN(E107))),1),Lists!$V$2),ROW(INDIRECT("1:"&amp;LEN(E107)))),""),"")</f>
        <v/>
      </c>
      <c r="G107" s="1" t="str">
        <f t="shared" ca="1" si="7"/>
        <v/>
      </c>
      <c r="H107" s="1" t="str">
        <f t="shared" si="10"/>
        <v xml:space="preserve"> /  - ()</v>
      </c>
      <c r="I107" s="1"/>
      <c r="J107" s="1" t="str">
        <f>IF('Settlement Account'!J107="Yes",'Settlement Account'!C107&amp;'Settlement Account'!D107,"")</f>
        <v/>
      </c>
      <c r="K107" s="1" t="str">
        <f>IF('Settlement Account'!J107="Yes",'Settlement Account'!A107,"")</f>
        <v/>
      </c>
      <c r="L107" s="1" t="str">
        <f>IF('Settlement Account'!J107="Yes",'Settlement Account'!C107,"")</f>
        <v/>
      </c>
      <c r="M107" s="1" t="str">
        <f>IF('Settlement Account'!J107="Yes",'Settlement Account'!D107,"")</f>
        <v/>
      </c>
      <c r="N107" s="1" t="str">
        <f t="shared" si="11"/>
        <v/>
      </c>
      <c r="O107" s="1" t="str">
        <f ca="1">IF(COUNTIF($N$2:N107,N107)=1,IFERROR(SUMPRODUCT(SEARCH(MID(N107,ROW(INDIRECT("1:"&amp;LEN(N107))),1),Lists!$V$2)),""),"")</f>
        <v/>
      </c>
      <c r="P107" s="1" t="str">
        <f t="shared" ca="1" si="8"/>
        <v/>
      </c>
      <c r="Q107" s="1" t="str">
        <f t="shared" si="12"/>
        <v xml:space="preserve"> / Eurex Derivate - ()</v>
      </c>
    </row>
    <row r="108" spans="1:17">
      <c r="A108" s="36" t="str">
        <f>IF(OR('Processing Settings'!G108="Netting with Strange Nets ('NET/SPLIT')",'Processing Settings'!G108="Aggregation with Linking",'Processing Settings'!G108="Aggregation"),'Processing Settings'!E108,"")</f>
        <v/>
      </c>
      <c r="B108" s="39" t="str">
        <f>IF(OR('Processing Settings'!G108="Netting with Strange Nets ('NET/SPLIT')",'Processing Settings'!G108="Aggregation with Linking",'Processing Settings'!G108="Aggregation"),'Processing Settings'!A108,"")</f>
        <v/>
      </c>
      <c r="C108" s="39" t="str">
        <f>IF(OR('Processing Settings'!G108="Netting with Strange Nets ('NET/SPLIT')",'Processing Settings'!G108="Aggregation with Linking",'Processing Settings'!G108="Aggregation"),'Processing Settings'!D108,"")</f>
        <v/>
      </c>
      <c r="D108" s="39" t="str">
        <f>IF(OR('Processing Settings'!G108="Netting with Strange Nets ('NET/SPLIT')",'Processing Settings'!G108="Aggregation with Linking",'Processing Settings'!G108="Aggregation"),'Processing Settings'!C108,"")</f>
        <v/>
      </c>
      <c r="E108" s="40" t="str">
        <f t="shared" si="9"/>
        <v/>
      </c>
      <c r="F108" s="1" t="str">
        <f ca="1">IF(COUNTIF($E$2:E108,E108)=1,IFERROR(SUMPRODUCT(SEARCH(MID(E108,ROW(INDIRECT("1:"&amp;LEN(E108))),1),Lists!$V$2),ROW(INDIRECT("1:"&amp;LEN(E108)))),""),"")</f>
        <v/>
      </c>
      <c r="G108" s="1" t="str">
        <f t="shared" ca="1" si="7"/>
        <v/>
      </c>
      <c r="H108" s="1" t="str">
        <f t="shared" si="10"/>
        <v xml:space="preserve"> /  - ()</v>
      </c>
      <c r="I108" s="1"/>
      <c r="J108" s="1" t="str">
        <f>IF('Settlement Account'!J108="Yes",'Settlement Account'!C108&amp;'Settlement Account'!D108,"")</f>
        <v/>
      </c>
      <c r="K108" s="1" t="str">
        <f>IF('Settlement Account'!J108="Yes",'Settlement Account'!A108,"")</f>
        <v/>
      </c>
      <c r="L108" s="1" t="str">
        <f>IF('Settlement Account'!J108="Yes",'Settlement Account'!C108,"")</f>
        <v/>
      </c>
      <c r="M108" s="1" t="str">
        <f>IF('Settlement Account'!J108="Yes",'Settlement Account'!D108,"")</f>
        <v/>
      </c>
      <c r="N108" s="1" t="str">
        <f t="shared" si="11"/>
        <v/>
      </c>
      <c r="O108" s="1" t="str">
        <f ca="1">IF(COUNTIF($N$2:N108,N108)=1,IFERROR(SUMPRODUCT(SEARCH(MID(N108,ROW(INDIRECT("1:"&amp;LEN(N108))),1),Lists!$V$2)),""),"")</f>
        <v/>
      </c>
      <c r="P108" s="1" t="str">
        <f t="shared" ca="1" si="8"/>
        <v/>
      </c>
      <c r="Q108" s="1" t="str">
        <f t="shared" si="12"/>
        <v xml:space="preserve"> / Eurex Derivate - ()</v>
      </c>
    </row>
    <row r="109" spans="1:17">
      <c r="A109" s="36" t="str">
        <f>IF(OR('Processing Settings'!G109="Netting with Strange Nets ('NET/SPLIT')",'Processing Settings'!G109="Aggregation with Linking",'Processing Settings'!G109="Aggregation"),'Processing Settings'!E109,"")</f>
        <v/>
      </c>
      <c r="B109" s="39" t="str">
        <f>IF(OR('Processing Settings'!G109="Netting with Strange Nets ('NET/SPLIT')",'Processing Settings'!G109="Aggregation with Linking",'Processing Settings'!G109="Aggregation"),'Processing Settings'!A109,"")</f>
        <v/>
      </c>
      <c r="C109" s="39" t="str">
        <f>IF(OR('Processing Settings'!G109="Netting with Strange Nets ('NET/SPLIT')",'Processing Settings'!G109="Aggregation with Linking",'Processing Settings'!G109="Aggregation"),'Processing Settings'!D109,"")</f>
        <v/>
      </c>
      <c r="D109" s="39" t="str">
        <f>IF(OR('Processing Settings'!G109="Netting with Strange Nets ('NET/SPLIT')",'Processing Settings'!G109="Aggregation with Linking",'Processing Settings'!G109="Aggregation"),'Processing Settings'!C109,"")</f>
        <v/>
      </c>
      <c r="E109" s="40" t="str">
        <f t="shared" si="9"/>
        <v/>
      </c>
      <c r="F109" s="1" t="str">
        <f ca="1">IF(COUNTIF($E$2:E109,E109)=1,IFERROR(SUMPRODUCT(SEARCH(MID(E109,ROW(INDIRECT("1:"&amp;LEN(E109))),1),Lists!$V$2),ROW(INDIRECT("1:"&amp;LEN(E109)))),""),"")</f>
        <v/>
      </c>
      <c r="G109" s="1" t="str">
        <f t="shared" ca="1" si="7"/>
        <v/>
      </c>
      <c r="H109" s="1" t="str">
        <f t="shared" si="10"/>
        <v xml:space="preserve"> /  - ()</v>
      </c>
      <c r="I109" s="1"/>
      <c r="J109" s="1" t="str">
        <f>IF('Settlement Account'!J109="Yes",'Settlement Account'!C109&amp;'Settlement Account'!D109,"")</f>
        <v/>
      </c>
      <c r="K109" s="1" t="str">
        <f>IF('Settlement Account'!J109="Yes",'Settlement Account'!A109,"")</f>
        <v/>
      </c>
      <c r="L109" s="1" t="str">
        <f>IF('Settlement Account'!J109="Yes",'Settlement Account'!C109,"")</f>
        <v/>
      </c>
      <c r="M109" s="1" t="str">
        <f>IF('Settlement Account'!J109="Yes",'Settlement Account'!D109,"")</f>
        <v/>
      </c>
      <c r="N109" s="1" t="str">
        <f t="shared" si="11"/>
        <v/>
      </c>
      <c r="O109" s="1" t="str">
        <f ca="1">IF(COUNTIF($N$2:N109,N109)=1,IFERROR(SUMPRODUCT(SEARCH(MID(N109,ROW(INDIRECT("1:"&amp;LEN(N109))),1),Lists!$V$2)),""),"")</f>
        <v/>
      </c>
      <c r="P109" s="1" t="str">
        <f t="shared" ca="1" si="8"/>
        <v/>
      </c>
      <c r="Q109" s="1" t="str">
        <f t="shared" si="12"/>
        <v xml:space="preserve"> / Eurex Derivate - ()</v>
      </c>
    </row>
    <row r="110" spans="1:17">
      <c r="A110" s="36" t="str">
        <f>IF(OR('Processing Settings'!G110="Netting with Strange Nets ('NET/SPLIT')",'Processing Settings'!G110="Aggregation with Linking",'Processing Settings'!G110="Aggregation"),'Processing Settings'!E110,"")</f>
        <v/>
      </c>
      <c r="B110" s="39" t="str">
        <f>IF(OR('Processing Settings'!G110="Netting with Strange Nets ('NET/SPLIT')",'Processing Settings'!G110="Aggregation with Linking",'Processing Settings'!G110="Aggregation"),'Processing Settings'!A110,"")</f>
        <v/>
      </c>
      <c r="C110" s="39" t="str">
        <f>IF(OR('Processing Settings'!G110="Netting with Strange Nets ('NET/SPLIT')",'Processing Settings'!G110="Aggregation with Linking",'Processing Settings'!G110="Aggregation"),'Processing Settings'!D110,"")</f>
        <v/>
      </c>
      <c r="D110" s="39" t="str">
        <f>IF(OR('Processing Settings'!G110="Netting with Strange Nets ('NET/SPLIT')",'Processing Settings'!G110="Aggregation with Linking",'Processing Settings'!G110="Aggregation"),'Processing Settings'!C110,"")</f>
        <v/>
      </c>
      <c r="E110" s="40" t="str">
        <f t="shared" si="9"/>
        <v/>
      </c>
      <c r="F110" s="1" t="str">
        <f ca="1">IF(COUNTIF($E$2:E110,E110)=1,IFERROR(SUMPRODUCT(SEARCH(MID(E110,ROW(INDIRECT("1:"&amp;LEN(E110))),1),Lists!$V$2),ROW(INDIRECT("1:"&amp;LEN(E110)))),""),"")</f>
        <v/>
      </c>
      <c r="G110" s="1" t="str">
        <f t="shared" ca="1" si="7"/>
        <v/>
      </c>
      <c r="H110" s="1" t="str">
        <f t="shared" si="10"/>
        <v xml:space="preserve"> /  - ()</v>
      </c>
      <c r="I110" s="1"/>
      <c r="J110" s="1" t="str">
        <f>IF('Settlement Account'!J110="Yes",'Settlement Account'!C110&amp;'Settlement Account'!D110,"")</f>
        <v/>
      </c>
      <c r="K110" s="1" t="str">
        <f>IF('Settlement Account'!J110="Yes",'Settlement Account'!A110,"")</f>
        <v/>
      </c>
      <c r="L110" s="1" t="str">
        <f>IF('Settlement Account'!J110="Yes",'Settlement Account'!C110,"")</f>
        <v/>
      </c>
      <c r="M110" s="1" t="str">
        <f>IF('Settlement Account'!J110="Yes",'Settlement Account'!D110,"")</f>
        <v/>
      </c>
      <c r="N110" s="1" t="str">
        <f t="shared" si="11"/>
        <v/>
      </c>
      <c r="O110" s="1" t="str">
        <f ca="1">IF(COUNTIF($N$2:N110,N110)=1,IFERROR(SUMPRODUCT(SEARCH(MID(N110,ROW(INDIRECT("1:"&amp;LEN(N110))),1),Lists!$V$2)),""),"")</f>
        <v/>
      </c>
      <c r="P110" s="1" t="str">
        <f t="shared" ca="1" si="8"/>
        <v/>
      </c>
      <c r="Q110" s="1" t="str">
        <f t="shared" si="12"/>
        <v xml:space="preserve"> / Eurex Derivate - ()</v>
      </c>
    </row>
    <row r="111" spans="1:17">
      <c r="A111" s="36" t="str">
        <f>IF(OR('Processing Settings'!G111="Netting with Strange Nets ('NET/SPLIT')",'Processing Settings'!G111="Aggregation with Linking",'Processing Settings'!G111="Aggregation"),'Processing Settings'!E111,"")</f>
        <v/>
      </c>
      <c r="B111" s="39" t="str">
        <f>IF(OR('Processing Settings'!G111="Netting with Strange Nets ('NET/SPLIT')",'Processing Settings'!G111="Aggregation with Linking",'Processing Settings'!G111="Aggregation"),'Processing Settings'!A111,"")</f>
        <v/>
      </c>
      <c r="C111" s="39" t="str">
        <f>IF(OR('Processing Settings'!G111="Netting with Strange Nets ('NET/SPLIT')",'Processing Settings'!G111="Aggregation with Linking",'Processing Settings'!G111="Aggregation"),'Processing Settings'!D111,"")</f>
        <v/>
      </c>
      <c r="D111" s="39" t="str">
        <f>IF(OR('Processing Settings'!G111="Netting with Strange Nets ('NET/SPLIT')",'Processing Settings'!G111="Aggregation with Linking",'Processing Settings'!G111="Aggregation"),'Processing Settings'!C111,"")</f>
        <v/>
      </c>
      <c r="E111" s="40" t="str">
        <f t="shared" si="9"/>
        <v/>
      </c>
      <c r="F111" s="1" t="str">
        <f ca="1">IF(COUNTIF($E$2:E111,E111)=1,IFERROR(SUMPRODUCT(SEARCH(MID(E111,ROW(INDIRECT("1:"&amp;LEN(E111))),1),Lists!$V$2),ROW(INDIRECT("1:"&amp;LEN(E111)))),""),"")</f>
        <v/>
      </c>
      <c r="G111" s="1" t="str">
        <f t="shared" ca="1" si="7"/>
        <v/>
      </c>
      <c r="H111" s="1" t="str">
        <f t="shared" si="10"/>
        <v xml:space="preserve"> /  - ()</v>
      </c>
      <c r="I111" s="1"/>
      <c r="J111" s="1" t="str">
        <f>IF('Settlement Account'!J111="Yes",'Settlement Account'!C111&amp;'Settlement Account'!D111,"")</f>
        <v/>
      </c>
      <c r="K111" s="1" t="str">
        <f>IF('Settlement Account'!J111="Yes",'Settlement Account'!A111,"")</f>
        <v/>
      </c>
      <c r="L111" s="1" t="str">
        <f>IF('Settlement Account'!J111="Yes",'Settlement Account'!C111,"")</f>
        <v/>
      </c>
      <c r="M111" s="1" t="str">
        <f>IF('Settlement Account'!J111="Yes",'Settlement Account'!D111,"")</f>
        <v/>
      </c>
      <c r="N111" s="1" t="str">
        <f t="shared" si="11"/>
        <v/>
      </c>
      <c r="O111" s="1" t="str">
        <f ca="1">IF(COUNTIF($N$2:N111,N111)=1,IFERROR(SUMPRODUCT(SEARCH(MID(N111,ROW(INDIRECT("1:"&amp;LEN(N111))),1),Lists!$V$2)),""),"")</f>
        <v/>
      </c>
      <c r="P111" s="1" t="str">
        <f t="shared" ca="1" si="8"/>
        <v/>
      </c>
      <c r="Q111" s="1" t="str">
        <f t="shared" si="12"/>
        <v xml:space="preserve"> / Eurex Derivate - ()</v>
      </c>
    </row>
    <row r="112" spans="1:17">
      <c r="A112" s="36" t="str">
        <f>IF(OR('Processing Settings'!G112="Netting with Strange Nets ('NET/SPLIT')",'Processing Settings'!G112="Aggregation with Linking",'Processing Settings'!G112="Aggregation"),'Processing Settings'!E112,"")</f>
        <v/>
      </c>
      <c r="B112" s="39" t="str">
        <f>IF(OR('Processing Settings'!G112="Netting with Strange Nets ('NET/SPLIT')",'Processing Settings'!G112="Aggregation with Linking",'Processing Settings'!G112="Aggregation"),'Processing Settings'!A112,"")</f>
        <v/>
      </c>
      <c r="C112" s="39" t="str">
        <f>IF(OR('Processing Settings'!G112="Netting with Strange Nets ('NET/SPLIT')",'Processing Settings'!G112="Aggregation with Linking",'Processing Settings'!G112="Aggregation"),'Processing Settings'!D112,"")</f>
        <v/>
      </c>
      <c r="D112" s="39" t="str">
        <f>IF(OR('Processing Settings'!G112="Netting with Strange Nets ('NET/SPLIT')",'Processing Settings'!G112="Aggregation with Linking",'Processing Settings'!G112="Aggregation"),'Processing Settings'!C112,"")</f>
        <v/>
      </c>
      <c r="E112" s="40" t="str">
        <f t="shared" si="9"/>
        <v/>
      </c>
      <c r="F112" s="1" t="str">
        <f ca="1">IF(COUNTIF($E$2:E112,E112)=1,IFERROR(SUMPRODUCT(SEARCH(MID(E112,ROW(INDIRECT("1:"&amp;LEN(E112))),1),Lists!$V$2),ROW(INDIRECT("1:"&amp;LEN(E112)))),""),"")</f>
        <v/>
      </c>
      <c r="G112" s="1" t="str">
        <f t="shared" ca="1" si="7"/>
        <v/>
      </c>
      <c r="H112" s="1" t="str">
        <f t="shared" si="10"/>
        <v xml:space="preserve"> /  - ()</v>
      </c>
      <c r="I112" s="1"/>
      <c r="J112" s="1" t="str">
        <f>IF('Settlement Account'!J112="Yes",'Settlement Account'!C112&amp;'Settlement Account'!D112,"")</f>
        <v/>
      </c>
      <c r="K112" s="1" t="str">
        <f>IF('Settlement Account'!J112="Yes",'Settlement Account'!A112,"")</f>
        <v/>
      </c>
      <c r="L112" s="1" t="str">
        <f>IF('Settlement Account'!J112="Yes",'Settlement Account'!C112,"")</f>
        <v/>
      </c>
      <c r="M112" s="1" t="str">
        <f>IF('Settlement Account'!J112="Yes",'Settlement Account'!D112,"")</f>
        <v/>
      </c>
      <c r="N112" s="1" t="str">
        <f t="shared" si="11"/>
        <v/>
      </c>
      <c r="O112" s="1" t="str">
        <f ca="1">IF(COUNTIF($N$2:N112,N112)=1,IFERROR(SUMPRODUCT(SEARCH(MID(N112,ROW(INDIRECT("1:"&amp;LEN(N112))),1),Lists!$V$2)),""),"")</f>
        <v/>
      </c>
      <c r="P112" s="1" t="str">
        <f t="shared" ca="1" si="8"/>
        <v/>
      </c>
      <c r="Q112" s="1" t="str">
        <f t="shared" si="12"/>
        <v xml:space="preserve"> / Eurex Derivate - ()</v>
      </c>
    </row>
    <row r="113" spans="1:17">
      <c r="A113" s="36" t="str">
        <f>IF(OR('Processing Settings'!G113="Netting with Strange Nets ('NET/SPLIT')",'Processing Settings'!G113="Aggregation with Linking",'Processing Settings'!G113="Aggregation"),'Processing Settings'!E113,"")</f>
        <v/>
      </c>
      <c r="B113" s="39" t="str">
        <f>IF(OR('Processing Settings'!G113="Netting with Strange Nets ('NET/SPLIT')",'Processing Settings'!G113="Aggregation with Linking",'Processing Settings'!G113="Aggregation"),'Processing Settings'!A113,"")</f>
        <v/>
      </c>
      <c r="C113" s="39" t="str">
        <f>IF(OR('Processing Settings'!G113="Netting with Strange Nets ('NET/SPLIT')",'Processing Settings'!G113="Aggregation with Linking",'Processing Settings'!G113="Aggregation"),'Processing Settings'!D113,"")</f>
        <v/>
      </c>
      <c r="D113" s="39" t="str">
        <f>IF(OR('Processing Settings'!G113="Netting with Strange Nets ('NET/SPLIT')",'Processing Settings'!G113="Aggregation with Linking",'Processing Settings'!G113="Aggregation"),'Processing Settings'!C113,"")</f>
        <v/>
      </c>
      <c r="E113" s="40" t="str">
        <f t="shared" si="9"/>
        <v/>
      </c>
      <c r="F113" s="1" t="str">
        <f ca="1">IF(COUNTIF($E$2:E113,E113)=1,IFERROR(SUMPRODUCT(SEARCH(MID(E113,ROW(INDIRECT("1:"&amp;LEN(E113))),1),Lists!$V$2),ROW(INDIRECT("1:"&amp;LEN(E113)))),""),"")</f>
        <v/>
      </c>
      <c r="G113" s="1" t="str">
        <f t="shared" ca="1" si="7"/>
        <v/>
      </c>
      <c r="H113" s="1" t="str">
        <f t="shared" si="10"/>
        <v xml:space="preserve"> /  - ()</v>
      </c>
      <c r="I113" s="1"/>
      <c r="J113" s="1" t="str">
        <f>IF('Settlement Account'!J113="Yes",'Settlement Account'!C113&amp;'Settlement Account'!D113,"")</f>
        <v/>
      </c>
      <c r="K113" s="1" t="str">
        <f>IF('Settlement Account'!J113="Yes",'Settlement Account'!A113,"")</f>
        <v/>
      </c>
      <c r="L113" s="1" t="str">
        <f>IF('Settlement Account'!J113="Yes",'Settlement Account'!C113,"")</f>
        <v/>
      </c>
      <c r="M113" s="1" t="str">
        <f>IF('Settlement Account'!J113="Yes",'Settlement Account'!D113,"")</f>
        <v/>
      </c>
      <c r="N113" s="1" t="str">
        <f t="shared" si="11"/>
        <v/>
      </c>
      <c r="O113" s="1" t="str">
        <f ca="1">IF(COUNTIF($N$2:N113,N113)=1,IFERROR(SUMPRODUCT(SEARCH(MID(N113,ROW(INDIRECT("1:"&amp;LEN(N113))),1),Lists!$V$2)),""),"")</f>
        <v/>
      </c>
      <c r="P113" s="1" t="str">
        <f t="shared" ca="1" si="8"/>
        <v/>
      </c>
      <c r="Q113" s="1" t="str">
        <f t="shared" si="12"/>
        <v xml:space="preserve"> / Eurex Derivate - ()</v>
      </c>
    </row>
    <row r="114" spans="1:17">
      <c r="A114" s="36" t="str">
        <f>IF(OR('Processing Settings'!G114="Netting with Strange Nets ('NET/SPLIT')",'Processing Settings'!G114="Aggregation with Linking",'Processing Settings'!G114="Aggregation"),'Processing Settings'!E114,"")</f>
        <v/>
      </c>
      <c r="B114" s="39" t="str">
        <f>IF(OR('Processing Settings'!G114="Netting with Strange Nets ('NET/SPLIT')",'Processing Settings'!G114="Aggregation with Linking",'Processing Settings'!G114="Aggregation"),'Processing Settings'!A114,"")</f>
        <v/>
      </c>
      <c r="C114" s="39" t="str">
        <f>IF(OR('Processing Settings'!G114="Netting with Strange Nets ('NET/SPLIT')",'Processing Settings'!G114="Aggregation with Linking",'Processing Settings'!G114="Aggregation"),'Processing Settings'!D114,"")</f>
        <v/>
      </c>
      <c r="D114" s="39" t="str">
        <f>IF(OR('Processing Settings'!G114="Netting with Strange Nets ('NET/SPLIT')",'Processing Settings'!G114="Aggregation with Linking",'Processing Settings'!G114="Aggregation"),'Processing Settings'!C114,"")</f>
        <v/>
      </c>
      <c r="E114" s="40" t="str">
        <f t="shared" si="9"/>
        <v/>
      </c>
      <c r="F114" s="1" t="str">
        <f ca="1">IF(COUNTIF($E$2:E114,E114)=1,IFERROR(SUMPRODUCT(SEARCH(MID(E114,ROW(INDIRECT("1:"&amp;LEN(E114))),1),Lists!$V$2),ROW(INDIRECT("1:"&amp;LEN(E114)))),""),"")</f>
        <v/>
      </c>
      <c r="G114" s="1" t="str">
        <f t="shared" ca="1" si="7"/>
        <v/>
      </c>
      <c r="H114" s="1" t="str">
        <f t="shared" si="10"/>
        <v xml:space="preserve"> /  - ()</v>
      </c>
      <c r="I114" s="1"/>
      <c r="J114" s="1" t="str">
        <f>IF('Settlement Account'!J114="Yes",'Settlement Account'!C114&amp;'Settlement Account'!D114,"")</f>
        <v/>
      </c>
      <c r="K114" s="1" t="str">
        <f>IF('Settlement Account'!J114="Yes",'Settlement Account'!A114,"")</f>
        <v/>
      </c>
      <c r="L114" s="1" t="str">
        <f>IF('Settlement Account'!J114="Yes",'Settlement Account'!C114,"")</f>
        <v/>
      </c>
      <c r="M114" s="1" t="str">
        <f>IF('Settlement Account'!J114="Yes",'Settlement Account'!D114,"")</f>
        <v/>
      </c>
      <c r="N114" s="1" t="str">
        <f t="shared" si="11"/>
        <v/>
      </c>
      <c r="O114" s="1" t="str">
        <f ca="1">IF(COUNTIF($N$2:N114,N114)=1,IFERROR(SUMPRODUCT(SEARCH(MID(N114,ROW(INDIRECT("1:"&amp;LEN(N114))),1),Lists!$V$2)),""),"")</f>
        <v/>
      </c>
      <c r="P114" s="1" t="str">
        <f t="shared" ca="1" si="8"/>
        <v/>
      </c>
      <c r="Q114" s="1" t="str">
        <f t="shared" si="12"/>
        <v xml:space="preserve"> / Eurex Derivate - ()</v>
      </c>
    </row>
    <row r="115" spans="1:17">
      <c r="A115" s="36" t="str">
        <f>IF(OR('Processing Settings'!G115="Netting with Strange Nets ('NET/SPLIT')",'Processing Settings'!G115="Aggregation with Linking",'Processing Settings'!G115="Aggregation"),'Processing Settings'!E115,"")</f>
        <v/>
      </c>
      <c r="B115" s="39" t="str">
        <f>IF(OR('Processing Settings'!G115="Netting with Strange Nets ('NET/SPLIT')",'Processing Settings'!G115="Aggregation with Linking",'Processing Settings'!G115="Aggregation"),'Processing Settings'!A115,"")</f>
        <v/>
      </c>
      <c r="C115" s="39" t="str">
        <f>IF(OR('Processing Settings'!G115="Netting with Strange Nets ('NET/SPLIT')",'Processing Settings'!G115="Aggregation with Linking",'Processing Settings'!G115="Aggregation"),'Processing Settings'!D115,"")</f>
        <v/>
      </c>
      <c r="D115" s="39" t="str">
        <f>IF(OR('Processing Settings'!G115="Netting with Strange Nets ('NET/SPLIT')",'Processing Settings'!G115="Aggregation with Linking",'Processing Settings'!G115="Aggregation"),'Processing Settings'!C115,"")</f>
        <v/>
      </c>
      <c r="E115" s="40" t="str">
        <f t="shared" si="9"/>
        <v/>
      </c>
      <c r="F115" s="1" t="str">
        <f ca="1">IF(COUNTIF($E$2:E115,E115)=1,IFERROR(SUMPRODUCT(SEARCH(MID(E115,ROW(INDIRECT("1:"&amp;LEN(E115))),1),Lists!$V$2),ROW(INDIRECT("1:"&amp;LEN(E115)))),""),"")</f>
        <v/>
      </c>
      <c r="G115" s="1" t="str">
        <f t="shared" ca="1" si="7"/>
        <v/>
      </c>
      <c r="H115" s="1" t="str">
        <f t="shared" si="10"/>
        <v xml:space="preserve"> /  - ()</v>
      </c>
      <c r="I115" s="1"/>
      <c r="J115" s="1" t="str">
        <f>IF('Settlement Account'!J115="Yes",'Settlement Account'!C115&amp;'Settlement Account'!D115,"")</f>
        <v/>
      </c>
      <c r="K115" s="1" t="str">
        <f>IF('Settlement Account'!J115="Yes",'Settlement Account'!A115,"")</f>
        <v/>
      </c>
      <c r="L115" s="1" t="str">
        <f>IF('Settlement Account'!J115="Yes",'Settlement Account'!C115,"")</f>
        <v/>
      </c>
      <c r="M115" s="1" t="str">
        <f>IF('Settlement Account'!J115="Yes",'Settlement Account'!D115,"")</f>
        <v/>
      </c>
      <c r="N115" s="1" t="str">
        <f t="shared" si="11"/>
        <v/>
      </c>
      <c r="O115" s="1" t="str">
        <f ca="1">IF(COUNTIF($N$2:N115,N115)=1,IFERROR(SUMPRODUCT(SEARCH(MID(N115,ROW(INDIRECT("1:"&amp;LEN(N115))),1),Lists!$V$2)),""),"")</f>
        <v/>
      </c>
      <c r="P115" s="1" t="str">
        <f t="shared" ca="1" si="8"/>
        <v/>
      </c>
      <c r="Q115" s="1" t="str">
        <f t="shared" si="12"/>
        <v xml:space="preserve"> / Eurex Derivate - ()</v>
      </c>
    </row>
    <row r="116" spans="1:17">
      <c r="A116" s="36" t="str">
        <f>IF(OR('Processing Settings'!G116="Netting with Strange Nets ('NET/SPLIT')",'Processing Settings'!G116="Aggregation with Linking",'Processing Settings'!G116="Aggregation"),'Processing Settings'!E116,"")</f>
        <v/>
      </c>
      <c r="B116" s="39" t="str">
        <f>IF(OR('Processing Settings'!G116="Netting with Strange Nets ('NET/SPLIT')",'Processing Settings'!G116="Aggregation with Linking",'Processing Settings'!G116="Aggregation"),'Processing Settings'!A116,"")</f>
        <v/>
      </c>
      <c r="C116" s="39" t="str">
        <f>IF(OR('Processing Settings'!G116="Netting with Strange Nets ('NET/SPLIT')",'Processing Settings'!G116="Aggregation with Linking",'Processing Settings'!G116="Aggregation"),'Processing Settings'!D116,"")</f>
        <v/>
      </c>
      <c r="D116" s="39" t="str">
        <f>IF(OR('Processing Settings'!G116="Netting with Strange Nets ('NET/SPLIT')",'Processing Settings'!G116="Aggregation with Linking",'Processing Settings'!G116="Aggregation"),'Processing Settings'!C116,"")</f>
        <v/>
      </c>
      <c r="E116" s="40" t="str">
        <f t="shared" si="9"/>
        <v/>
      </c>
      <c r="F116" s="1" t="str">
        <f ca="1">IF(COUNTIF($E$2:E116,E116)=1,IFERROR(SUMPRODUCT(SEARCH(MID(E116,ROW(INDIRECT("1:"&amp;LEN(E116))),1),Lists!$V$2),ROW(INDIRECT("1:"&amp;LEN(E116)))),""),"")</f>
        <v/>
      </c>
      <c r="G116" s="1" t="str">
        <f t="shared" ca="1" si="7"/>
        <v/>
      </c>
      <c r="H116" s="1" t="str">
        <f t="shared" si="10"/>
        <v xml:space="preserve"> /  - ()</v>
      </c>
      <c r="I116" s="1"/>
      <c r="J116" s="1" t="str">
        <f>IF('Settlement Account'!J116="Yes",'Settlement Account'!C116&amp;'Settlement Account'!D116,"")</f>
        <v/>
      </c>
      <c r="K116" s="1" t="str">
        <f>IF('Settlement Account'!J116="Yes",'Settlement Account'!A116,"")</f>
        <v/>
      </c>
      <c r="L116" s="1" t="str">
        <f>IF('Settlement Account'!J116="Yes",'Settlement Account'!C116,"")</f>
        <v/>
      </c>
      <c r="M116" s="1" t="str">
        <f>IF('Settlement Account'!J116="Yes",'Settlement Account'!D116,"")</f>
        <v/>
      </c>
      <c r="N116" s="1" t="str">
        <f t="shared" si="11"/>
        <v/>
      </c>
      <c r="O116" s="1" t="str">
        <f ca="1">IF(COUNTIF($N$2:N116,N116)=1,IFERROR(SUMPRODUCT(SEARCH(MID(N116,ROW(INDIRECT("1:"&amp;LEN(N116))),1),Lists!$V$2)),""),"")</f>
        <v/>
      </c>
      <c r="P116" s="1" t="str">
        <f t="shared" ca="1" si="8"/>
        <v/>
      </c>
      <c r="Q116" s="1" t="str">
        <f t="shared" si="12"/>
        <v xml:space="preserve"> / Eurex Derivate - ()</v>
      </c>
    </row>
    <row r="117" spans="1:17">
      <c r="A117" s="36" t="str">
        <f>IF(OR('Processing Settings'!G117="Netting with Strange Nets ('NET/SPLIT')",'Processing Settings'!G117="Aggregation with Linking",'Processing Settings'!G117="Aggregation"),'Processing Settings'!E117,"")</f>
        <v/>
      </c>
      <c r="B117" s="39" t="str">
        <f>IF(OR('Processing Settings'!G117="Netting with Strange Nets ('NET/SPLIT')",'Processing Settings'!G117="Aggregation with Linking",'Processing Settings'!G117="Aggregation"),'Processing Settings'!A117,"")</f>
        <v/>
      </c>
      <c r="C117" s="39" t="str">
        <f>IF(OR('Processing Settings'!G117="Netting with Strange Nets ('NET/SPLIT')",'Processing Settings'!G117="Aggregation with Linking",'Processing Settings'!G117="Aggregation"),'Processing Settings'!D117,"")</f>
        <v/>
      </c>
      <c r="D117" s="39" t="str">
        <f>IF(OR('Processing Settings'!G117="Netting with Strange Nets ('NET/SPLIT')",'Processing Settings'!G117="Aggregation with Linking",'Processing Settings'!G117="Aggregation"),'Processing Settings'!C117,"")</f>
        <v/>
      </c>
      <c r="E117" s="40" t="str">
        <f t="shared" si="9"/>
        <v/>
      </c>
      <c r="F117" s="1" t="str">
        <f ca="1">IF(COUNTIF($E$2:E117,E117)=1,IFERROR(SUMPRODUCT(SEARCH(MID(E117,ROW(INDIRECT("1:"&amp;LEN(E117))),1),Lists!$V$2),ROW(INDIRECT("1:"&amp;LEN(E117)))),""),"")</f>
        <v/>
      </c>
      <c r="G117" s="1" t="str">
        <f t="shared" ca="1" si="7"/>
        <v/>
      </c>
      <c r="H117" s="1" t="str">
        <f t="shared" si="10"/>
        <v xml:space="preserve"> /  - ()</v>
      </c>
      <c r="I117" s="1"/>
      <c r="J117" s="1" t="str">
        <f>IF('Settlement Account'!J117="Yes",'Settlement Account'!C117&amp;'Settlement Account'!D117,"")</f>
        <v/>
      </c>
      <c r="K117" s="1" t="str">
        <f>IF('Settlement Account'!J117="Yes",'Settlement Account'!A117,"")</f>
        <v/>
      </c>
      <c r="L117" s="1" t="str">
        <f>IF('Settlement Account'!J117="Yes",'Settlement Account'!C117,"")</f>
        <v/>
      </c>
      <c r="M117" s="1" t="str">
        <f>IF('Settlement Account'!J117="Yes",'Settlement Account'!D117,"")</f>
        <v/>
      </c>
      <c r="N117" s="1" t="str">
        <f t="shared" si="11"/>
        <v/>
      </c>
      <c r="O117" s="1" t="str">
        <f ca="1">IF(COUNTIF($N$2:N117,N117)=1,IFERROR(SUMPRODUCT(SEARCH(MID(N117,ROW(INDIRECT("1:"&amp;LEN(N117))),1),Lists!$V$2)),""),"")</f>
        <v/>
      </c>
      <c r="P117" s="1" t="str">
        <f t="shared" ca="1" si="8"/>
        <v/>
      </c>
      <c r="Q117" s="1" t="str">
        <f t="shared" si="12"/>
        <v xml:space="preserve"> / Eurex Derivate - ()</v>
      </c>
    </row>
    <row r="118" spans="1:17">
      <c r="A118" s="36" t="str">
        <f>IF(OR('Processing Settings'!G118="Netting with Strange Nets ('NET/SPLIT')",'Processing Settings'!G118="Aggregation with Linking",'Processing Settings'!G118="Aggregation"),'Processing Settings'!E118,"")</f>
        <v/>
      </c>
      <c r="B118" s="39" t="str">
        <f>IF(OR('Processing Settings'!G118="Netting with Strange Nets ('NET/SPLIT')",'Processing Settings'!G118="Aggregation with Linking",'Processing Settings'!G118="Aggregation"),'Processing Settings'!A118,"")</f>
        <v/>
      </c>
      <c r="C118" s="39" t="str">
        <f>IF(OR('Processing Settings'!G118="Netting with Strange Nets ('NET/SPLIT')",'Processing Settings'!G118="Aggregation with Linking",'Processing Settings'!G118="Aggregation"),'Processing Settings'!D118,"")</f>
        <v/>
      </c>
      <c r="D118" s="39" t="str">
        <f>IF(OR('Processing Settings'!G118="Netting with Strange Nets ('NET/SPLIT')",'Processing Settings'!G118="Aggregation with Linking",'Processing Settings'!G118="Aggregation"),'Processing Settings'!C118,"")</f>
        <v/>
      </c>
      <c r="E118" s="40" t="str">
        <f t="shared" si="9"/>
        <v/>
      </c>
      <c r="F118" s="1" t="str">
        <f ca="1">IF(COUNTIF($E$2:E118,E118)=1,IFERROR(SUMPRODUCT(SEARCH(MID(E118,ROW(INDIRECT("1:"&amp;LEN(E118))),1),Lists!$V$2),ROW(INDIRECT("1:"&amp;LEN(E118)))),""),"")</f>
        <v/>
      </c>
      <c r="G118" s="1" t="str">
        <f t="shared" ca="1" si="7"/>
        <v/>
      </c>
      <c r="H118" s="1" t="str">
        <f t="shared" si="10"/>
        <v xml:space="preserve"> /  - ()</v>
      </c>
      <c r="I118" s="1"/>
      <c r="J118" s="1" t="str">
        <f>IF('Settlement Account'!J118="Yes",'Settlement Account'!C118&amp;'Settlement Account'!D118,"")</f>
        <v/>
      </c>
      <c r="K118" s="1" t="str">
        <f>IF('Settlement Account'!J118="Yes",'Settlement Account'!A118,"")</f>
        <v/>
      </c>
      <c r="L118" s="1" t="str">
        <f>IF('Settlement Account'!J118="Yes",'Settlement Account'!C118,"")</f>
        <v/>
      </c>
      <c r="M118" s="1" t="str">
        <f>IF('Settlement Account'!J118="Yes",'Settlement Account'!D118,"")</f>
        <v/>
      </c>
      <c r="N118" s="1" t="str">
        <f t="shared" si="11"/>
        <v/>
      </c>
      <c r="O118" s="1" t="str">
        <f ca="1">IF(COUNTIF($N$2:N118,N118)=1,IFERROR(SUMPRODUCT(SEARCH(MID(N118,ROW(INDIRECT("1:"&amp;LEN(N118))),1),Lists!$V$2)),""),"")</f>
        <v/>
      </c>
      <c r="P118" s="1" t="str">
        <f t="shared" ca="1" si="8"/>
        <v/>
      </c>
      <c r="Q118" s="1" t="str">
        <f t="shared" si="12"/>
        <v xml:space="preserve"> / Eurex Derivate - ()</v>
      </c>
    </row>
    <row r="119" spans="1:17">
      <c r="A119" s="36" t="str">
        <f>IF(OR('Processing Settings'!G119="Netting with Strange Nets ('NET/SPLIT')",'Processing Settings'!G119="Aggregation with Linking",'Processing Settings'!G119="Aggregation"),'Processing Settings'!E119,"")</f>
        <v/>
      </c>
      <c r="B119" s="39" t="str">
        <f>IF(OR('Processing Settings'!G119="Netting with Strange Nets ('NET/SPLIT')",'Processing Settings'!G119="Aggregation with Linking",'Processing Settings'!G119="Aggregation"),'Processing Settings'!A119,"")</f>
        <v/>
      </c>
      <c r="C119" s="39" t="str">
        <f>IF(OR('Processing Settings'!G119="Netting with Strange Nets ('NET/SPLIT')",'Processing Settings'!G119="Aggregation with Linking",'Processing Settings'!G119="Aggregation"),'Processing Settings'!D119,"")</f>
        <v/>
      </c>
      <c r="D119" s="39" t="str">
        <f>IF(OR('Processing Settings'!G119="Netting with Strange Nets ('NET/SPLIT')",'Processing Settings'!G119="Aggregation with Linking",'Processing Settings'!G119="Aggregation"),'Processing Settings'!C119,"")</f>
        <v/>
      </c>
      <c r="E119" s="40" t="str">
        <f t="shared" si="9"/>
        <v/>
      </c>
      <c r="F119" s="1" t="str">
        <f ca="1">IF(COUNTIF($E$2:E119,E119)=1,IFERROR(SUMPRODUCT(SEARCH(MID(E119,ROW(INDIRECT("1:"&amp;LEN(E119))),1),Lists!$V$2),ROW(INDIRECT("1:"&amp;LEN(E119)))),""),"")</f>
        <v/>
      </c>
      <c r="G119" s="1" t="str">
        <f t="shared" ca="1" si="7"/>
        <v/>
      </c>
      <c r="H119" s="1" t="str">
        <f t="shared" si="10"/>
        <v xml:space="preserve"> /  - ()</v>
      </c>
      <c r="I119" s="1"/>
      <c r="J119" s="1" t="str">
        <f>IF('Settlement Account'!J119="Yes",'Settlement Account'!C119&amp;'Settlement Account'!D119,"")</f>
        <v/>
      </c>
      <c r="K119" s="1" t="str">
        <f>IF('Settlement Account'!J119="Yes",'Settlement Account'!A119,"")</f>
        <v/>
      </c>
      <c r="L119" s="1" t="str">
        <f>IF('Settlement Account'!J119="Yes",'Settlement Account'!C119,"")</f>
        <v/>
      </c>
      <c r="M119" s="1" t="str">
        <f>IF('Settlement Account'!J119="Yes",'Settlement Account'!D119,"")</f>
        <v/>
      </c>
      <c r="N119" s="1" t="str">
        <f t="shared" si="11"/>
        <v/>
      </c>
      <c r="O119" s="1" t="str">
        <f ca="1">IF(COUNTIF($N$2:N119,N119)=1,IFERROR(SUMPRODUCT(SEARCH(MID(N119,ROW(INDIRECT("1:"&amp;LEN(N119))),1),Lists!$V$2)),""),"")</f>
        <v/>
      </c>
      <c r="P119" s="1" t="str">
        <f t="shared" ca="1" si="8"/>
        <v/>
      </c>
      <c r="Q119" s="1" t="str">
        <f t="shared" si="12"/>
        <v xml:space="preserve"> / Eurex Derivate - ()</v>
      </c>
    </row>
    <row r="120" spans="1:17">
      <c r="A120" s="36" t="str">
        <f>IF(OR('Processing Settings'!G120="Netting with Strange Nets ('NET/SPLIT')",'Processing Settings'!G120="Aggregation with Linking",'Processing Settings'!G120="Aggregation"),'Processing Settings'!E120,"")</f>
        <v/>
      </c>
      <c r="B120" s="39" t="str">
        <f>IF(OR('Processing Settings'!G120="Netting with Strange Nets ('NET/SPLIT')",'Processing Settings'!G120="Aggregation with Linking",'Processing Settings'!G120="Aggregation"),'Processing Settings'!A120,"")</f>
        <v/>
      </c>
      <c r="C120" s="39" t="str">
        <f>IF(OR('Processing Settings'!G120="Netting with Strange Nets ('NET/SPLIT')",'Processing Settings'!G120="Aggregation with Linking",'Processing Settings'!G120="Aggregation"),'Processing Settings'!D120,"")</f>
        <v/>
      </c>
      <c r="D120" s="39" t="str">
        <f>IF(OR('Processing Settings'!G120="Netting with Strange Nets ('NET/SPLIT')",'Processing Settings'!G120="Aggregation with Linking",'Processing Settings'!G120="Aggregation"),'Processing Settings'!C120,"")</f>
        <v/>
      </c>
      <c r="E120" s="40" t="str">
        <f t="shared" si="9"/>
        <v/>
      </c>
      <c r="F120" s="1" t="str">
        <f ca="1">IF(COUNTIF($E$2:E120,E120)=1,IFERROR(SUMPRODUCT(SEARCH(MID(E120,ROW(INDIRECT("1:"&amp;LEN(E120))),1),Lists!$V$2),ROW(INDIRECT("1:"&amp;LEN(E120)))),""),"")</f>
        <v/>
      </c>
      <c r="G120" s="1" t="str">
        <f t="shared" ca="1" si="7"/>
        <v/>
      </c>
      <c r="H120" s="1" t="str">
        <f t="shared" si="10"/>
        <v xml:space="preserve"> /  - ()</v>
      </c>
      <c r="I120" s="1"/>
      <c r="J120" s="1" t="str">
        <f>IF('Settlement Account'!J120="Yes",'Settlement Account'!C120&amp;'Settlement Account'!D120,"")</f>
        <v/>
      </c>
      <c r="K120" s="1" t="str">
        <f>IF('Settlement Account'!J120="Yes",'Settlement Account'!A120,"")</f>
        <v/>
      </c>
      <c r="L120" s="1" t="str">
        <f>IF('Settlement Account'!J120="Yes",'Settlement Account'!C120,"")</f>
        <v/>
      </c>
      <c r="M120" s="1" t="str">
        <f>IF('Settlement Account'!J120="Yes",'Settlement Account'!D120,"")</f>
        <v/>
      </c>
      <c r="N120" s="1" t="str">
        <f t="shared" si="11"/>
        <v/>
      </c>
      <c r="O120" s="1" t="str">
        <f ca="1">IF(COUNTIF($N$2:N120,N120)=1,IFERROR(SUMPRODUCT(SEARCH(MID(N120,ROW(INDIRECT("1:"&amp;LEN(N120))),1),Lists!$V$2)),""),"")</f>
        <v/>
      </c>
      <c r="P120" s="1" t="str">
        <f t="shared" ca="1" si="8"/>
        <v/>
      </c>
      <c r="Q120" s="1" t="str">
        <f t="shared" si="12"/>
        <v xml:space="preserve"> / Eurex Derivate - ()</v>
      </c>
    </row>
    <row r="121" spans="1:17">
      <c r="A121" s="36" t="str">
        <f>IF(OR('Processing Settings'!G121="Netting with Strange Nets ('NET/SPLIT')",'Processing Settings'!G121="Aggregation with Linking",'Processing Settings'!G121="Aggregation"),'Processing Settings'!E121,"")</f>
        <v/>
      </c>
      <c r="B121" s="39" t="str">
        <f>IF(OR('Processing Settings'!G121="Netting with Strange Nets ('NET/SPLIT')",'Processing Settings'!G121="Aggregation with Linking",'Processing Settings'!G121="Aggregation"),'Processing Settings'!A121,"")</f>
        <v/>
      </c>
      <c r="C121" s="39" t="str">
        <f>IF(OR('Processing Settings'!G121="Netting with Strange Nets ('NET/SPLIT')",'Processing Settings'!G121="Aggregation with Linking",'Processing Settings'!G121="Aggregation"),'Processing Settings'!D121,"")</f>
        <v/>
      </c>
      <c r="D121" s="39" t="str">
        <f>IF(OR('Processing Settings'!G121="Netting with Strange Nets ('NET/SPLIT')",'Processing Settings'!G121="Aggregation with Linking",'Processing Settings'!G121="Aggregation"),'Processing Settings'!C121,"")</f>
        <v/>
      </c>
      <c r="E121" s="40" t="str">
        <f t="shared" si="9"/>
        <v/>
      </c>
      <c r="F121" s="1" t="str">
        <f ca="1">IF(COUNTIF($E$2:E121,E121)=1,IFERROR(SUMPRODUCT(SEARCH(MID(E121,ROW(INDIRECT("1:"&amp;LEN(E121))),1),Lists!$V$2),ROW(INDIRECT("1:"&amp;LEN(E121)))),""),"")</f>
        <v/>
      </c>
      <c r="G121" s="1" t="str">
        <f t="shared" ca="1" si="7"/>
        <v/>
      </c>
      <c r="H121" s="1" t="str">
        <f t="shared" si="10"/>
        <v xml:space="preserve"> /  - ()</v>
      </c>
      <c r="I121" s="1"/>
      <c r="J121" s="1" t="str">
        <f>IF('Settlement Account'!J121="Yes",'Settlement Account'!C121&amp;'Settlement Account'!D121,"")</f>
        <v/>
      </c>
      <c r="K121" s="1" t="str">
        <f>IF('Settlement Account'!J121="Yes",'Settlement Account'!A121,"")</f>
        <v/>
      </c>
      <c r="L121" s="1" t="str">
        <f>IF('Settlement Account'!J121="Yes",'Settlement Account'!C121,"")</f>
        <v/>
      </c>
      <c r="M121" s="1" t="str">
        <f>IF('Settlement Account'!J121="Yes",'Settlement Account'!D121,"")</f>
        <v/>
      </c>
      <c r="N121" s="1" t="str">
        <f t="shared" si="11"/>
        <v/>
      </c>
      <c r="O121" s="1" t="str">
        <f ca="1">IF(COUNTIF($N$2:N121,N121)=1,IFERROR(SUMPRODUCT(SEARCH(MID(N121,ROW(INDIRECT("1:"&amp;LEN(N121))),1),Lists!$V$2)),""),"")</f>
        <v/>
      </c>
      <c r="P121" s="1" t="str">
        <f t="shared" ca="1" si="8"/>
        <v/>
      </c>
      <c r="Q121" s="1" t="str">
        <f t="shared" si="12"/>
        <v xml:space="preserve"> / Eurex Derivate - ()</v>
      </c>
    </row>
    <row r="122" spans="1:17">
      <c r="A122" s="36" t="str">
        <f>IF(OR('Processing Settings'!G122="Netting with Strange Nets ('NET/SPLIT')",'Processing Settings'!G122="Aggregation with Linking",'Processing Settings'!G122="Aggregation"),'Processing Settings'!E122,"")</f>
        <v/>
      </c>
      <c r="B122" s="39" t="str">
        <f>IF(OR('Processing Settings'!G122="Netting with Strange Nets ('NET/SPLIT')",'Processing Settings'!G122="Aggregation with Linking",'Processing Settings'!G122="Aggregation"),'Processing Settings'!A122,"")</f>
        <v/>
      </c>
      <c r="C122" s="39" t="str">
        <f>IF(OR('Processing Settings'!G122="Netting with Strange Nets ('NET/SPLIT')",'Processing Settings'!G122="Aggregation with Linking",'Processing Settings'!G122="Aggregation"),'Processing Settings'!D122,"")</f>
        <v/>
      </c>
      <c r="D122" s="39" t="str">
        <f>IF(OR('Processing Settings'!G122="Netting with Strange Nets ('NET/SPLIT')",'Processing Settings'!G122="Aggregation with Linking",'Processing Settings'!G122="Aggregation"),'Processing Settings'!C122,"")</f>
        <v/>
      </c>
      <c r="E122" s="40" t="str">
        <f t="shared" si="9"/>
        <v/>
      </c>
      <c r="F122" s="1" t="str">
        <f ca="1">IF(COUNTIF($E$2:E122,E122)=1,IFERROR(SUMPRODUCT(SEARCH(MID(E122,ROW(INDIRECT("1:"&amp;LEN(E122))),1),Lists!$V$2),ROW(INDIRECT("1:"&amp;LEN(E122)))),""),"")</f>
        <v/>
      </c>
      <c r="G122" s="1" t="str">
        <f t="shared" ca="1" si="7"/>
        <v/>
      </c>
      <c r="H122" s="1" t="str">
        <f t="shared" si="10"/>
        <v xml:space="preserve"> /  - ()</v>
      </c>
      <c r="I122" s="1"/>
      <c r="J122" s="1" t="str">
        <f>IF('Settlement Account'!J122="Yes",'Settlement Account'!C122&amp;'Settlement Account'!D122,"")</f>
        <v/>
      </c>
      <c r="K122" s="1" t="str">
        <f>IF('Settlement Account'!J122="Yes",'Settlement Account'!A122,"")</f>
        <v/>
      </c>
      <c r="L122" s="1" t="str">
        <f>IF('Settlement Account'!J122="Yes",'Settlement Account'!C122,"")</f>
        <v/>
      </c>
      <c r="M122" s="1" t="str">
        <f>IF('Settlement Account'!J122="Yes",'Settlement Account'!D122,"")</f>
        <v/>
      </c>
      <c r="N122" s="1" t="str">
        <f t="shared" si="11"/>
        <v/>
      </c>
      <c r="O122" s="1" t="str">
        <f ca="1">IF(COUNTIF($N$2:N122,N122)=1,IFERROR(SUMPRODUCT(SEARCH(MID(N122,ROW(INDIRECT("1:"&amp;LEN(N122))),1),Lists!$V$2)),""),"")</f>
        <v/>
      </c>
      <c r="P122" s="1" t="str">
        <f t="shared" ca="1" si="8"/>
        <v/>
      </c>
      <c r="Q122" s="1" t="str">
        <f t="shared" si="12"/>
        <v xml:space="preserve"> / Eurex Derivate - ()</v>
      </c>
    </row>
    <row r="123" spans="1:17">
      <c r="A123" s="36" t="str">
        <f>IF(OR('Processing Settings'!G123="Netting with Strange Nets ('NET/SPLIT')",'Processing Settings'!G123="Aggregation with Linking",'Processing Settings'!G123="Aggregation"),'Processing Settings'!E123,"")</f>
        <v/>
      </c>
      <c r="B123" s="39" t="str">
        <f>IF(OR('Processing Settings'!G123="Netting with Strange Nets ('NET/SPLIT')",'Processing Settings'!G123="Aggregation with Linking",'Processing Settings'!G123="Aggregation"),'Processing Settings'!A123,"")</f>
        <v/>
      </c>
      <c r="C123" s="39" t="str">
        <f>IF(OR('Processing Settings'!G123="Netting with Strange Nets ('NET/SPLIT')",'Processing Settings'!G123="Aggregation with Linking",'Processing Settings'!G123="Aggregation"),'Processing Settings'!D123,"")</f>
        <v/>
      </c>
      <c r="D123" s="39" t="str">
        <f>IF(OR('Processing Settings'!G123="Netting with Strange Nets ('NET/SPLIT')",'Processing Settings'!G123="Aggregation with Linking",'Processing Settings'!G123="Aggregation"),'Processing Settings'!C123,"")</f>
        <v/>
      </c>
      <c r="E123" s="40" t="str">
        <f t="shared" si="9"/>
        <v/>
      </c>
      <c r="F123" s="1" t="str">
        <f ca="1">IF(COUNTIF($E$2:E123,E123)=1,IFERROR(SUMPRODUCT(SEARCH(MID(E123,ROW(INDIRECT("1:"&amp;LEN(E123))),1),Lists!$V$2),ROW(INDIRECT("1:"&amp;LEN(E123)))),""),"")</f>
        <v/>
      </c>
      <c r="G123" s="1" t="str">
        <f t="shared" ca="1" si="7"/>
        <v/>
      </c>
      <c r="H123" s="1" t="str">
        <f t="shared" si="10"/>
        <v xml:space="preserve"> /  - ()</v>
      </c>
      <c r="I123" s="1"/>
      <c r="J123" s="1" t="str">
        <f>IF('Settlement Account'!J123="Yes",'Settlement Account'!C123&amp;'Settlement Account'!D123,"")</f>
        <v/>
      </c>
      <c r="K123" s="1" t="str">
        <f>IF('Settlement Account'!J123="Yes",'Settlement Account'!A123,"")</f>
        <v/>
      </c>
      <c r="L123" s="1" t="str">
        <f>IF('Settlement Account'!J123="Yes",'Settlement Account'!C123,"")</f>
        <v/>
      </c>
      <c r="M123" s="1" t="str">
        <f>IF('Settlement Account'!J123="Yes",'Settlement Account'!D123,"")</f>
        <v/>
      </c>
      <c r="N123" s="1" t="str">
        <f t="shared" si="11"/>
        <v/>
      </c>
      <c r="O123" s="1" t="str">
        <f ca="1">IF(COUNTIF($N$2:N123,N123)=1,IFERROR(SUMPRODUCT(SEARCH(MID(N123,ROW(INDIRECT("1:"&amp;LEN(N123))),1),Lists!$V$2)),""),"")</f>
        <v/>
      </c>
      <c r="P123" s="1" t="str">
        <f t="shared" ca="1" si="8"/>
        <v/>
      </c>
      <c r="Q123" s="1" t="str">
        <f t="shared" si="12"/>
        <v xml:space="preserve"> / Eurex Derivate - ()</v>
      </c>
    </row>
    <row r="124" spans="1:17">
      <c r="A124" s="36" t="str">
        <f>IF(OR('Processing Settings'!G124="Netting with Strange Nets ('NET/SPLIT')",'Processing Settings'!G124="Aggregation with Linking",'Processing Settings'!G124="Aggregation"),'Processing Settings'!E124,"")</f>
        <v/>
      </c>
      <c r="B124" s="39" t="str">
        <f>IF(OR('Processing Settings'!G124="Netting with Strange Nets ('NET/SPLIT')",'Processing Settings'!G124="Aggregation with Linking",'Processing Settings'!G124="Aggregation"),'Processing Settings'!A124,"")</f>
        <v/>
      </c>
      <c r="C124" s="39" t="str">
        <f>IF(OR('Processing Settings'!G124="Netting with Strange Nets ('NET/SPLIT')",'Processing Settings'!G124="Aggregation with Linking",'Processing Settings'!G124="Aggregation"),'Processing Settings'!D124,"")</f>
        <v/>
      </c>
      <c r="D124" s="39" t="str">
        <f>IF(OR('Processing Settings'!G124="Netting with Strange Nets ('NET/SPLIT')",'Processing Settings'!G124="Aggregation with Linking",'Processing Settings'!G124="Aggregation"),'Processing Settings'!C124,"")</f>
        <v/>
      </c>
      <c r="E124" s="40" t="str">
        <f t="shared" si="9"/>
        <v/>
      </c>
      <c r="F124" s="1" t="str">
        <f ca="1">IF(COUNTIF($E$2:E124,E124)=1,IFERROR(SUMPRODUCT(SEARCH(MID(E124,ROW(INDIRECT("1:"&amp;LEN(E124))),1),Lists!$V$2),ROW(INDIRECT("1:"&amp;LEN(E124)))),""),"")</f>
        <v/>
      </c>
      <c r="G124" s="1" t="str">
        <f t="shared" ca="1" si="7"/>
        <v/>
      </c>
      <c r="H124" s="1" t="str">
        <f t="shared" si="10"/>
        <v xml:space="preserve"> /  - ()</v>
      </c>
      <c r="I124" s="1"/>
      <c r="J124" s="1" t="str">
        <f>IF('Settlement Account'!J124="Yes",'Settlement Account'!C124&amp;'Settlement Account'!D124,"")</f>
        <v/>
      </c>
      <c r="K124" s="1" t="str">
        <f>IF('Settlement Account'!J124="Yes",'Settlement Account'!A124,"")</f>
        <v/>
      </c>
      <c r="L124" s="1" t="str">
        <f>IF('Settlement Account'!J124="Yes",'Settlement Account'!C124,"")</f>
        <v/>
      </c>
      <c r="M124" s="1" t="str">
        <f>IF('Settlement Account'!J124="Yes",'Settlement Account'!D124,"")</f>
        <v/>
      </c>
      <c r="N124" s="1" t="str">
        <f t="shared" si="11"/>
        <v/>
      </c>
      <c r="O124" s="1" t="str">
        <f ca="1">IF(COUNTIF($N$2:N124,N124)=1,IFERROR(SUMPRODUCT(SEARCH(MID(N124,ROW(INDIRECT("1:"&amp;LEN(N124))),1),Lists!$V$2)),""),"")</f>
        <v/>
      </c>
      <c r="P124" s="1" t="str">
        <f t="shared" ca="1" si="8"/>
        <v/>
      </c>
      <c r="Q124" s="1" t="str">
        <f t="shared" si="12"/>
        <v xml:space="preserve"> / Eurex Derivate - ()</v>
      </c>
    </row>
    <row r="125" spans="1:17">
      <c r="A125" s="36" t="str">
        <f>IF(OR('Processing Settings'!G125="Netting with Strange Nets ('NET/SPLIT')",'Processing Settings'!G125="Aggregation with Linking",'Processing Settings'!G125="Aggregation"),'Processing Settings'!E125,"")</f>
        <v/>
      </c>
      <c r="B125" s="39" t="str">
        <f>IF(OR('Processing Settings'!G125="Netting with Strange Nets ('NET/SPLIT')",'Processing Settings'!G125="Aggregation with Linking",'Processing Settings'!G125="Aggregation"),'Processing Settings'!A125,"")</f>
        <v/>
      </c>
      <c r="C125" s="39" t="str">
        <f>IF(OR('Processing Settings'!G125="Netting with Strange Nets ('NET/SPLIT')",'Processing Settings'!G125="Aggregation with Linking",'Processing Settings'!G125="Aggregation"),'Processing Settings'!D125,"")</f>
        <v/>
      </c>
      <c r="D125" s="39" t="str">
        <f>IF(OR('Processing Settings'!G125="Netting with Strange Nets ('NET/SPLIT')",'Processing Settings'!G125="Aggregation with Linking",'Processing Settings'!G125="Aggregation"),'Processing Settings'!C125,"")</f>
        <v/>
      </c>
      <c r="E125" s="40" t="str">
        <f t="shared" si="9"/>
        <v/>
      </c>
      <c r="F125" s="1" t="str">
        <f ca="1">IF(COUNTIF($E$2:E125,E125)=1,IFERROR(SUMPRODUCT(SEARCH(MID(E125,ROW(INDIRECT("1:"&amp;LEN(E125))),1),Lists!$V$2),ROW(INDIRECT("1:"&amp;LEN(E125)))),""),"")</f>
        <v/>
      </c>
      <c r="G125" s="1" t="str">
        <f t="shared" ca="1" si="7"/>
        <v/>
      </c>
      <c r="H125" s="1" t="str">
        <f t="shared" si="10"/>
        <v xml:space="preserve"> /  - ()</v>
      </c>
      <c r="I125" s="1"/>
      <c r="J125" s="1" t="str">
        <f>IF('Settlement Account'!J125="Yes",'Settlement Account'!C125&amp;'Settlement Account'!D125,"")</f>
        <v/>
      </c>
      <c r="K125" s="1" t="str">
        <f>IF('Settlement Account'!J125="Yes",'Settlement Account'!A125,"")</f>
        <v/>
      </c>
      <c r="L125" s="1" t="str">
        <f>IF('Settlement Account'!J125="Yes",'Settlement Account'!C125,"")</f>
        <v/>
      </c>
      <c r="M125" s="1" t="str">
        <f>IF('Settlement Account'!J125="Yes",'Settlement Account'!D125,"")</f>
        <v/>
      </c>
      <c r="N125" s="1" t="str">
        <f t="shared" si="11"/>
        <v/>
      </c>
      <c r="O125" s="1" t="str">
        <f ca="1">IF(COUNTIF($N$2:N125,N125)=1,IFERROR(SUMPRODUCT(SEARCH(MID(N125,ROW(INDIRECT("1:"&amp;LEN(N125))),1),Lists!$V$2)),""),"")</f>
        <v/>
      </c>
      <c r="P125" s="1" t="str">
        <f t="shared" ca="1" si="8"/>
        <v/>
      </c>
      <c r="Q125" s="1" t="str">
        <f t="shared" si="12"/>
        <v xml:space="preserve"> / Eurex Derivate - ()</v>
      </c>
    </row>
    <row r="126" spans="1:17">
      <c r="A126" s="36" t="str">
        <f>IF(OR('Processing Settings'!G126="Netting with Strange Nets ('NET/SPLIT')",'Processing Settings'!G126="Aggregation with Linking",'Processing Settings'!G126="Aggregation"),'Processing Settings'!E126,"")</f>
        <v/>
      </c>
      <c r="B126" s="39" t="str">
        <f>IF(OR('Processing Settings'!G126="Netting with Strange Nets ('NET/SPLIT')",'Processing Settings'!G126="Aggregation with Linking",'Processing Settings'!G126="Aggregation"),'Processing Settings'!A126,"")</f>
        <v/>
      </c>
      <c r="C126" s="39" t="str">
        <f>IF(OR('Processing Settings'!G126="Netting with Strange Nets ('NET/SPLIT')",'Processing Settings'!G126="Aggregation with Linking",'Processing Settings'!G126="Aggregation"),'Processing Settings'!D126,"")</f>
        <v/>
      </c>
      <c r="D126" s="39" t="str">
        <f>IF(OR('Processing Settings'!G126="Netting with Strange Nets ('NET/SPLIT')",'Processing Settings'!G126="Aggregation with Linking",'Processing Settings'!G126="Aggregation"),'Processing Settings'!C126,"")</f>
        <v/>
      </c>
      <c r="E126" s="40" t="str">
        <f t="shared" si="9"/>
        <v/>
      </c>
      <c r="F126" s="1" t="str">
        <f ca="1">IF(COUNTIF($E$2:E126,E126)=1,IFERROR(SUMPRODUCT(SEARCH(MID(E126,ROW(INDIRECT("1:"&amp;LEN(E126))),1),Lists!$V$2),ROW(INDIRECT("1:"&amp;LEN(E126)))),""),"")</f>
        <v/>
      </c>
      <c r="G126" s="1" t="str">
        <f t="shared" ca="1" si="7"/>
        <v/>
      </c>
      <c r="H126" s="1" t="str">
        <f t="shared" si="10"/>
        <v xml:space="preserve"> /  - ()</v>
      </c>
      <c r="I126" s="1"/>
      <c r="J126" s="1" t="str">
        <f>IF('Settlement Account'!J126="Yes",'Settlement Account'!C126&amp;'Settlement Account'!D126,"")</f>
        <v/>
      </c>
      <c r="K126" s="1" t="str">
        <f>IF('Settlement Account'!J126="Yes",'Settlement Account'!A126,"")</f>
        <v/>
      </c>
      <c r="L126" s="1" t="str">
        <f>IF('Settlement Account'!J126="Yes",'Settlement Account'!C126,"")</f>
        <v/>
      </c>
      <c r="M126" s="1" t="str">
        <f>IF('Settlement Account'!J126="Yes",'Settlement Account'!D126,"")</f>
        <v/>
      </c>
      <c r="N126" s="1" t="str">
        <f t="shared" si="11"/>
        <v/>
      </c>
      <c r="O126" s="1" t="str">
        <f ca="1">IF(COUNTIF($N$2:N126,N126)=1,IFERROR(SUMPRODUCT(SEARCH(MID(N126,ROW(INDIRECT("1:"&amp;LEN(N126))),1),Lists!$V$2)),""),"")</f>
        <v/>
      </c>
      <c r="P126" s="1" t="str">
        <f t="shared" ca="1" si="8"/>
        <v/>
      </c>
      <c r="Q126" s="1" t="str">
        <f t="shared" si="12"/>
        <v xml:space="preserve"> / Eurex Derivate - ()</v>
      </c>
    </row>
    <row r="127" spans="1:17">
      <c r="A127" s="36" t="str">
        <f>IF(OR('Processing Settings'!G127="Netting with Strange Nets ('NET/SPLIT')",'Processing Settings'!G127="Aggregation with Linking",'Processing Settings'!G127="Aggregation"),'Processing Settings'!E127,"")</f>
        <v/>
      </c>
      <c r="B127" s="39" t="str">
        <f>IF(OR('Processing Settings'!G127="Netting with Strange Nets ('NET/SPLIT')",'Processing Settings'!G127="Aggregation with Linking",'Processing Settings'!G127="Aggregation"),'Processing Settings'!A127,"")</f>
        <v/>
      </c>
      <c r="C127" s="39" t="str">
        <f>IF(OR('Processing Settings'!G127="Netting with Strange Nets ('NET/SPLIT')",'Processing Settings'!G127="Aggregation with Linking",'Processing Settings'!G127="Aggregation"),'Processing Settings'!D127,"")</f>
        <v/>
      </c>
      <c r="D127" s="39" t="str">
        <f>IF(OR('Processing Settings'!G127="Netting with Strange Nets ('NET/SPLIT')",'Processing Settings'!G127="Aggregation with Linking",'Processing Settings'!G127="Aggregation"),'Processing Settings'!C127,"")</f>
        <v/>
      </c>
      <c r="E127" s="40" t="str">
        <f t="shared" si="9"/>
        <v/>
      </c>
      <c r="F127" s="1" t="str">
        <f ca="1">IF(COUNTIF($E$2:E127,E127)=1,IFERROR(SUMPRODUCT(SEARCH(MID(E127,ROW(INDIRECT("1:"&amp;LEN(E127))),1),Lists!$V$2),ROW(INDIRECT("1:"&amp;LEN(E127)))),""),"")</f>
        <v/>
      </c>
      <c r="G127" s="1" t="str">
        <f t="shared" ca="1" si="7"/>
        <v/>
      </c>
      <c r="H127" s="1" t="str">
        <f t="shared" si="10"/>
        <v xml:space="preserve"> /  - ()</v>
      </c>
      <c r="I127" s="1"/>
      <c r="J127" s="1" t="str">
        <f>IF('Settlement Account'!J127="Yes",'Settlement Account'!C127&amp;'Settlement Account'!D127,"")</f>
        <v/>
      </c>
      <c r="K127" s="1" t="str">
        <f>IF('Settlement Account'!J127="Yes",'Settlement Account'!A127,"")</f>
        <v/>
      </c>
      <c r="L127" s="1" t="str">
        <f>IF('Settlement Account'!J127="Yes",'Settlement Account'!C127,"")</f>
        <v/>
      </c>
      <c r="M127" s="1" t="str">
        <f>IF('Settlement Account'!J127="Yes",'Settlement Account'!D127,"")</f>
        <v/>
      </c>
      <c r="N127" s="1" t="str">
        <f t="shared" si="11"/>
        <v/>
      </c>
      <c r="O127" s="1" t="str">
        <f ca="1">IF(COUNTIF($N$2:N127,N127)=1,IFERROR(SUMPRODUCT(SEARCH(MID(N127,ROW(INDIRECT("1:"&amp;LEN(N127))),1),Lists!$V$2)),""),"")</f>
        <v/>
      </c>
      <c r="P127" s="1" t="str">
        <f t="shared" ca="1" si="8"/>
        <v/>
      </c>
      <c r="Q127" s="1" t="str">
        <f t="shared" si="12"/>
        <v xml:space="preserve"> / Eurex Derivate - ()</v>
      </c>
    </row>
    <row r="128" spans="1:17">
      <c r="A128" s="36" t="str">
        <f>IF(OR('Processing Settings'!G128="Netting with Strange Nets ('NET/SPLIT')",'Processing Settings'!G128="Aggregation with Linking",'Processing Settings'!G128="Aggregation"),'Processing Settings'!E128,"")</f>
        <v/>
      </c>
      <c r="B128" s="39" t="str">
        <f>IF(OR('Processing Settings'!G128="Netting with Strange Nets ('NET/SPLIT')",'Processing Settings'!G128="Aggregation with Linking",'Processing Settings'!G128="Aggregation"),'Processing Settings'!A128,"")</f>
        <v/>
      </c>
      <c r="C128" s="39" t="str">
        <f>IF(OR('Processing Settings'!G128="Netting with Strange Nets ('NET/SPLIT')",'Processing Settings'!G128="Aggregation with Linking",'Processing Settings'!G128="Aggregation"),'Processing Settings'!D128,"")</f>
        <v/>
      </c>
      <c r="D128" s="39" t="str">
        <f>IF(OR('Processing Settings'!G128="Netting with Strange Nets ('NET/SPLIT')",'Processing Settings'!G128="Aggregation with Linking",'Processing Settings'!G128="Aggregation"),'Processing Settings'!C128,"")</f>
        <v/>
      </c>
      <c r="E128" s="40" t="str">
        <f t="shared" si="9"/>
        <v/>
      </c>
      <c r="F128" s="1" t="str">
        <f ca="1">IF(COUNTIF($E$2:E128,E128)=1,IFERROR(SUMPRODUCT(SEARCH(MID(E128,ROW(INDIRECT("1:"&amp;LEN(E128))),1),Lists!$V$2),ROW(INDIRECT("1:"&amp;LEN(E128)))),""),"")</f>
        <v/>
      </c>
      <c r="G128" s="1" t="str">
        <f t="shared" ca="1" si="7"/>
        <v/>
      </c>
      <c r="H128" s="1" t="str">
        <f t="shared" si="10"/>
        <v xml:space="preserve"> /  - ()</v>
      </c>
      <c r="I128" s="1"/>
      <c r="J128" s="1" t="str">
        <f>IF('Settlement Account'!J128="Yes",'Settlement Account'!C128&amp;'Settlement Account'!D128,"")</f>
        <v/>
      </c>
      <c r="K128" s="1" t="str">
        <f>IF('Settlement Account'!J128="Yes",'Settlement Account'!A128,"")</f>
        <v/>
      </c>
      <c r="L128" s="1" t="str">
        <f>IF('Settlement Account'!J128="Yes",'Settlement Account'!C128,"")</f>
        <v/>
      </c>
      <c r="M128" s="1" t="str">
        <f>IF('Settlement Account'!J128="Yes",'Settlement Account'!D128,"")</f>
        <v/>
      </c>
      <c r="N128" s="1" t="str">
        <f t="shared" si="11"/>
        <v/>
      </c>
      <c r="O128" s="1" t="str">
        <f ca="1">IF(COUNTIF($N$2:N128,N128)=1,IFERROR(SUMPRODUCT(SEARCH(MID(N128,ROW(INDIRECT("1:"&amp;LEN(N128))),1),Lists!$V$2)),""),"")</f>
        <v/>
      </c>
      <c r="P128" s="1" t="str">
        <f t="shared" ca="1" si="8"/>
        <v/>
      </c>
      <c r="Q128" s="1" t="str">
        <f t="shared" si="12"/>
        <v xml:space="preserve"> / Eurex Derivate - ()</v>
      </c>
    </row>
    <row r="129" spans="1:17">
      <c r="A129" s="36" t="str">
        <f>IF(OR('Processing Settings'!G129="Netting with Strange Nets ('NET/SPLIT')",'Processing Settings'!G129="Aggregation with Linking",'Processing Settings'!G129="Aggregation"),'Processing Settings'!E129,"")</f>
        <v/>
      </c>
      <c r="B129" s="39" t="str">
        <f>IF(OR('Processing Settings'!G129="Netting with Strange Nets ('NET/SPLIT')",'Processing Settings'!G129="Aggregation with Linking",'Processing Settings'!G129="Aggregation"),'Processing Settings'!A129,"")</f>
        <v/>
      </c>
      <c r="C129" s="39" t="str">
        <f>IF(OR('Processing Settings'!G129="Netting with Strange Nets ('NET/SPLIT')",'Processing Settings'!G129="Aggregation with Linking",'Processing Settings'!G129="Aggregation"),'Processing Settings'!D129,"")</f>
        <v/>
      </c>
      <c r="D129" s="39" t="str">
        <f>IF(OR('Processing Settings'!G129="Netting with Strange Nets ('NET/SPLIT')",'Processing Settings'!G129="Aggregation with Linking",'Processing Settings'!G129="Aggregation"),'Processing Settings'!C129,"")</f>
        <v/>
      </c>
      <c r="E129" s="40" t="str">
        <f t="shared" si="9"/>
        <v/>
      </c>
      <c r="F129" s="1" t="str">
        <f ca="1">IF(COUNTIF($E$2:E129,E129)=1,IFERROR(SUMPRODUCT(SEARCH(MID(E129,ROW(INDIRECT("1:"&amp;LEN(E129))),1),Lists!$V$2),ROW(INDIRECT("1:"&amp;LEN(E129)))),""),"")</f>
        <v/>
      </c>
      <c r="G129" s="1" t="str">
        <f t="shared" ca="1" si="7"/>
        <v/>
      </c>
      <c r="H129" s="1" t="str">
        <f t="shared" si="10"/>
        <v xml:space="preserve"> /  - ()</v>
      </c>
      <c r="I129" s="1"/>
      <c r="J129" s="1" t="str">
        <f>IF('Settlement Account'!J129="Yes",'Settlement Account'!C129&amp;'Settlement Account'!D129,"")</f>
        <v/>
      </c>
      <c r="K129" s="1" t="str">
        <f>IF('Settlement Account'!J129="Yes",'Settlement Account'!A129,"")</f>
        <v/>
      </c>
      <c r="L129" s="1" t="str">
        <f>IF('Settlement Account'!J129="Yes",'Settlement Account'!C129,"")</f>
        <v/>
      </c>
      <c r="M129" s="1" t="str">
        <f>IF('Settlement Account'!J129="Yes",'Settlement Account'!D129,"")</f>
        <v/>
      </c>
      <c r="N129" s="1" t="str">
        <f t="shared" si="11"/>
        <v/>
      </c>
      <c r="O129" s="1" t="str">
        <f ca="1">IF(COUNTIF($N$2:N129,N129)=1,IFERROR(SUMPRODUCT(SEARCH(MID(N129,ROW(INDIRECT("1:"&amp;LEN(N129))),1),Lists!$V$2)),""),"")</f>
        <v/>
      </c>
      <c r="P129" s="1" t="str">
        <f t="shared" ca="1" si="8"/>
        <v/>
      </c>
      <c r="Q129" s="1" t="str">
        <f t="shared" si="12"/>
        <v xml:space="preserve"> / Eurex Derivate - ()</v>
      </c>
    </row>
    <row r="130" spans="1:17">
      <c r="A130" s="36" t="str">
        <f>IF(OR('Processing Settings'!G130="Netting with Strange Nets ('NET/SPLIT')",'Processing Settings'!G130="Aggregation with Linking",'Processing Settings'!G130="Aggregation"),'Processing Settings'!E130,"")</f>
        <v/>
      </c>
      <c r="B130" s="39" t="str">
        <f>IF(OR('Processing Settings'!G130="Netting with Strange Nets ('NET/SPLIT')",'Processing Settings'!G130="Aggregation with Linking",'Processing Settings'!G130="Aggregation"),'Processing Settings'!A130,"")</f>
        <v/>
      </c>
      <c r="C130" s="39" t="str">
        <f>IF(OR('Processing Settings'!G130="Netting with Strange Nets ('NET/SPLIT')",'Processing Settings'!G130="Aggregation with Linking",'Processing Settings'!G130="Aggregation"),'Processing Settings'!D130,"")</f>
        <v/>
      </c>
      <c r="D130" s="39" t="str">
        <f>IF(OR('Processing Settings'!G130="Netting with Strange Nets ('NET/SPLIT')",'Processing Settings'!G130="Aggregation with Linking",'Processing Settings'!G130="Aggregation"),'Processing Settings'!C130,"")</f>
        <v/>
      </c>
      <c r="E130" s="40" t="str">
        <f t="shared" si="9"/>
        <v/>
      </c>
      <c r="F130" s="1" t="str">
        <f ca="1">IF(COUNTIF($E$2:E130,E130)=1,IFERROR(SUMPRODUCT(SEARCH(MID(E130,ROW(INDIRECT("1:"&amp;LEN(E130))),1),Lists!$V$2),ROW(INDIRECT("1:"&amp;LEN(E130)))),""),"")</f>
        <v/>
      </c>
      <c r="G130" s="1" t="str">
        <f t="shared" ref="G130:G193" ca="1" si="13">IFERROR(RANK(F130,$F$2:$F$600,0),"")</f>
        <v/>
      </c>
      <c r="H130" s="1" t="str">
        <f t="shared" si="10"/>
        <v xml:space="preserve"> /  - ()</v>
      </c>
      <c r="I130" s="1"/>
      <c r="J130" s="1" t="str">
        <f>IF('Settlement Account'!J130="Yes",'Settlement Account'!C130&amp;'Settlement Account'!D130,"")</f>
        <v/>
      </c>
      <c r="K130" s="1" t="str">
        <f>IF('Settlement Account'!J130="Yes",'Settlement Account'!A130,"")</f>
        <v/>
      </c>
      <c r="L130" s="1" t="str">
        <f>IF('Settlement Account'!J130="Yes",'Settlement Account'!C130,"")</f>
        <v/>
      </c>
      <c r="M130" s="1" t="str">
        <f>IF('Settlement Account'!J130="Yes",'Settlement Account'!D130,"")</f>
        <v/>
      </c>
      <c r="N130" s="1" t="str">
        <f t="shared" si="11"/>
        <v/>
      </c>
      <c r="O130" s="1" t="str">
        <f ca="1">IF(COUNTIF($N$2:N130,N130)=1,IFERROR(SUMPRODUCT(SEARCH(MID(N130,ROW(INDIRECT("1:"&amp;LEN(N130))),1),Lists!$V$2)),""),"")</f>
        <v/>
      </c>
      <c r="P130" s="1" t="str">
        <f t="shared" ref="P130:P193" ca="1" si="14">IFERROR(RANK(O130,$O$2:$O$300,0),"")</f>
        <v/>
      </c>
      <c r="Q130" s="1" t="str">
        <f t="shared" si="12"/>
        <v xml:space="preserve"> / Eurex Derivate - ()</v>
      </c>
    </row>
    <row r="131" spans="1:17">
      <c r="A131" s="36" t="str">
        <f>IF(OR('Processing Settings'!G131="Netting with Strange Nets ('NET/SPLIT')",'Processing Settings'!G131="Aggregation with Linking",'Processing Settings'!G131="Aggregation"),'Processing Settings'!E131,"")</f>
        <v/>
      </c>
      <c r="B131" s="39" t="str">
        <f>IF(OR('Processing Settings'!G131="Netting with Strange Nets ('NET/SPLIT')",'Processing Settings'!G131="Aggregation with Linking",'Processing Settings'!G131="Aggregation"),'Processing Settings'!A131,"")</f>
        <v/>
      </c>
      <c r="C131" s="39" t="str">
        <f>IF(OR('Processing Settings'!G131="Netting with Strange Nets ('NET/SPLIT')",'Processing Settings'!G131="Aggregation with Linking",'Processing Settings'!G131="Aggregation"),'Processing Settings'!D131,"")</f>
        <v/>
      </c>
      <c r="D131" s="39" t="str">
        <f>IF(OR('Processing Settings'!G131="Netting with Strange Nets ('NET/SPLIT')",'Processing Settings'!G131="Aggregation with Linking",'Processing Settings'!G131="Aggregation"),'Processing Settings'!C131,"")</f>
        <v/>
      </c>
      <c r="E131" s="40" t="str">
        <f t="shared" ref="E131:E194" si="15">D131&amp;C131&amp;A131</f>
        <v/>
      </c>
      <c r="F131" s="1" t="str">
        <f ca="1">IF(COUNTIF($E$2:E131,E131)=1,IFERROR(SUMPRODUCT(SEARCH(MID(E131,ROW(INDIRECT("1:"&amp;LEN(E131))),1),Lists!$V$2),ROW(INDIRECT("1:"&amp;LEN(E131)))),""),"")</f>
        <v/>
      </c>
      <c r="G131" s="1" t="str">
        <f t="shared" ca="1" si="13"/>
        <v/>
      </c>
      <c r="H131" s="1" t="str">
        <f t="shared" ref="H131:H194" si="16">B131&amp;CHAR(32)&amp;"/" &amp;CHAR(32)&amp;D131&amp;CHAR(32)&amp;"-"&amp;CHAR(32)&amp;C131&amp;"("&amp;A131&amp;")"</f>
        <v xml:space="preserve"> /  - ()</v>
      </c>
      <c r="I131" s="1"/>
      <c r="J131" s="1" t="str">
        <f>IF('Settlement Account'!J131="Yes",'Settlement Account'!C131&amp;'Settlement Account'!D131,"")</f>
        <v/>
      </c>
      <c r="K131" s="1" t="str">
        <f>IF('Settlement Account'!J131="Yes",'Settlement Account'!A131,"")</f>
        <v/>
      </c>
      <c r="L131" s="1" t="str">
        <f>IF('Settlement Account'!J131="Yes",'Settlement Account'!C131,"")</f>
        <v/>
      </c>
      <c r="M131" s="1" t="str">
        <f>IF('Settlement Account'!J131="Yes",'Settlement Account'!D131,"")</f>
        <v/>
      </c>
      <c r="N131" s="1" t="str">
        <f t="shared" ref="N131:N194" si="17">K131&amp;J131</f>
        <v/>
      </c>
      <c r="O131" s="1" t="str">
        <f ca="1">IF(COUNTIF($N$2:N131,N131)=1,IFERROR(SUMPRODUCT(SEARCH(MID(N131,ROW(INDIRECT("1:"&amp;LEN(N131))),1),Lists!$V$2)),""),"")</f>
        <v/>
      </c>
      <c r="P131" s="1" t="str">
        <f t="shared" ca="1" si="14"/>
        <v/>
      </c>
      <c r="Q131" s="1" t="str">
        <f t="shared" ref="Q131:Q194" si="18">K131&amp;CHAR(32)&amp;"/ Eurex Derivate -" &amp;CHAR(32)&amp;L131&amp;"("&amp;M131&amp;")"</f>
        <v xml:space="preserve"> / Eurex Derivate - ()</v>
      </c>
    </row>
    <row r="132" spans="1:17">
      <c r="A132" s="36" t="str">
        <f>IF(OR('Processing Settings'!G132="Netting with Strange Nets ('NET/SPLIT')",'Processing Settings'!G132="Aggregation with Linking",'Processing Settings'!G132="Aggregation"),'Processing Settings'!E132,"")</f>
        <v/>
      </c>
      <c r="B132" s="39" t="str">
        <f>IF(OR('Processing Settings'!G132="Netting with Strange Nets ('NET/SPLIT')",'Processing Settings'!G132="Aggregation with Linking",'Processing Settings'!G132="Aggregation"),'Processing Settings'!A132,"")</f>
        <v/>
      </c>
      <c r="C132" s="39" t="str">
        <f>IF(OR('Processing Settings'!G132="Netting with Strange Nets ('NET/SPLIT')",'Processing Settings'!G132="Aggregation with Linking",'Processing Settings'!G132="Aggregation"),'Processing Settings'!D132,"")</f>
        <v/>
      </c>
      <c r="D132" s="39" t="str">
        <f>IF(OR('Processing Settings'!G132="Netting with Strange Nets ('NET/SPLIT')",'Processing Settings'!G132="Aggregation with Linking",'Processing Settings'!G132="Aggregation"),'Processing Settings'!C132,"")</f>
        <v/>
      </c>
      <c r="E132" s="40" t="str">
        <f t="shared" si="15"/>
        <v/>
      </c>
      <c r="F132" s="1" t="str">
        <f ca="1">IF(COUNTIF($E$2:E132,E132)=1,IFERROR(SUMPRODUCT(SEARCH(MID(E132,ROW(INDIRECT("1:"&amp;LEN(E132))),1),Lists!$V$2),ROW(INDIRECT("1:"&amp;LEN(E132)))),""),"")</f>
        <v/>
      </c>
      <c r="G132" s="1" t="str">
        <f t="shared" ca="1" si="13"/>
        <v/>
      </c>
      <c r="H132" s="1" t="str">
        <f t="shared" si="16"/>
        <v xml:space="preserve"> /  - ()</v>
      </c>
      <c r="I132" s="1"/>
      <c r="J132" s="1" t="str">
        <f>IF('Settlement Account'!J132="Yes",'Settlement Account'!C132&amp;'Settlement Account'!D132,"")</f>
        <v/>
      </c>
      <c r="K132" s="1" t="str">
        <f>IF('Settlement Account'!J132="Yes",'Settlement Account'!A132,"")</f>
        <v/>
      </c>
      <c r="L132" s="1" t="str">
        <f>IF('Settlement Account'!J132="Yes",'Settlement Account'!C132,"")</f>
        <v/>
      </c>
      <c r="M132" s="1" t="str">
        <f>IF('Settlement Account'!J132="Yes",'Settlement Account'!D132,"")</f>
        <v/>
      </c>
      <c r="N132" s="1" t="str">
        <f t="shared" si="17"/>
        <v/>
      </c>
      <c r="O132" s="1" t="str">
        <f ca="1">IF(COUNTIF($N$2:N132,N132)=1,IFERROR(SUMPRODUCT(SEARCH(MID(N132,ROW(INDIRECT("1:"&amp;LEN(N132))),1),Lists!$V$2)),""),"")</f>
        <v/>
      </c>
      <c r="P132" s="1" t="str">
        <f t="shared" ca="1" si="14"/>
        <v/>
      </c>
      <c r="Q132" s="1" t="str">
        <f t="shared" si="18"/>
        <v xml:space="preserve"> / Eurex Derivate - ()</v>
      </c>
    </row>
    <row r="133" spans="1:17">
      <c r="A133" s="36" t="str">
        <f>IF(OR('Processing Settings'!G133="Netting with Strange Nets ('NET/SPLIT')",'Processing Settings'!G133="Aggregation with Linking",'Processing Settings'!G133="Aggregation"),'Processing Settings'!E133,"")</f>
        <v/>
      </c>
      <c r="B133" s="39" t="str">
        <f>IF(OR('Processing Settings'!G133="Netting with Strange Nets ('NET/SPLIT')",'Processing Settings'!G133="Aggregation with Linking",'Processing Settings'!G133="Aggregation"),'Processing Settings'!A133,"")</f>
        <v/>
      </c>
      <c r="C133" s="39" t="str">
        <f>IF(OR('Processing Settings'!G133="Netting with Strange Nets ('NET/SPLIT')",'Processing Settings'!G133="Aggregation with Linking",'Processing Settings'!G133="Aggregation"),'Processing Settings'!D133,"")</f>
        <v/>
      </c>
      <c r="D133" s="39" t="str">
        <f>IF(OR('Processing Settings'!G133="Netting with Strange Nets ('NET/SPLIT')",'Processing Settings'!G133="Aggregation with Linking",'Processing Settings'!G133="Aggregation"),'Processing Settings'!C133,"")</f>
        <v/>
      </c>
      <c r="E133" s="40" t="str">
        <f t="shared" si="15"/>
        <v/>
      </c>
      <c r="F133" s="1" t="str">
        <f ca="1">IF(COUNTIF($E$2:E133,E133)=1,IFERROR(SUMPRODUCT(SEARCH(MID(E133,ROW(INDIRECT("1:"&amp;LEN(E133))),1),Lists!$V$2),ROW(INDIRECT("1:"&amp;LEN(E133)))),""),"")</f>
        <v/>
      </c>
      <c r="G133" s="1" t="str">
        <f t="shared" ca="1" si="13"/>
        <v/>
      </c>
      <c r="H133" s="1" t="str">
        <f t="shared" si="16"/>
        <v xml:space="preserve"> /  - ()</v>
      </c>
      <c r="I133" s="1"/>
      <c r="J133" s="1" t="str">
        <f>IF('Settlement Account'!J133="Yes",'Settlement Account'!C133&amp;'Settlement Account'!D133,"")</f>
        <v/>
      </c>
      <c r="K133" s="1" t="str">
        <f>IF('Settlement Account'!J133="Yes",'Settlement Account'!A133,"")</f>
        <v/>
      </c>
      <c r="L133" s="1" t="str">
        <f>IF('Settlement Account'!J133="Yes",'Settlement Account'!C133,"")</f>
        <v/>
      </c>
      <c r="M133" s="1" t="str">
        <f>IF('Settlement Account'!J133="Yes",'Settlement Account'!D133,"")</f>
        <v/>
      </c>
      <c r="N133" s="1" t="str">
        <f t="shared" si="17"/>
        <v/>
      </c>
      <c r="O133" s="1" t="str">
        <f ca="1">IF(COUNTIF($N$2:N133,N133)=1,IFERROR(SUMPRODUCT(SEARCH(MID(N133,ROW(INDIRECT("1:"&amp;LEN(N133))),1),Lists!$V$2)),""),"")</f>
        <v/>
      </c>
      <c r="P133" s="1" t="str">
        <f t="shared" ca="1" si="14"/>
        <v/>
      </c>
      <c r="Q133" s="1" t="str">
        <f t="shared" si="18"/>
        <v xml:space="preserve"> / Eurex Derivate - ()</v>
      </c>
    </row>
    <row r="134" spans="1:17">
      <c r="A134" s="36" t="str">
        <f>IF(OR('Processing Settings'!G134="Netting with Strange Nets ('NET/SPLIT')",'Processing Settings'!G134="Aggregation with Linking",'Processing Settings'!G134="Aggregation"),'Processing Settings'!E134,"")</f>
        <v/>
      </c>
      <c r="B134" s="39" t="str">
        <f>IF(OR('Processing Settings'!G134="Netting with Strange Nets ('NET/SPLIT')",'Processing Settings'!G134="Aggregation with Linking",'Processing Settings'!G134="Aggregation"),'Processing Settings'!A134,"")</f>
        <v/>
      </c>
      <c r="C134" s="39" t="str">
        <f>IF(OR('Processing Settings'!G134="Netting with Strange Nets ('NET/SPLIT')",'Processing Settings'!G134="Aggregation with Linking",'Processing Settings'!G134="Aggregation"),'Processing Settings'!D134,"")</f>
        <v/>
      </c>
      <c r="D134" s="39" t="str">
        <f>IF(OR('Processing Settings'!G134="Netting with Strange Nets ('NET/SPLIT')",'Processing Settings'!G134="Aggregation with Linking",'Processing Settings'!G134="Aggregation"),'Processing Settings'!C134,"")</f>
        <v/>
      </c>
      <c r="E134" s="40" t="str">
        <f t="shared" si="15"/>
        <v/>
      </c>
      <c r="F134" s="1" t="str">
        <f ca="1">IF(COUNTIF($E$2:E134,E134)=1,IFERROR(SUMPRODUCT(SEARCH(MID(E134,ROW(INDIRECT("1:"&amp;LEN(E134))),1),Lists!$V$2),ROW(INDIRECT("1:"&amp;LEN(E134)))),""),"")</f>
        <v/>
      </c>
      <c r="G134" s="1" t="str">
        <f t="shared" ca="1" si="13"/>
        <v/>
      </c>
      <c r="H134" s="1" t="str">
        <f t="shared" si="16"/>
        <v xml:space="preserve"> /  - ()</v>
      </c>
      <c r="I134" s="1"/>
      <c r="J134" s="1" t="str">
        <f>IF('Settlement Account'!J134="Yes",'Settlement Account'!C134&amp;'Settlement Account'!D134,"")</f>
        <v/>
      </c>
      <c r="K134" s="1" t="str">
        <f>IF('Settlement Account'!J134="Yes",'Settlement Account'!A134,"")</f>
        <v/>
      </c>
      <c r="L134" s="1" t="str">
        <f>IF('Settlement Account'!J134="Yes",'Settlement Account'!C134,"")</f>
        <v/>
      </c>
      <c r="M134" s="1" t="str">
        <f>IF('Settlement Account'!J134="Yes",'Settlement Account'!D134,"")</f>
        <v/>
      </c>
      <c r="N134" s="1" t="str">
        <f t="shared" si="17"/>
        <v/>
      </c>
      <c r="O134" s="1" t="str">
        <f ca="1">IF(COUNTIF($N$2:N134,N134)=1,IFERROR(SUMPRODUCT(SEARCH(MID(N134,ROW(INDIRECT("1:"&amp;LEN(N134))),1),Lists!$V$2)),""),"")</f>
        <v/>
      </c>
      <c r="P134" s="1" t="str">
        <f t="shared" ca="1" si="14"/>
        <v/>
      </c>
      <c r="Q134" s="1" t="str">
        <f t="shared" si="18"/>
        <v xml:space="preserve"> / Eurex Derivate - ()</v>
      </c>
    </row>
    <row r="135" spans="1:17">
      <c r="A135" s="36" t="str">
        <f>IF(OR('Processing Settings'!G135="Netting with Strange Nets ('NET/SPLIT')",'Processing Settings'!G135="Aggregation with Linking",'Processing Settings'!G135="Aggregation"),'Processing Settings'!E135,"")</f>
        <v/>
      </c>
      <c r="B135" s="39" t="str">
        <f>IF(OR('Processing Settings'!G135="Netting with Strange Nets ('NET/SPLIT')",'Processing Settings'!G135="Aggregation with Linking",'Processing Settings'!G135="Aggregation"),'Processing Settings'!A135,"")</f>
        <v/>
      </c>
      <c r="C135" s="39" t="str">
        <f>IF(OR('Processing Settings'!G135="Netting with Strange Nets ('NET/SPLIT')",'Processing Settings'!G135="Aggregation with Linking",'Processing Settings'!G135="Aggregation"),'Processing Settings'!D135,"")</f>
        <v/>
      </c>
      <c r="D135" s="39" t="str">
        <f>IF(OR('Processing Settings'!G135="Netting with Strange Nets ('NET/SPLIT')",'Processing Settings'!G135="Aggregation with Linking",'Processing Settings'!G135="Aggregation"),'Processing Settings'!C135,"")</f>
        <v/>
      </c>
      <c r="E135" s="40" t="str">
        <f t="shared" si="15"/>
        <v/>
      </c>
      <c r="F135" s="1" t="str">
        <f ca="1">IF(COUNTIF($E$2:E135,E135)=1,IFERROR(SUMPRODUCT(SEARCH(MID(E135,ROW(INDIRECT("1:"&amp;LEN(E135))),1),Lists!$V$2),ROW(INDIRECT("1:"&amp;LEN(E135)))),""),"")</f>
        <v/>
      </c>
      <c r="G135" s="1" t="str">
        <f t="shared" ca="1" si="13"/>
        <v/>
      </c>
      <c r="H135" s="1" t="str">
        <f t="shared" si="16"/>
        <v xml:space="preserve"> /  - ()</v>
      </c>
      <c r="I135" s="1"/>
      <c r="J135" s="1" t="str">
        <f>IF('Settlement Account'!J135="Yes",'Settlement Account'!C135&amp;'Settlement Account'!D135,"")</f>
        <v/>
      </c>
      <c r="K135" s="1" t="str">
        <f>IF('Settlement Account'!J135="Yes",'Settlement Account'!A135,"")</f>
        <v/>
      </c>
      <c r="L135" s="1" t="str">
        <f>IF('Settlement Account'!J135="Yes",'Settlement Account'!C135,"")</f>
        <v/>
      </c>
      <c r="M135" s="1" t="str">
        <f>IF('Settlement Account'!J135="Yes",'Settlement Account'!D135,"")</f>
        <v/>
      </c>
      <c r="N135" s="1" t="str">
        <f t="shared" si="17"/>
        <v/>
      </c>
      <c r="O135" s="1" t="str">
        <f ca="1">IF(COUNTIF($N$2:N135,N135)=1,IFERROR(SUMPRODUCT(SEARCH(MID(N135,ROW(INDIRECT("1:"&amp;LEN(N135))),1),Lists!$V$2)),""),"")</f>
        <v/>
      </c>
      <c r="P135" s="1" t="str">
        <f t="shared" ca="1" si="14"/>
        <v/>
      </c>
      <c r="Q135" s="1" t="str">
        <f t="shared" si="18"/>
        <v xml:space="preserve"> / Eurex Derivate - ()</v>
      </c>
    </row>
    <row r="136" spans="1:17">
      <c r="A136" s="36" t="str">
        <f>IF(OR('Processing Settings'!G136="Netting with Strange Nets ('NET/SPLIT')",'Processing Settings'!G136="Aggregation with Linking",'Processing Settings'!G136="Aggregation"),'Processing Settings'!E136,"")</f>
        <v/>
      </c>
      <c r="B136" s="39" t="str">
        <f>IF(OR('Processing Settings'!G136="Netting with Strange Nets ('NET/SPLIT')",'Processing Settings'!G136="Aggregation with Linking",'Processing Settings'!G136="Aggregation"),'Processing Settings'!A136,"")</f>
        <v/>
      </c>
      <c r="C136" s="39" t="str">
        <f>IF(OR('Processing Settings'!G136="Netting with Strange Nets ('NET/SPLIT')",'Processing Settings'!G136="Aggregation with Linking",'Processing Settings'!G136="Aggregation"),'Processing Settings'!D136,"")</f>
        <v/>
      </c>
      <c r="D136" s="39" t="str">
        <f>IF(OR('Processing Settings'!G136="Netting with Strange Nets ('NET/SPLIT')",'Processing Settings'!G136="Aggregation with Linking",'Processing Settings'!G136="Aggregation"),'Processing Settings'!C136,"")</f>
        <v/>
      </c>
      <c r="E136" s="40" t="str">
        <f t="shared" si="15"/>
        <v/>
      </c>
      <c r="F136" s="1" t="str">
        <f ca="1">IF(COUNTIF($E$2:E136,E136)=1,IFERROR(SUMPRODUCT(SEARCH(MID(E136,ROW(INDIRECT("1:"&amp;LEN(E136))),1),Lists!$V$2),ROW(INDIRECT("1:"&amp;LEN(E136)))),""),"")</f>
        <v/>
      </c>
      <c r="G136" s="1" t="str">
        <f t="shared" ca="1" si="13"/>
        <v/>
      </c>
      <c r="H136" s="1" t="str">
        <f t="shared" si="16"/>
        <v xml:space="preserve"> /  - ()</v>
      </c>
      <c r="I136" s="1"/>
      <c r="J136" s="1" t="str">
        <f>IF('Settlement Account'!J136="Yes",'Settlement Account'!C136&amp;'Settlement Account'!D136,"")</f>
        <v/>
      </c>
      <c r="K136" s="1" t="str">
        <f>IF('Settlement Account'!J136="Yes",'Settlement Account'!A136,"")</f>
        <v/>
      </c>
      <c r="L136" s="1" t="str">
        <f>IF('Settlement Account'!J136="Yes",'Settlement Account'!C136,"")</f>
        <v/>
      </c>
      <c r="M136" s="1" t="str">
        <f>IF('Settlement Account'!J136="Yes",'Settlement Account'!D136,"")</f>
        <v/>
      </c>
      <c r="N136" s="1" t="str">
        <f t="shared" si="17"/>
        <v/>
      </c>
      <c r="O136" s="1" t="str">
        <f ca="1">IF(COUNTIF($N$2:N136,N136)=1,IFERROR(SUMPRODUCT(SEARCH(MID(N136,ROW(INDIRECT("1:"&amp;LEN(N136))),1),Lists!$V$2)),""),"")</f>
        <v/>
      </c>
      <c r="P136" s="1" t="str">
        <f t="shared" ca="1" si="14"/>
        <v/>
      </c>
      <c r="Q136" s="1" t="str">
        <f t="shared" si="18"/>
        <v xml:space="preserve"> / Eurex Derivate - ()</v>
      </c>
    </row>
    <row r="137" spans="1:17">
      <c r="A137" s="36" t="str">
        <f>IF(OR('Processing Settings'!G137="Netting with Strange Nets ('NET/SPLIT')",'Processing Settings'!G137="Aggregation with Linking",'Processing Settings'!G137="Aggregation"),'Processing Settings'!E137,"")</f>
        <v/>
      </c>
      <c r="B137" s="39" t="str">
        <f>IF(OR('Processing Settings'!G137="Netting with Strange Nets ('NET/SPLIT')",'Processing Settings'!G137="Aggregation with Linking",'Processing Settings'!G137="Aggregation"),'Processing Settings'!A137,"")</f>
        <v/>
      </c>
      <c r="C137" s="39" t="str">
        <f>IF(OR('Processing Settings'!G137="Netting with Strange Nets ('NET/SPLIT')",'Processing Settings'!G137="Aggregation with Linking",'Processing Settings'!G137="Aggregation"),'Processing Settings'!D137,"")</f>
        <v/>
      </c>
      <c r="D137" s="39" t="str">
        <f>IF(OR('Processing Settings'!G137="Netting with Strange Nets ('NET/SPLIT')",'Processing Settings'!G137="Aggregation with Linking",'Processing Settings'!G137="Aggregation"),'Processing Settings'!C137,"")</f>
        <v/>
      </c>
      <c r="E137" s="40" t="str">
        <f t="shared" si="15"/>
        <v/>
      </c>
      <c r="F137" s="1" t="str">
        <f ca="1">IF(COUNTIF($E$2:E137,E137)=1,IFERROR(SUMPRODUCT(SEARCH(MID(E137,ROW(INDIRECT("1:"&amp;LEN(E137))),1),Lists!$V$2),ROW(INDIRECT("1:"&amp;LEN(E137)))),""),"")</f>
        <v/>
      </c>
      <c r="G137" s="1" t="str">
        <f t="shared" ca="1" si="13"/>
        <v/>
      </c>
      <c r="H137" s="1" t="str">
        <f t="shared" si="16"/>
        <v xml:space="preserve"> /  - ()</v>
      </c>
      <c r="I137" s="1"/>
      <c r="J137" s="1" t="str">
        <f>IF('Settlement Account'!J137="Yes",'Settlement Account'!C137&amp;'Settlement Account'!D137,"")</f>
        <v/>
      </c>
      <c r="K137" s="1" t="str">
        <f>IF('Settlement Account'!J137="Yes",'Settlement Account'!A137,"")</f>
        <v/>
      </c>
      <c r="L137" s="1" t="str">
        <f>IF('Settlement Account'!J137="Yes",'Settlement Account'!C137,"")</f>
        <v/>
      </c>
      <c r="M137" s="1" t="str">
        <f>IF('Settlement Account'!J137="Yes",'Settlement Account'!D137,"")</f>
        <v/>
      </c>
      <c r="N137" s="1" t="str">
        <f t="shared" si="17"/>
        <v/>
      </c>
      <c r="O137" s="1" t="str">
        <f ca="1">IF(COUNTIF($N$2:N137,N137)=1,IFERROR(SUMPRODUCT(SEARCH(MID(N137,ROW(INDIRECT("1:"&amp;LEN(N137))),1),Lists!$V$2)),""),"")</f>
        <v/>
      </c>
      <c r="P137" s="1" t="str">
        <f t="shared" ca="1" si="14"/>
        <v/>
      </c>
      <c r="Q137" s="1" t="str">
        <f t="shared" si="18"/>
        <v xml:space="preserve"> / Eurex Derivate - ()</v>
      </c>
    </row>
    <row r="138" spans="1:17">
      <c r="A138" s="36" t="str">
        <f>IF(OR('Processing Settings'!G138="Netting with Strange Nets ('NET/SPLIT')",'Processing Settings'!G138="Aggregation with Linking",'Processing Settings'!G138="Aggregation"),'Processing Settings'!E138,"")</f>
        <v/>
      </c>
      <c r="B138" s="39" t="str">
        <f>IF(OR('Processing Settings'!G138="Netting with Strange Nets ('NET/SPLIT')",'Processing Settings'!G138="Aggregation with Linking",'Processing Settings'!G138="Aggregation"),'Processing Settings'!A138,"")</f>
        <v/>
      </c>
      <c r="C138" s="39" t="str">
        <f>IF(OR('Processing Settings'!G138="Netting with Strange Nets ('NET/SPLIT')",'Processing Settings'!G138="Aggregation with Linking",'Processing Settings'!G138="Aggregation"),'Processing Settings'!D138,"")</f>
        <v/>
      </c>
      <c r="D138" s="39" t="str">
        <f>IF(OR('Processing Settings'!G138="Netting with Strange Nets ('NET/SPLIT')",'Processing Settings'!G138="Aggregation with Linking",'Processing Settings'!G138="Aggregation"),'Processing Settings'!C138,"")</f>
        <v/>
      </c>
      <c r="E138" s="40" t="str">
        <f t="shared" si="15"/>
        <v/>
      </c>
      <c r="F138" s="1" t="str">
        <f ca="1">IF(COUNTIF($E$2:E138,E138)=1,IFERROR(SUMPRODUCT(SEARCH(MID(E138,ROW(INDIRECT("1:"&amp;LEN(E138))),1),Lists!$V$2),ROW(INDIRECT("1:"&amp;LEN(E138)))),""),"")</f>
        <v/>
      </c>
      <c r="G138" s="1" t="str">
        <f t="shared" ca="1" si="13"/>
        <v/>
      </c>
      <c r="H138" s="1" t="str">
        <f t="shared" si="16"/>
        <v xml:space="preserve"> /  - ()</v>
      </c>
      <c r="I138" s="1"/>
      <c r="J138" s="1" t="str">
        <f>IF('Settlement Account'!J138="Yes",'Settlement Account'!C138&amp;'Settlement Account'!D138,"")</f>
        <v/>
      </c>
      <c r="K138" s="1" t="str">
        <f>IF('Settlement Account'!J138="Yes",'Settlement Account'!A138,"")</f>
        <v/>
      </c>
      <c r="L138" s="1" t="str">
        <f>IF('Settlement Account'!J138="Yes",'Settlement Account'!C138,"")</f>
        <v/>
      </c>
      <c r="M138" s="1" t="str">
        <f>IF('Settlement Account'!J138="Yes",'Settlement Account'!D138,"")</f>
        <v/>
      </c>
      <c r="N138" s="1" t="str">
        <f t="shared" si="17"/>
        <v/>
      </c>
      <c r="O138" s="1" t="str">
        <f ca="1">IF(COUNTIF($N$2:N138,N138)=1,IFERROR(SUMPRODUCT(SEARCH(MID(N138,ROW(INDIRECT("1:"&amp;LEN(N138))),1),Lists!$V$2)),""),"")</f>
        <v/>
      </c>
      <c r="P138" s="1" t="str">
        <f t="shared" ca="1" si="14"/>
        <v/>
      </c>
      <c r="Q138" s="1" t="str">
        <f t="shared" si="18"/>
        <v xml:space="preserve"> / Eurex Derivate - ()</v>
      </c>
    </row>
    <row r="139" spans="1:17">
      <c r="A139" s="36" t="str">
        <f>IF(OR('Processing Settings'!G139="Netting with Strange Nets ('NET/SPLIT')",'Processing Settings'!G139="Aggregation with Linking",'Processing Settings'!G139="Aggregation"),'Processing Settings'!E139,"")</f>
        <v/>
      </c>
      <c r="B139" s="39" t="str">
        <f>IF(OR('Processing Settings'!G139="Netting with Strange Nets ('NET/SPLIT')",'Processing Settings'!G139="Aggregation with Linking",'Processing Settings'!G139="Aggregation"),'Processing Settings'!A139,"")</f>
        <v/>
      </c>
      <c r="C139" s="39" t="str">
        <f>IF(OR('Processing Settings'!G139="Netting with Strange Nets ('NET/SPLIT')",'Processing Settings'!G139="Aggregation with Linking",'Processing Settings'!G139="Aggregation"),'Processing Settings'!D139,"")</f>
        <v/>
      </c>
      <c r="D139" s="39" t="str">
        <f>IF(OR('Processing Settings'!G139="Netting with Strange Nets ('NET/SPLIT')",'Processing Settings'!G139="Aggregation with Linking",'Processing Settings'!G139="Aggregation"),'Processing Settings'!C139,"")</f>
        <v/>
      </c>
      <c r="E139" s="40" t="str">
        <f t="shared" si="15"/>
        <v/>
      </c>
      <c r="F139" s="1" t="str">
        <f ca="1">IF(COUNTIF($E$2:E139,E139)=1,IFERROR(SUMPRODUCT(SEARCH(MID(E139,ROW(INDIRECT("1:"&amp;LEN(E139))),1),Lists!$V$2),ROW(INDIRECT("1:"&amp;LEN(E139)))),""),"")</f>
        <v/>
      </c>
      <c r="G139" s="1" t="str">
        <f t="shared" ca="1" si="13"/>
        <v/>
      </c>
      <c r="H139" s="1" t="str">
        <f t="shared" si="16"/>
        <v xml:space="preserve"> /  - ()</v>
      </c>
      <c r="I139" s="1"/>
      <c r="J139" s="1" t="str">
        <f>IF('Settlement Account'!J139="Yes",'Settlement Account'!C139&amp;'Settlement Account'!D139,"")</f>
        <v/>
      </c>
      <c r="K139" s="1" t="str">
        <f>IF('Settlement Account'!J139="Yes",'Settlement Account'!A139,"")</f>
        <v/>
      </c>
      <c r="L139" s="1" t="str">
        <f>IF('Settlement Account'!J139="Yes",'Settlement Account'!C139,"")</f>
        <v/>
      </c>
      <c r="M139" s="1" t="str">
        <f>IF('Settlement Account'!J139="Yes",'Settlement Account'!D139,"")</f>
        <v/>
      </c>
      <c r="N139" s="1" t="str">
        <f t="shared" si="17"/>
        <v/>
      </c>
      <c r="O139" s="1" t="str">
        <f ca="1">IF(COUNTIF($N$2:N139,N139)=1,IFERROR(SUMPRODUCT(SEARCH(MID(N139,ROW(INDIRECT("1:"&amp;LEN(N139))),1),Lists!$V$2)),""),"")</f>
        <v/>
      </c>
      <c r="P139" s="1" t="str">
        <f t="shared" ca="1" si="14"/>
        <v/>
      </c>
      <c r="Q139" s="1" t="str">
        <f t="shared" si="18"/>
        <v xml:space="preserve"> / Eurex Derivate - ()</v>
      </c>
    </row>
    <row r="140" spans="1:17">
      <c r="A140" s="36" t="str">
        <f>IF(OR('Processing Settings'!G140="Netting with Strange Nets ('NET/SPLIT')",'Processing Settings'!G140="Aggregation with Linking",'Processing Settings'!G140="Aggregation"),'Processing Settings'!E140,"")</f>
        <v/>
      </c>
      <c r="B140" s="39" t="str">
        <f>IF(OR('Processing Settings'!G140="Netting with Strange Nets ('NET/SPLIT')",'Processing Settings'!G140="Aggregation with Linking",'Processing Settings'!G140="Aggregation"),'Processing Settings'!A140,"")</f>
        <v/>
      </c>
      <c r="C140" s="39" t="str">
        <f>IF(OR('Processing Settings'!G140="Netting with Strange Nets ('NET/SPLIT')",'Processing Settings'!G140="Aggregation with Linking",'Processing Settings'!G140="Aggregation"),'Processing Settings'!D140,"")</f>
        <v/>
      </c>
      <c r="D140" s="39" t="str">
        <f>IF(OR('Processing Settings'!G140="Netting with Strange Nets ('NET/SPLIT')",'Processing Settings'!G140="Aggregation with Linking",'Processing Settings'!G140="Aggregation"),'Processing Settings'!C140,"")</f>
        <v/>
      </c>
      <c r="E140" s="40" t="str">
        <f t="shared" si="15"/>
        <v/>
      </c>
      <c r="F140" s="1" t="str">
        <f ca="1">IF(COUNTIF($E$2:E140,E140)=1,IFERROR(SUMPRODUCT(SEARCH(MID(E140,ROW(INDIRECT("1:"&amp;LEN(E140))),1),Lists!$V$2),ROW(INDIRECT("1:"&amp;LEN(E140)))),""),"")</f>
        <v/>
      </c>
      <c r="G140" s="1" t="str">
        <f t="shared" ca="1" si="13"/>
        <v/>
      </c>
      <c r="H140" s="1" t="str">
        <f t="shared" si="16"/>
        <v xml:space="preserve"> /  - ()</v>
      </c>
      <c r="I140" s="1"/>
      <c r="J140" s="1" t="str">
        <f>IF('Settlement Account'!J140="Yes",'Settlement Account'!C140&amp;'Settlement Account'!D140,"")</f>
        <v/>
      </c>
      <c r="K140" s="1" t="str">
        <f>IF('Settlement Account'!J140="Yes",'Settlement Account'!A140,"")</f>
        <v/>
      </c>
      <c r="L140" s="1" t="str">
        <f>IF('Settlement Account'!J140="Yes",'Settlement Account'!C140,"")</f>
        <v/>
      </c>
      <c r="M140" s="1" t="str">
        <f>IF('Settlement Account'!J140="Yes",'Settlement Account'!D140,"")</f>
        <v/>
      </c>
      <c r="N140" s="1" t="str">
        <f t="shared" si="17"/>
        <v/>
      </c>
      <c r="O140" s="1" t="str">
        <f ca="1">IF(COUNTIF($N$2:N140,N140)=1,IFERROR(SUMPRODUCT(SEARCH(MID(N140,ROW(INDIRECT("1:"&amp;LEN(N140))),1),Lists!$V$2)),""),"")</f>
        <v/>
      </c>
      <c r="P140" s="1" t="str">
        <f t="shared" ca="1" si="14"/>
        <v/>
      </c>
      <c r="Q140" s="1" t="str">
        <f t="shared" si="18"/>
        <v xml:space="preserve"> / Eurex Derivate - ()</v>
      </c>
    </row>
    <row r="141" spans="1:17">
      <c r="A141" s="36" t="str">
        <f>IF(OR('Processing Settings'!G141="Netting with Strange Nets ('NET/SPLIT')",'Processing Settings'!G141="Aggregation with Linking",'Processing Settings'!G141="Aggregation"),'Processing Settings'!E141,"")</f>
        <v/>
      </c>
      <c r="B141" s="39" t="str">
        <f>IF(OR('Processing Settings'!G141="Netting with Strange Nets ('NET/SPLIT')",'Processing Settings'!G141="Aggregation with Linking",'Processing Settings'!G141="Aggregation"),'Processing Settings'!A141,"")</f>
        <v/>
      </c>
      <c r="C141" s="39" t="str">
        <f>IF(OR('Processing Settings'!G141="Netting with Strange Nets ('NET/SPLIT')",'Processing Settings'!G141="Aggregation with Linking",'Processing Settings'!G141="Aggregation"),'Processing Settings'!D141,"")</f>
        <v/>
      </c>
      <c r="D141" s="39" t="str">
        <f>IF(OR('Processing Settings'!G141="Netting with Strange Nets ('NET/SPLIT')",'Processing Settings'!G141="Aggregation with Linking",'Processing Settings'!G141="Aggregation"),'Processing Settings'!C141,"")</f>
        <v/>
      </c>
      <c r="E141" s="40" t="str">
        <f t="shared" si="15"/>
        <v/>
      </c>
      <c r="F141" s="1" t="str">
        <f ca="1">IF(COUNTIF($E$2:E141,E141)=1,IFERROR(SUMPRODUCT(SEARCH(MID(E141,ROW(INDIRECT("1:"&amp;LEN(E141))),1),Lists!$V$2),ROW(INDIRECT("1:"&amp;LEN(E141)))),""),"")</f>
        <v/>
      </c>
      <c r="G141" s="1" t="str">
        <f t="shared" ca="1" si="13"/>
        <v/>
      </c>
      <c r="H141" s="1" t="str">
        <f t="shared" si="16"/>
        <v xml:space="preserve"> /  - ()</v>
      </c>
      <c r="I141" s="1"/>
      <c r="J141" s="1" t="str">
        <f>IF('Settlement Account'!J141="Yes",'Settlement Account'!C141&amp;'Settlement Account'!D141,"")</f>
        <v/>
      </c>
      <c r="K141" s="1" t="str">
        <f>IF('Settlement Account'!J141="Yes",'Settlement Account'!A141,"")</f>
        <v/>
      </c>
      <c r="L141" s="1" t="str">
        <f>IF('Settlement Account'!J141="Yes",'Settlement Account'!C141,"")</f>
        <v/>
      </c>
      <c r="M141" s="1" t="str">
        <f>IF('Settlement Account'!J141="Yes",'Settlement Account'!D141,"")</f>
        <v/>
      </c>
      <c r="N141" s="1" t="str">
        <f t="shared" si="17"/>
        <v/>
      </c>
      <c r="O141" s="1" t="str">
        <f ca="1">IF(COUNTIF($N$2:N141,N141)=1,IFERROR(SUMPRODUCT(SEARCH(MID(N141,ROW(INDIRECT("1:"&amp;LEN(N141))),1),Lists!$V$2)),""),"")</f>
        <v/>
      </c>
      <c r="P141" s="1" t="str">
        <f t="shared" ca="1" si="14"/>
        <v/>
      </c>
      <c r="Q141" s="1" t="str">
        <f t="shared" si="18"/>
        <v xml:space="preserve"> / Eurex Derivate - ()</v>
      </c>
    </row>
    <row r="142" spans="1:17">
      <c r="A142" s="36" t="str">
        <f>IF(OR('Processing Settings'!G142="Netting with Strange Nets ('NET/SPLIT')",'Processing Settings'!G142="Aggregation with Linking",'Processing Settings'!G142="Aggregation"),'Processing Settings'!E142,"")</f>
        <v/>
      </c>
      <c r="B142" s="39" t="str">
        <f>IF(OR('Processing Settings'!G142="Netting with Strange Nets ('NET/SPLIT')",'Processing Settings'!G142="Aggregation with Linking",'Processing Settings'!G142="Aggregation"),'Processing Settings'!A142,"")</f>
        <v/>
      </c>
      <c r="C142" s="39" t="str">
        <f>IF(OR('Processing Settings'!G142="Netting with Strange Nets ('NET/SPLIT')",'Processing Settings'!G142="Aggregation with Linking",'Processing Settings'!G142="Aggregation"),'Processing Settings'!D142,"")</f>
        <v/>
      </c>
      <c r="D142" s="39" t="str">
        <f>IF(OR('Processing Settings'!G142="Netting with Strange Nets ('NET/SPLIT')",'Processing Settings'!G142="Aggregation with Linking",'Processing Settings'!G142="Aggregation"),'Processing Settings'!C142,"")</f>
        <v/>
      </c>
      <c r="E142" s="40" t="str">
        <f t="shared" si="15"/>
        <v/>
      </c>
      <c r="F142" s="1" t="str">
        <f ca="1">IF(COUNTIF($E$2:E142,E142)=1,IFERROR(SUMPRODUCT(SEARCH(MID(E142,ROW(INDIRECT("1:"&amp;LEN(E142))),1),Lists!$V$2),ROW(INDIRECT("1:"&amp;LEN(E142)))),""),"")</f>
        <v/>
      </c>
      <c r="G142" s="1" t="str">
        <f t="shared" ca="1" si="13"/>
        <v/>
      </c>
      <c r="H142" s="1" t="str">
        <f t="shared" si="16"/>
        <v xml:space="preserve"> /  - ()</v>
      </c>
      <c r="I142" s="1"/>
      <c r="J142" s="1" t="str">
        <f>IF('Settlement Account'!J142="Yes",'Settlement Account'!C142&amp;'Settlement Account'!D142,"")</f>
        <v/>
      </c>
      <c r="K142" s="1" t="str">
        <f>IF('Settlement Account'!J142="Yes",'Settlement Account'!A142,"")</f>
        <v/>
      </c>
      <c r="L142" s="1" t="str">
        <f>IF('Settlement Account'!J142="Yes",'Settlement Account'!C142,"")</f>
        <v/>
      </c>
      <c r="M142" s="1" t="str">
        <f>IF('Settlement Account'!J142="Yes",'Settlement Account'!D142,"")</f>
        <v/>
      </c>
      <c r="N142" s="1" t="str">
        <f t="shared" si="17"/>
        <v/>
      </c>
      <c r="O142" s="1" t="str">
        <f ca="1">IF(COUNTIF($N$2:N142,N142)=1,IFERROR(SUMPRODUCT(SEARCH(MID(N142,ROW(INDIRECT("1:"&amp;LEN(N142))),1),Lists!$V$2)),""),"")</f>
        <v/>
      </c>
      <c r="P142" s="1" t="str">
        <f t="shared" ca="1" si="14"/>
        <v/>
      </c>
      <c r="Q142" s="1" t="str">
        <f t="shared" si="18"/>
        <v xml:space="preserve"> / Eurex Derivate - ()</v>
      </c>
    </row>
    <row r="143" spans="1:17">
      <c r="A143" s="36" t="str">
        <f>IF(OR('Processing Settings'!G143="Netting with Strange Nets ('NET/SPLIT')",'Processing Settings'!G143="Aggregation with Linking",'Processing Settings'!G143="Aggregation"),'Processing Settings'!E143,"")</f>
        <v/>
      </c>
      <c r="B143" s="39" t="str">
        <f>IF(OR('Processing Settings'!G143="Netting with Strange Nets ('NET/SPLIT')",'Processing Settings'!G143="Aggregation with Linking",'Processing Settings'!G143="Aggregation"),'Processing Settings'!A143,"")</f>
        <v/>
      </c>
      <c r="C143" s="39" t="str">
        <f>IF(OR('Processing Settings'!G143="Netting with Strange Nets ('NET/SPLIT')",'Processing Settings'!G143="Aggregation with Linking",'Processing Settings'!G143="Aggregation"),'Processing Settings'!D143,"")</f>
        <v/>
      </c>
      <c r="D143" s="39" t="str">
        <f>IF(OR('Processing Settings'!G143="Netting with Strange Nets ('NET/SPLIT')",'Processing Settings'!G143="Aggregation with Linking",'Processing Settings'!G143="Aggregation"),'Processing Settings'!C143,"")</f>
        <v/>
      </c>
      <c r="E143" s="40" t="str">
        <f t="shared" si="15"/>
        <v/>
      </c>
      <c r="F143" s="1" t="str">
        <f ca="1">IF(COUNTIF($E$2:E143,E143)=1,IFERROR(SUMPRODUCT(SEARCH(MID(E143,ROW(INDIRECT("1:"&amp;LEN(E143))),1),Lists!$V$2),ROW(INDIRECT("1:"&amp;LEN(E143)))),""),"")</f>
        <v/>
      </c>
      <c r="G143" s="1" t="str">
        <f t="shared" ca="1" si="13"/>
        <v/>
      </c>
      <c r="H143" s="1" t="str">
        <f t="shared" si="16"/>
        <v xml:space="preserve"> /  - ()</v>
      </c>
      <c r="I143" s="1"/>
      <c r="J143" s="1" t="str">
        <f>IF('Settlement Account'!J143="Yes",'Settlement Account'!C143&amp;'Settlement Account'!D143,"")</f>
        <v/>
      </c>
      <c r="K143" s="1" t="str">
        <f>IF('Settlement Account'!J143="Yes",'Settlement Account'!A143,"")</f>
        <v/>
      </c>
      <c r="L143" s="1" t="str">
        <f>IF('Settlement Account'!J143="Yes",'Settlement Account'!C143,"")</f>
        <v/>
      </c>
      <c r="M143" s="1" t="str">
        <f>IF('Settlement Account'!J143="Yes",'Settlement Account'!D143,"")</f>
        <v/>
      </c>
      <c r="N143" s="1" t="str">
        <f t="shared" si="17"/>
        <v/>
      </c>
      <c r="O143" s="1" t="str">
        <f ca="1">IF(COUNTIF($N$2:N143,N143)=1,IFERROR(SUMPRODUCT(SEARCH(MID(N143,ROW(INDIRECT("1:"&amp;LEN(N143))),1),Lists!$V$2)),""),"")</f>
        <v/>
      </c>
      <c r="P143" s="1" t="str">
        <f t="shared" ca="1" si="14"/>
        <v/>
      </c>
      <c r="Q143" s="1" t="str">
        <f t="shared" si="18"/>
        <v xml:space="preserve"> / Eurex Derivate - ()</v>
      </c>
    </row>
    <row r="144" spans="1:17">
      <c r="A144" s="36" t="str">
        <f>IF(OR('Processing Settings'!G144="Netting with Strange Nets ('NET/SPLIT')",'Processing Settings'!G144="Aggregation with Linking",'Processing Settings'!G144="Aggregation"),'Processing Settings'!E144,"")</f>
        <v/>
      </c>
      <c r="B144" s="39" t="str">
        <f>IF(OR('Processing Settings'!G144="Netting with Strange Nets ('NET/SPLIT')",'Processing Settings'!G144="Aggregation with Linking",'Processing Settings'!G144="Aggregation"),'Processing Settings'!A144,"")</f>
        <v/>
      </c>
      <c r="C144" s="39" t="str">
        <f>IF(OR('Processing Settings'!G144="Netting with Strange Nets ('NET/SPLIT')",'Processing Settings'!G144="Aggregation with Linking",'Processing Settings'!G144="Aggregation"),'Processing Settings'!D144,"")</f>
        <v/>
      </c>
      <c r="D144" s="39" t="str">
        <f>IF(OR('Processing Settings'!G144="Netting with Strange Nets ('NET/SPLIT')",'Processing Settings'!G144="Aggregation with Linking",'Processing Settings'!G144="Aggregation"),'Processing Settings'!C144,"")</f>
        <v/>
      </c>
      <c r="E144" s="40" t="str">
        <f t="shared" si="15"/>
        <v/>
      </c>
      <c r="F144" s="1" t="str">
        <f ca="1">IF(COUNTIF($E$2:E144,E144)=1,IFERROR(SUMPRODUCT(SEARCH(MID(E144,ROW(INDIRECT("1:"&amp;LEN(E144))),1),Lists!$V$2),ROW(INDIRECT("1:"&amp;LEN(E144)))),""),"")</f>
        <v/>
      </c>
      <c r="G144" s="1" t="str">
        <f t="shared" ca="1" si="13"/>
        <v/>
      </c>
      <c r="H144" s="1" t="str">
        <f t="shared" si="16"/>
        <v xml:space="preserve"> /  - ()</v>
      </c>
      <c r="I144" s="1"/>
      <c r="J144" s="1" t="str">
        <f>IF('Settlement Account'!J144="Yes",'Settlement Account'!C144&amp;'Settlement Account'!D144,"")</f>
        <v/>
      </c>
      <c r="K144" s="1" t="str">
        <f>IF('Settlement Account'!J144="Yes",'Settlement Account'!A144,"")</f>
        <v/>
      </c>
      <c r="L144" s="1" t="str">
        <f>IF('Settlement Account'!J144="Yes",'Settlement Account'!C144,"")</f>
        <v/>
      </c>
      <c r="M144" s="1" t="str">
        <f>IF('Settlement Account'!J144="Yes",'Settlement Account'!D144,"")</f>
        <v/>
      </c>
      <c r="N144" s="1" t="str">
        <f t="shared" si="17"/>
        <v/>
      </c>
      <c r="O144" s="1" t="str">
        <f ca="1">IF(COUNTIF($N$2:N144,N144)=1,IFERROR(SUMPRODUCT(SEARCH(MID(N144,ROW(INDIRECT("1:"&amp;LEN(N144))),1),Lists!$V$2)),""),"")</f>
        <v/>
      </c>
      <c r="P144" s="1" t="str">
        <f t="shared" ca="1" si="14"/>
        <v/>
      </c>
      <c r="Q144" s="1" t="str">
        <f t="shared" si="18"/>
        <v xml:space="preserve"> / Eurex Derivate - ()</v>
      </c>
    </row>
    <row r="145" spans="1:17">
      <c r="A145" s="36" t="str">
        <f>IF(OR('Processing Settings'!G145="Netting with Strange Nets ('NET/SPLIT')",'Processing Settings'!G145="Aggregation with Linking",'Processing Settings'!G145="Aggregation"),'Processing Settings'!E145,"")</f>
        <v/>
      </c>
      <c r="B145" s="39" t="str">
        <f>IF(OR('Processing Settings'!G145="Netting with Strange Nets ('NET/SPLIT')",'Processing Settings'!G145="Aggregation with Linking",'Processing Settings'!G145="Aggregation"),'Processing Settings'!A145,"")</f>
        <v/>
      </c>
      <c r="C145" s="39" t="str">
        <f>IF(OR('Processing Settings'!G145="Netting with Strange Nets ('NET/SPLIT')",'Processing Settings'!G145="Aggregation with Linking",'Processing Settings'!G145="Aggregation"),'Processing Settings'!D145,"")</f>
        <v/>
      </c>
      <c r="D145" s="39" t="str">
        <f>IF(OR('Processing Settings'!G145="Netting with Strange Nets ('NET/SPLIT')",'Processing Settings'!G145="Aggregation with Linking",'Processing Settings'!G145="Aggregation"),'Processing Settings'!C145,"")</f>
        <v/>
      </c>
      <c r="E145" s="40" t="str">
        <f t="shared" si="15"/>
        <v/>
      </c>
      <c r="F145" s="1" t="str">
        <f ca="1">IF(COUNTIF($E$2:E145,E145)=1,IFERROR(SUMPRODUCT(SEARCH(MID(E145,ROW(INDIRECT("1:"&amp;LEN(E145))),1),Lists!$V$2),ROW(INDIRECT("1:"&amp;LEN(E145)))),""),"")</f>
        <v/>
      </c>
      <c r="G145" s="1" t="str">
        <f t="shared" ca="1" si="13"/>
        <v/>
      </c>
      <c r="H145" s="1" t="str">
        <f t="shared" si="16"/>
        <v xml:space="preserve"> /  - ()</v>
      </c>
      <c r="I145" s="1"/>
      <c r="J145" s="1" t="str">
        <f>IF('Settlement Account'!J145="Yes",'Settlement Account'!C145&amp;'Settlement Account'!D145,"")</f>
        <v/>
      </c>
      <c r="K145" s="1" t="str">
        <f>IF('Settlement Account'!J145="Yes",'Settlement Account'!A145,"")</f>
        <v/>
      </c>
      <c r="L145" s="1" t="str">
        <f>IF('Settlement Account'!J145="Yes",'Settlement Account'!C145,"")</f>
        <v/>
      </c>
      <c r="M145" s="1" t="str">
        <f>IF('Settlement Account'!J145="Yes",'Settlement Account'!D145,"")</f>
        <v/>
      </c>
      <c r="N145" s="1" t="str">
        <f t="shared" si="17"/>
        <v/>
      </c>
      <c r="O145" s="1" t="str">
        <f ca="1">IF(COUNTIF($N$2:N145,N145)=1,IFERROR(SUMPRODUCT(SEARCH(MID(N145,ROW(INDIRECT("1:"&amp;LEN(N145))),1),Lists!$V$2)),""),"")</f>
        <v/>
      </c>
      <c r="P145" s="1" t="str">
        <f t="shared" ca="1" si="14"/>
        <v/>
      </c>
      <c r="Q145" s="1" t="str">
        <f t="shared" si="18"/>
        <v xml:space="preserve"> / Eurex Derivate - ()</v>
      </c>
    </row>
    <row r="146" spans="1:17">
      <c r="A146" s="36" t="str">
        <f>IF(OR('Processing Settings'!G146="Netting with Strange Nets ('NET/SPLIT')",'Processing Settings'!G146="Aggregation with Linking",'Processing Settings'!G146="Aggregation"),'Processing Settings'!E146,"")</f>
        <v/>
      </c>
      <c r="B146" s="39" t="str">
        <f>IF(OR('Processing Settings'!G146="Netting with Strange Nets ('NET/SPLIT')",'Processing Settings'!G146="Aggregation with Linking",'Processing Settings'!G146="Aggregation"),'Processing Settings'!A146,"")</f>
        <v/>
      </c>
      <c r="C146" s="39" t="str">
        <f>IF(OR('Processing Settings'!G146="Netting with Strange Nets ('NET/SPLIT')",'Processing Settings'!G146="Aggregation with Linking",'Processing Settings'!G146="Aggregation"),'Processing Settings'!D146,"")</f>
        <v/>
      </c>
      <c r="D146" s="39" t="str">
        <f>IF(OR('Processing Settings'!G146="Netting with Strange Nets ('NET/SPLIT')",'Processing Settings'!G146="Aggregation with Linking",'Processing Settings'!G146="Aggregation"),'Processing Settings'!C146,"")</f>
        <v/>
      </c>
      <c r="E146" s="40" t="str">
        <f t="shared" si="15"/>
        <v/>
      </c>
      <c r="F146" s="1" t="str">
        <f ca="1">IF(COUNTIF($E$2:E146,E146)=1,IFERROR(SUMPRODUCT(SEARCH(MID(E146,ROW(INDIRECT("1:"&amp;LEN(E146))),1),Lists!$V$2),ROW(INDIRECT("1:"&amp;LEN(E146)))),""),"")</f>
        <v/>
      </c>
      <c r="G146" s="1" t="str">
        <f t="shared" ca="1" si="13"/>
        <v/>
      </c>
      <c r="H146" s="1" t="str">
        <f t="shared" si="16"/>
        <v xml:space="preserve"> /  - ()</v>
      </c>
      <c r="I146" s="1"/>
      <c r="J146" s="1" t="str">
        <f>IF('Settlement Account'!J146="Yes",'Settlement Account'!C146&amp;'Settlement Account'!D146,"")</f>
        <v/>
      </c>
      <c r="K146" s="1" t="str">
        <f>IF('Settlement Account'!J146="Yes",'Settlement Account'!A146,"")</f>
        <v/>
      </c>
      <c r="L146" s="1" t="str">
        <f>IF('Settlement Account'!J146="Yes",'Settlement Account'!C146,"")</f>
        <v/>
      </c>
      <c r="M146" s="1" t="str">
        <f>IF('Settlement Account'!J146="Yes",'Settlement Account'!D146,"")</f>
        <v/>
      </c>
      <c r="N146" s="1" t="str">
        <f t="shared" si="17"/>
        <v/>
      </c>
      <c r="O146" s="1" t="str">
        <f ca="1">IF(COUNTIF($N$2:N146,N146)=1,IFERROR(SUMPRODUCT(SEARCH(MID(N146,ROW(INDIRECT("1:"&amp;LEN(N146))),1),Lists!$V$2)),""),"")</f>
        <v/>
      </c>
      <c r="P146" s="1" t="str">
        <f t="shared" ca="1" si="14"/>
        <v/>
      </c>
      <c r="Q146" s="1" t="str">
        <f t="shared" si="18"/>
        <v xml:space="preserve"> / Eurex Derivate - ()</v>
      </c>
    </row>
    <row r="147" spans="1:17">
      <c r="A147" s="36" t="str">
        <f>IF(OR('Processing Settings'!G147="Netting with Strange Nets ('NET/SPLIT')",'Processing Settings'!G147="Aggregation with Linking",'Processing Settings'!G147="Aggregation"),'Processing Settings'!E147,"")</f>
        <v/>
      </c>
      <c r="B147" s="39" t="str">
        <f>IF(OR('Processing Settings'!G147="Netting with Strange Nets ('NET/SPLIT')",'Processing Settings'!G147="Aggregation with Linking",'Processing Settings'!G147="Aggregation"),'Processing Settings'!A147,"")</f>
        <v/>
      </c>
      <c r="C147" s="39" t="str">
        <f>IF(OR('Processing Settings'!G147="Netting with Strange Nets ('NET/SPLIT')",'Processing Settings'!G147="Aggregation with Linking",'Processing Settings'!G147="Aggregation"),'Processing Settings'!D147,"")</f>
        <v/>
      </c>
      <c r="D147" s="39" t="str">
        <f>IF(OR('Processing Settings'!G147="Netting with Strange Nets ('NET/SPLIT')",'Processing Settings'!G147="Aggregation with Linking",'Processing Settings'!G147="Aggregation"),'Processing Settings'!C147,"")</f>
        <v/>
      </c>
      <c r="E147" s="40" t="str">
        <f t="shared" si="15"/>
        <v/>
      </c>
      <c r="F147" s="1" t="str">
        <f ca="1">IF(COUNTIF($E$2:E147,E147)=1,IFERROR(SUMPRODUCT(SEARCH(MID(E147,ROW(INDIRECT("1:"&amp;LEN(E147))),1),Lists!$V$2),ROW(INDIRECT("1:"&amp;LEN(E147)))),""),"")</f>
        <v/>
      </c>
      <c r="G147" s="1" t="str">
        <f t="shared" ca="1" si="13"/>
        <v/>
      </c>
      <c r="H147" s="1" t="str">
        <f t="shared" si="16"/>
        <v xml:space="preserve"> /  - ()</v>
      </c>
      <c r="I147" s="1"/>
      <c r="J147" s="1" t="str">
        <f>IF('Settlement Account'!J147="Yes",'Settlement Account'!C147&amp;'Settlement Account'!D147,"")</f>
        <v/>
      </c>
      <c r="K147" s="1" t="str">
        <f>IF('Settlement Account'!J147="Yes",'Settlement Account'!A147,"")</f>
        <v/>
      </c>
      <c r="L147" s="1" t="str">
        <f>IF('Settlement Account'!J147="Yes",'Settlement Account'!C147,"")</f>
        <v/>
      </c>
      <c r="M147" s="1" t="str">
        <f>IF('Settlement Account'!J147="Yes",'Settlement Account'!D147,"")</f>
        <v/>
      </c>
      <c r="N147" s="1" t="str">
        <f t="shared" si="17"/>
        <v/>
      </c>
      <c r="O147" s="1" t="str">
        <f ca="1">IF(COUNTIF($N$2:N147,N147)=1,IFERROR(SUMPRODUCT(SEARCH(MID(N147,ROW(INDIRECT("1:"&amp;LEN(N147))),1),Lists!$V$2)),""),"")</f>
        <v/>
      </c>
      <c r="P147" s="1" t="str">
        <f t="shared" ca="1" si="14"/>
        <v/>
      </c>
      <c r="Q147" s="1" t="str">
        <f t="shared" si="18"/>
        <v xml:space="preserve"> / Eurex Derivate - ()</v>
      </c>
    </row>
    <row r="148" spans="1:17">
      <c r="A148" s="36" t="str">
        <f>IF(OR('Processing Settings'!G148="Netting with Strange Nets ('NET/SPLIT')",'Processing Settings'!G148="Aggregation with Linking",'Processing Settings'!G148="Aggregation"),'Processing Settings'!E148,"")</f>
        <v/>
      </c>
      <c r="B148" s="39" t="str">
        <f>IF(OR('Processing Settings'!G148="Netting with Strange Nets ('NET/SPLIT')",'Processing Settings'!G148="Aggregation with Linking",'Processing Settings'!G148="Aggregation"),'Processing Settings'!A148,"")</f>
        <v/>
      </c>
      <c r="C148" s="39" t="str">
        <f>IF(OR('Processing Settings'!G148="Netting with Strange Nets ('NET/SPLIT')",'Processing Settings'!G148="Aggregation with Linking",'Processing Settings'!G148="Aggregation"),'Processing Settings'!D148,"")</f>
        <v/>
      </c>
      <c r="D148" s="39" t="str">
        <f>IF(OR('Processing Settings'!G148="Netting with Strange Nets ('NET/SPLIT')",'Processing Settings'!G148="Aggregation with Linking",'Processing Settings'!G148="Aggregation"),'Processing Settings'!C148,"")</f>
        <v/>
      </c>
      <c r="E148" s="40" t="str">
        <f t="shared" si="15"/>
        <v/>
      </c>
      <c r="F148" s="1" t="str">
        <f ca="1">IF(COUNTIF($E$2:E148,E148)=1,IFERROR(SUMPRODUCT(SEARCH(MID(E148,ROW(INDIRECT("1:"&amp;LEN(E148))),1),Lists!$V$2),ROW(INDIRECT("1:"&amp;LEN(E148)))),""),"")</f>
        <v/>
      </c>
      <c r="G148" s="1" t="str">
        <f t="shared" ca="1" si="13"/>
        <v/>
      </c>
      <c r="H148" s="1" t="str">
        <f t="shared" si="16"/>
        <v xml:space="preserve"> /  - ()</v>
      </c>
      <c r="I148" s="1"/>
      <c r="J148" s="1" t="str">
        <f>IF('Settlement Account'!J148="Yes",'Settlement Account'!C148&amp;'Settlement Account'!D148,"")</f>
        <v/>
      </c>
      <c r="K148" s="1" t="str">
        <f>IF('Settlement Account'!J148="Yes",'Settlement Account'!A148,"")</f>
        <v/>
      </c>
      <c r="L148" s="1" t="str">
        <f>IF('Settlement Account'!J148="Yes",'Settlement Account'!C148,"")</f>
        <v/>
      </c>
      <c r="M148" s="1" t="str">
        <f>IF('Settlement Account'!J148="Yes",'Settlement Account'!D148,"")</f>
        <v/>
      </c>
      <c r="N148" s="1" t="str">
        <f t="shared" si="17"/>
        <v/>
      </c>
      <c r="O148" s="1" t="str">
        <f ca="1">IF(COUNTIF($N$2:N148,N148)=1,IFERROR(SUMPRODUCT(SEARCH(MID(N148,ROW(INDIRECT("1:"&amp;LEN(N148))),1),Lists!$V$2)),""),"")</f>
        <v/>
      </c>
      <c r="P148" s="1" t="str">
        <f t="shared" ca="1" si="14"/>
        <v/>
      </c>
      <c r="Q148" s="1" t="str">
        <f t="shared" si="18"/>
        <v xml:space="preserve"> / Eurex Derivate - ()</v>
      </c>
    </row>
    <row r="149" spans="1:17">
      <c r="A149" s="36" t="str">
        <f>IF(OR('Processing Settings'!G149="Netting with Strange Nets ('NET/SPLIT')",'Processing Settings'!G149="Aggregation with Linking",'Processing Settings'!G149="Aggregation"),'Processing Settings'!E149,"")</f>
        <v/>
      </c>
      <c r="B149" s="39" t="str">
        <f>IF(OR('Processing Settings'!G149="Netting with Strange Nets ('NET/SPLIT')",'Processing Settings'!G149="Aggregation with Linking",'Processing Settings'!G149="Aggregation"),'Processing Settings'!A149,"")</f>
        <v/>
      </c>
      <c r="C149" s="39" t="str">
        <f>IF(OR('Processing Settings'!G149="Netting with Strange Nets ('NET/SPLIT')",'Processing Settings'!G149="Aggregation with Linking",'Processing Settings'!G149="Aggregation"),'Processing Settings'!D149,"")</f>
        <v/>
      </c>
      <c r="D149" s="39" t="str">
        <f>IF(OR('Processing Settings'!G149="Netting with Strange Nets ('NET/SPLIT')",'Processing Settings'!G149="Aggregation with Linking",'Processing Settings'!G149="Aggregation"),'Processing Settings'!C149,"")</f>
        <v/>
      </c>
      <c r="E149" s="40" t="str">
        <f t="shared" si="15"/>
        <v/>
      </c>
      <c r="F149" s="1" t="str">
        <f ca="1">IF(COUNTIF($E$2:E149,E149)=1,IFERROR(SUMPRODUCT(SEARCH(MID(E149,ROW(INDIRECT("1:"&amp;LEN(E149))),1),Lists!$V$2),ROW(INDIRECT("1:"&amp;LEN(E149)))),""),"")</f>
        <v/>
      </c>
      <c r="G149" s="1" t="str">
        <f t="shared" ca="1" si="13"/>
        <v/>
      </c>
      <c r="H149" s="1" t="str">
        <f t="shared" si="16"/>
        <v xml:space="preserve"> /  - ()</v>
      </c>
      <c r="I149" s="1"/>
      <c r="J149" s="1" t="str">
        <f>IF('Settlement Account'!J149="Yes",'Settlement Account'!C149&amp;'Settlement Account'!D149,"")</f>
        <v/>
      </c>
      <c r="K149" s="1" t="str">
        <f>IF('Settlement Account'!J149="Yes",'Settlement Account'!A149,"")</f>
        <v/>
      </c>
      <c r="L149" s="1" t="str">
        <f>IF('Settlement Account'!J149="Yes",'Settlement Account'!C149,"")</f>
        <v/>
      </c>
      <c r="M149" s="1" t="str">
        <f>IF('Settlement Account'!J149="Yes",'Settlement Account'!D149,"")</f>
        <v/>
      </c>
      <c r="N149" s="1" t="str">
        <f t="shared" si="17"/>
        <v/>
      </c>
      <c r="O149" s="1" t="str">
        <f ca="1">IF(COUNTIF($N$2:N149,N149)=1,IFERROR(SUMPRODUCT(SEARCH(MID(N149,ROW(INDIRECT("1:"&amp;LEN(N149))),1),Lists!$V$2)),""),"")</f>
        <v/>
      </c>
      <c r="P149" s="1" t="str">
        <f t="shared" ca="1" si="14"/>
        <v/>
      </c>
      <c r="Q149" s="1" t="str">
        <f t="shared" si="18"/>
        <v xml:space="preserve"> / Eurex Derivate - ()</v>
      </c>
    </row>
    <row r="150" spans="1:17">
      <c r="A150" s="36" t="str">
        <f>IF(OR('Processing Settings'!G150="Netting with Strange Nets ('NET/SPLIT')",'Processing Settings'!G150="Aggregation with Linking",'Processing Settings'!G150="Aggregation"),'Processing Settings'!E150,"")</f>
        <v/>
      </c>
      <c r="B150" s="39" t="str">
        <f>IF(OR('Processing Settings'!G150="Netting with Strange Nets ('NET/SPLIT')",'Processing Settings'!G150="Aggregation with Linking",'Processing Settings'!G150="Aggregation"),'Processing Settings'!A150,"")</f>
        <v/>
      </c>
      <c r="C150" s="39" t="str">
        <f>IF(OR('Processing Settings'!G150="Netting with Strange Nets ('NET/SPLIT')",'Processing Settings'!G150="Aggregation with Linking",'Processing Settings'!G150="Aggregation"),'Processing Settings'!D150,"")</f>
        <v/>
      </c>
      <c r="D150" s="39" t="str">
        <f>IF(OR('Processing Settings'!G150="Netting with Strange Nets ('NET/SPLIT')",'Processing Settings'!G150="Aggregation with Linking",'Processing Settings'!G150="Aggregation"),'Processing Settings'!C150,"")</f>
        <v/>
      </c>
      <c r="E150" s="40" t="str">
        <f t="shared" si="15"/>
        <v/>
      </c>
      <c r="F150" s="1" t="str">
        <f ca="1">IF(COUNTIF($E$2:E150,E150)=1,IFERROR(SUMPRODUCT(SEARCH(MID(E150,ROW(INDIRECT("1:"&amp;LEN(E150))),1),Lists!$V$2),ROW(INDIRECT("1:"&amp;LEN(E150)))),""),"")</f>
        <v/>
      </c>
      <c r="G150" s="1" t="str">
        <f t="shared" ca="1" si="13"/>
        <v/>
      </c>
      <c r="H150" s="1" t="str">
        <f t="shared" si="16"/>
        <v xml:space="preserve"> /  - ()</v>
      </c>
      <c r="I150" s="1"/>
      <c r="J150" s="1" t="str">
        <f>IF('Settlement Account'!J150="Yes",'Settlement Account'!C150&amp;'Settlement Account'!D150,"")</f>
        <v/>
      </c>
      <c r="K150" s="1" t="str">
        <f>IF('Settlement Account'!J150="Yes",'Settlement Account'!A150,"")</f>
        <v/>
      </c>
      <c r="L150" s="1" t="str">
        <f>IF('Settlement Account'!J150="Yes",'Settlement Account'!C150,"")</f>
        <v/>
      </c>
      <c r="M150" s="1" t="str">
        <f>IF('Settlement Account'!J150="Yes",'Settlement Account'!D150,"")</f>
        <v/>
      </c>
      <c r="N150" s="1" t="str">
        <f t="shared" si="17"/>
        <v/>
      </c>
      <c r="O150" s="1" t="str">
        <f ca="1">IF(COUNTIF($N$2:N150,N150)=1,IFERROR(SUMPRODUCT(SEARCH(MID(N150,ROW(INDIRECT("1:"&amp;LEN(N150))),1),Lists!$V$2)),""),"")</f>
        <v/>
      </c>
      <c r="P150" s="1" t="str">
        <f t="shared" ca="1" si="14"/>
        <v/>
      </c>
      <c r="Q150" s="1" t="str">
        <f t="shared" si="18"/>
        <v xml:space="preserve"> / Eurex Derivate - ()</v>
      </c>
    </row>
    <row r="151" spans="1:17">
      <c r="A151" s="36" t="str">
        <f>IF(OR('Processing Settings'!G151="Netting with Strange Nets ('NET/SPLIT')",'Processing Settings'!G151="Aggregation with Linking",'Processing Settings'!G151="Aggregation"),'Processing Settings'!E151,"")</f>
        <v/>
      </c>
      <c r="B151" s="39" t="str">
        <f>IF(OR('Processing Settings'!G151="Netting with Strange Nets ('NET/SPLIT')",'Processing Settings'!G151="Aggregation with Linking",'Processing Settings'!G151="Aggregation"),'Processing Settings'!A151,"")</f>
        <v/>
      </c>
      <c r="C151" s="39" t="str">
        <f>IF(OR('Processing Settings'!G151="Netting with Strange Nets ('NET/SPLIT')",'Processing Settings'!G151="Aggregation with Linking",'Processing Settings'!G151="Aggregation"),'Processing Settings'!D151,"")</f>
        <v/>
      </c>
      <c r="D151" s="39" t="str">
        <f>IF(OR('Processing Settings'!G151="Netting with Strange Nets ('NET/SPLIT')",'Processing Settings'!G151="Aggregation with Linking",'Processing Settings'!G151="Aggregation"),'Processing Settings'!C151,"")</f>
        <v/>
      </c>
      <c r="E151" s="40" t="str">
        <f t="shared" si="15"/>
        <v/>
      </c>
      <c r="F151" s="1" t="str">
        <f ca="1">IF(COUNTIF($E$2:E151,E151)=1,IFERROR(SUMPRODUCT(SEARCH(MID(E151,ROW(INDIRECT("1:"&amp;LEN(E151))),1),Lists!$V$2),ROW(INDIRECT("1:"&amp;LEN(E151)))),""),"")</f>
        <v/>
      </c>
      <c r="G151" s="1" t="str">
        <f t="shared" ca="1" si="13"/>
        <v/>
      </c>
      <c r="H151" s="1" t="str">
        <f t="shared" si="16"/>
        <v xml:space="preserve"> /  - ()</v>
      </c>
      <c r="I151" s="1"/>
      <c r="J151" s="1" t="str">
        <f>IF('Settlement Account'!J151="Yes",'Settlement Account'!C151&amp;'Settlement Account'!D151,"")</f>
        <v/>
      </c>
      <c r="K151" s="1" t="str">
        <f>IF('Settlement Account'!J151="Yes",'Settlement Account'!A151,"")</f>
        <v/>
      </c>
      <c r="L151" s="1" t="str">
        <f>IF('Settlement Account'!J151="Yes",'Settlement Account'!C151,"")</f>
        <v/>
      </c>
      <c r="M151" s="1" t="str">
        <f>IF('Settlement Account'!J151="Yes",'Settlement Account'!D151,"")</f>
        <v/>
      </c>
      <c r="N151" s="1" t="str">
        <f t="shared" si="17"/>
        <v/>
      </c>
      <c r="O151" s="1" t="str">
        <f ca="1">IF(COUNTIF($N$2:N151,N151)=1,IFERROR(SUMPRODUCT(SEARCH(MID(N151,ROW(INDIRECT("1:"&amp;LEN(N151))),1),Lists!$V$2)),""),"")</f>
        <v/>
      </c>
      <c r="P151" s="1" t="str">
        <f t="shared" ca="1" si="14"/>
        <v/>
      </c>
      <c r="Q151" s="1" t="str">
        <f t="shared" si="18"/>
        <v xml:space="preserve"> / Eurex Derivate - ()</v>
      </c>
    </row>
    <row r="152" spans="1:17">
      <c r="A152" s="36" t="str">
        <f>IF(OR('Processing Settings'!G152="Netting with Strange Nets ('NET/SPLIT')",'Processing Settings'!G152="Aggregation with Linking",'Processing Settings'!G152="Aggregation"),'Processing Settings'!E152,"")</f>
        <v/>
      </c>
      <c r="B152" s="39" t="str">
        <f>IF(OR('Processing Settings'!G152="Netting with Strange Nets ('NET/SPLIT')",'Processing Settings'!G152="Aggregation with Linking",'Processing Settings'!G152="Aggregation"),'Processing Settings'!A152,"")</f>
        <v/>
      </c>
      <c r="C152" s="39" t="str">
        <f>IF(OR('Processing Settings'!G152="Netting with Strange Nets ('NET/SPLIT')",'Processing Settings'!G152="Aggregation with Linking",'Processing Settings'!G152="Aggregation"),'Processing Settings'!D152,"")</f>
        <v/>
      </c>
      <c r="D152" s="39" t="str">
        <f>IF(OR('Processing Settings'!G152="Netting with Strange Nets ('NET/SPLIT')",'Processing Settings'!G152="Aggregation with Linking",'Processing Settings'!G152="Aggregation"),'Processing Settings'!C152,"")</f>
        <v/>
      </c>
      <c r="E152" s="40" t="str">
        <f t="shared" si="15"/>
        <v/>
      </c>
      <c r="F152" s="1" t="str">
        <f ca="1">IF(COUNTIF($E$2:E152,E152)=1,IFERROR(SUMPRODUCT(SEARCH(MID(E152,ROW(INDIRECT("1:"&amp;LEN(E152))),1),Lists!$V$2),ROW(INDIRECT("1:"&amp;LEN(E152)))),""),"")</f>
        <v/>
      </c>
      <c r="G152" s="1" t="str">
        <f t="shared" ca="1" si="13"/>
        <v/>
      </c>
      <c r="H152" s="1" t="str">
        <f t="shared" si="16"/>
        <v xml:space="preserve"> /  - ()</v>
      </c>
      <c r="I152" s="1"/>
      <c r="J152" s="1" t="str">
        <f>IF('Settlement Account'!J152="Yes",'Settlement Account'!C152&amp;'Settlement Account'!D152,"")</f>
        <v/>
      </c>
      <c r="K152" s="1" t="str">
        <f>IF('Settlement Account'!J152="Yes",'Settlement Account'!A152,"")</f>
        <v/>
      </c>
      <c r="L152" s="1" t="str">
        <f>IF('Settlement Account'!J152="Yes",'Settlement Account'!C152,"")</f>
        <v/>
      </c>
      <c r="M152" s="1" t="str">
        <f>IF('Settlement Account'!J152="Yes",'Settlement Account'!D152,"")</f>
        <v/>
      </c>
      <c r="N152" s="1" t="str">
        <f t="shared" si="17"/>
        <v/>
      </c>
      <c r="O152" s="1" t="str">
        <f ca="1">IF(COUNTIF($N$2:N152,N152)=1,IFERROR(SUMPRODUCT(SEARCH(MID(N152,ROW(INDIRECT("1:"&amp;LEN(N152))),1),Lists!$V$2)),""),"")</f>
        <v/>
      </c>
      <c r="P152" s="1" t="str">
        <f t="shared" ca="1" si="14"/>
        <v/>
      </c>
      <c r="Q152" s="1" t="str">
        <f t="shared" si="18"/>
        <v xml:space="preserve"> / Eurex Derivate - ()</v>
      </c>
    </row>
    <row r="153" spans="1:17">
      <c r="A153" s="36" t="str">
        <f>IF(OR('Processing Settings'!G153="Netting with Strange Nets ('NET/SPLIT')",'Processing Settings'!G153="Aggregation with Linking",'Processing Settings'!G153="Aggregation"),'Processing Settings'!E153,"")</f>
        <v/>
      </c>
      <c r="B153" s="39" t="str">
        <f>IF(OR('Processing Settings'!G153="Netting with Strange Nets ('NET/SPLIT')",'Processing Settings'!G153="Aggregation with Linking",'Processing Settings'!G153="Aggregation"),'Processing Settings'!A153,"")</f>
        <v/>
      </c>
      <c r="C153" s="39" t="str">
        <f>IF(OR('Processing Settings'!G153="Netting with Strange Nets ('NET/SPLIT')",'Processing Settings'!G153="Aggregation with Linking",'Processing Settings'!G153="Aggregation"),'Processing Settings'!D153,"")</f>
        <v/>
      </c>
      <c r="D153" s="39" t="str">
        <f>IF(OR('Processing Settings'!G153="Netting with Strange Nets ('NET/SPLIT')",'Processing Settings'!G153="Aggregation with Linking",'Processing Settings'!G153="Aggregation"),'Processing Settings'!C153,"")</f>
        <v/>
      </c>
      <c r="E153" s="40" t="str">
        <f t="shared" si="15"/>
        <v/>
      </c>
      <c r="F153" s="1" t="str">
        <f ca="1">IF(COUNTIF($E$2:E153,E153)=1,IFERROR(SUMPRODUCT(SEARCH(MID(E153,ROW(INDIRECT("1:"&amp;LEN(E153))),1),Lists!$V$2),ROW(INDIRECT("1:"&amp;LEN(E153)))),""),"")</f>
        <v/>
      </c>
      <c r="G153" s="1" t="str">
        <f t="shared" ca="1" si="13"/>
        <v/>
      </c>
      <c r="H153" s="1" t="str">
        <f t="shared" si="16"/>
        <v xml:space="preserve"> /  - ()</v>
      </c>
      <c r="I153" s="1"/>
      <c r="J153" s="1" t="str">
        <f>IF('Settlement Account'!J153="Yes",'Settlement Account'!C153&amp;'Settlement Account'!D153,"")</f>
        <v/>
      </c>
      <c r="K153" s="1" t="str">
        <f>IF('Settlement Account'!J153="Yes",'Settlement Account'!A153,"")</f>
        <v/>
      </c>
      <c r="L153" s="1" t="str">
        <f>IF('Settlement Account'!J153="Yes",'Settlement Account'!C153,"")</f>
        <v/>
      </c>
      <c r="M153" s="1" t="str">
        <f>IF('Settlement Account'!J153="Yes",'Settlement Account'!D153,"")</f>
        <v/>
      </c>
      <c r="N153" s="1" t="str">
        <f t="shared" si="17"/>
        <v/>
      </c>
      <c r="O153" s="1" t="str">
        <f ca="1">IF(COUNTIF($N$2:N153,N153)=1,IFERROR(SUMPRODUCT(SEARCH(MID(N153,ROW(INDIRECT("1:"&amp;LEN(N153))),1),Lists!$V$2)),""),"")</f>
        <v/>
      </c>
      <c r="P153" s="1" t="str">
        <f t="shared" ca="1" si="14"/>
        <v/>
      </c>
      <c r="Q153" s="1" t="str">
        <f t="shared" si="18"/>
        <v xml:space="preserve"> / Eurex Derivate - ()</v>
      </c>
    </row>
    <row r="154" spans="1:17">
      <c r="A154" s="36" t="str">
        <f>IF(OR('Processing Settings'!G154="Netting with Strange Nets ('NET/SPLIT')",'Processing Settings'!G154="Aggregation with Linking",'Processing Settings'!G154="Aggregation"),'Processing Settings'!E154,"")</f>
        <v/>
      </c>
      <c r="B154" s="39" t="str">
        <f>IF(OR('Processing Settings'!G154="Netting with Strange Nets ('NET/SPLIT')",'Processing Settings'!G154="Aggregation with Linking",'Processing Settings'!G154="Aggregation"),'Processing Settings'!A154,"")</f>
        <v/>
      </c>
      <c r="C154" s="39" t="str">
        <f>IF(OR('Processing Settings'!G154="Netting with Strange Nets ('NET/SPLIT')",'Processing Settings'!G154="Aggregation with Linking",'Processing Settings'!G154="Aggregation"),'Processing Settings'!D154,"")</f>
        <v/>
      </c>
      <c r="D154" s="39" t="str">
        <f>IF(OR('Processing Settings'!G154="Netting with Strange Nets ('NET/SPLIT')",'Processing Settings'!G154="Aggregation with Linking",'Processing Settings'!G154="Aggregation"),'Processing Settings'!C154,"")</f>
        <v/>
      </c>
      <c r="E154" s="40" t="str">
        <f t="shared" si="15"/>
        <v/>
      </c>
      <c r="F154" s="1" t="str">
        <f ca="1">IF(COUNTIF($E$2:E154,E154)=1,IFERROR(SUMPRODUCT(SEARCH(MID(E154,ROW(INDIRECT("1:"&amp;LEN(E154))),1),Lists!$V$2),ROW(INDIRECT("1:"&amp;LEN(E154)))),""),"")</f>
        <v/>
      </c>
      <c r="G154" s="1" t="str">
        <f t="shared" ca="1" si="13"/>
        <v/>
      </c>
      <c r="H154" s="1" t="str">
        <f t="shared" si="16"/>
        <v xml:space="preserve"> /  - ()</v>
      </c>
      <c r="I154" s="1"/>
      <c r="J154" s="1" t="str">
        <f>IF('Settlement Account'!J154="Yes",'Settlement Account'!C154&amp;'Settlement Account'!D154,"")</f>
        <v/>
      </c>
      <c r="K154" s="1" t="str">
        <f>IF('Settlement Account'!J154="Yes",'Settlement Account'!A154,"")</f>
        <v/>
      </c>
      <c r="L154" s="1" t="str">
        <f>IF('Settlement Account'!J154="Yes",'Settlement Account'!C154,"")</f>
        <v/>
      </c>
      <c r="M154" s="1" t="str">
        <f>IF('Settlement Account'!J154="Yes",'Settlement Account'!D154,"")</f>
        <v/>
      </c>
      <c r="N154" s="1" t="str">
        <f t="shared" si="17"/>
        <v/>
      </c>
      <c r="O154" s="1" t="str">
        <f ca="1">IF(COUNTIF($N$2:N154,N154)=1,IFERROR(SUMPRODUCT(SEARCH(MID(N154,ROW(INDIRECT("1:"&amp;LEN(N154))),1),Lists!$V$2)),""),"")</f>
        <v/>
      </c>
      <c r="P154" s="1" t="str">
        <f t="shared" ca="1" si="14"/>
        <v/>
      </c>
      <c r="Q154" s="1" t="str">
        <f t="shared" si="18"/>
        <v xml:space="preserve"> / Eurex Derivate - ()</v>
      </c>
    </row>
    <row r="155" spans="1:17">
      <c r="A155" s="36" t="str">
        <f>IF(OR('Processing Settings'!G155="Netting with Strange Nets ('NET/SPLIT')",'Processing Settings'!G155="Aggregation with Linking",'Processing Settings'!G155="Aggregation"),'Processing Settings'!E155,"")</f>
        <v/>
      </c>
      <c r="B155" s="39" t="str">
        <f>IF(OR('Processing Settings'!G155="Netting with Strange Nets ('NET/SPLIT')",'Processing Settings'!G155="Aggregation with Linking",'Processing Settings'!G155="Aggregation"),'Processing Settings'!A155,"")</f>
        <v/>
      </c>
      <c r="C155" s="39" t="str">
        <f>IF(OR('Processing Settings'!G155="Netting with Strange Nets ('NET/SPLIT')",'Processing Settings'!G155="Aggregation with Linking",'Processing Settings'!G155="Aggregation"),'Processing Settings'!D155,"")</f>
        <v/>
      </c>
      <c r="D155" s="39" t="str">
        <f>IF(OR('Processing Settings'!G155="Netting with Strange Nets ('NET/SPLIT')",'Processing Settings'!G155="Aggregation with Linking",'Processing Settings'!G155="Aggregation"),'Processing Settings'!C155,"")</f>
        <v/>
      </c>
      <c r="E155" s="40" t="str">
        <f t="shared" si="15"/>
        <v/>
      </c>
      <c r="F155" s="1" t="str">
        <f ca="1">IF(COUNTIF($E$2:E155,E155)=1,IFERROR(SUMPRODUCT(SEARCH(MID(E155,ROW(INDIRECT("1:"&amp;LEN(E155))),1),Lists!$V$2),ROW(INDIRECT("1:"&amp;LEN(E155)))),""),"")</f>
        <v/>
      </c>
      <c r="G155" s="1" t="str">
        <f t="shared" ca="1" si="13"/>
        <v/>
      </c>
      <c r="H155" s="1" t="str">
        <f t="shared" si="16"/>
        <v xml:space="preserve"> /  - ()</v>
      </c>
      <c r="I155" s="1"/>
      <c r="J155" s="1" t="str">
        <f>IF('Settlement Account'!J155="Yes",'Settlement Account'!C155&amp;'Settlement Account'!D155,"")</f>
        <v/>
      </c>
      <c r="K155" s="1" t="str">
        <f>IF('Settlement Account'!J155="Yes",'Settlement Account'!A155,"")</f>
        <v/>
      </c>
      <c r="L155" s="1" t="str">
        <f>IF('Settlement Account'!J155="Yes",'Settlement Account'!C155,"")</f>
        <v/>
      </c>
      <c r="M155" s="1" t="str">
        <f>IF('Settlement Account'!J155="Yes",'Settlement Account'!D155,"")</f>
        <v/>
      </c>
      <c r="N155" s="1" t="str">
        <f t="shared" si="17"/>
        <v/>
      </c>
      <c r="O155" s="1" t="str">
        <f ca="1">IF(COUNTIF($N$2:N155,N155)=1,IFERROR(SUMPRODUCT(SEARCH(MID(N155,ROW(INDIRECT("1:"&amp;LEN(N155))),1),Lists!$V$2)),""),"")</f>
        <v/>
      </c>
      <c r="P155" s="1" t="str">
        <f t="shared" ca="1" si="14"/>
        <v/>
      </c>
      <c r="Q155" s="1" t="str">
        <f t="shared" si="18"/>
        <v xml:space="preserve"> / Eurex Derivate - ()</v>
      </c>
    </row>
    <row r="156" spans="1:17">
      <c r="A156" s="36" t="str">
        <f>IF(OR('Processing Settings'!G156="Netting with Strange Nets ('NET/SPLIT')",'Processing Settings'!G156="Aggregation with Linking",'Processing Settings'!G156="Aggregation"),'Processing Settings'!E156,"")</f>
        <v/>
      </c>
      <c r="B156" s="39" t="str">
        <f>IF(OR('Processing Settings'!G156="Netting with Strange Nets ('NET/SPLIT')",'Processing Settings'!G156="Aggregation with Linking",'Processing Settings'!G156="Aggregation"),'Processing Settings'!A156,"")</f>
        <v/>
      </c>
      <c r="C156" s="39" t="str">
        <f>IF(OR('Processing Settings'!G156="Netting with Strange Nets ('NET/SPLIT')",'Processing Settings'!G156="Aggregation with Linking",'Processing Settings'!G156="Aggregation"),'Processing Settings'!D156,"")</f>
        <v/>
      </c>
      <c r="D156" s="39" t="str">
        <f>IF(OR('Processing Settings'!G156="Netting with Strange Nets ('NET/SPLIT')",'Processing Settings'!G156="Aggregation with Linking",'Processing Settings'!G156="Aggregation"),'Processing Settings'!C156,"")</f>
        <v/>
      </c>
      <c r="E156" s="40" t="str">
        <f t="shared" si="15"/>
        <v/>
      </c>
      <c r="F156" s="1" t="str">
        <f ca="1">IF(COUNTIF($E$2:E156,E156)=1,IFERROR(SUMPRODUCT(SEARCH(MID(E156,ROW(INDIRECT("1:"&amp;LEN(E156))),1),Lists!$V$2),ROW(INDIRECT("1:"&amp;LEN(E156)))),""),"")</f>
        <v/>
      </c>
      <c r="G156" s="1" t="str">
        <f t="shared" ca="1" si="13"/>
        <v/>
      </c>
      <c r="H156" s="1" t="str">
        <f t="shared" si="16"/>
        <v xml:space="preserve"> /  - ()</v>
      </c>
      <c r="I156" s="1"/>
      <c r="J156" s="1" t="str">
        <f>IF('Settlement Account'!J156="Yes",'Settlement Account'!C156&amp;'Settlement Account'!D156,"")</f>
        <v/>
      </c>
      <c r="K156" s="1" t="str">
        <f>IF('Settlement Account'!J156="Yes",'Settlement Account'!A156,"")</f>
        <v/>
      </c>
      <c r="L156" s="1" t="str">
        <f>IF('Settlement Account'!J156="Yes",'Settlement Account'!C156,"")</f>
        <v/>
      </c>
      <c r="M156" s="1" t="str">
        <f>IF('Settlement Account'!J156="Yes",'Settlement Account'!D156,"")</f>
        <v/>
      </c>
      <c r="N156" s="1" t="str">
        <f t="shared" si="17"/>
        <v/>
      </c>
      <c r="O156" s="1" t="str">
        <f ca="1">IF(COUNTIF($N$2:N156,N156)=1,IFERROR(SUMPRODUCT(SEARCH(MID(N156,ROW(INDIRECT("1:"&amp;LEN(N156))),1),Lists!$V$2)),""),"")</f>
        <v/>
      </c>
      <c r="P156" s="1" t="str">
        <f t="shared" ca="1" si="14"/>
        <v/>
      </c>
      <c r="Q156" s="1" t="str">
        <f t="shared" si="18"/>
        <v xml:space="preserve"> / Eurex Derivate - ()</v>
      </c>
    </row>
    <row r="157" spans="1:17">
      <c r="A157" s="36" t="str">
        <f>IF(OR('Processing Settings'!G157="Netting with Strange Nets ('NET/SPLIT')",'Processing Settings'!G157="Aggregation with Linking",'Processing Settings'!G157="Aggregation"),'Processing Settings'!E157,"")</f>
        <v/>
      </c>
      <c r="B157" s="39" t="str">
        <f>IF(OR('Processing Settings'!G157="Netting with Strange Nets ('NET/SPLIT')",'Processing Settings'!G157="Aggregation with Linking",'Processing Settings'!G157="Aggregation"),'Processing Settings'!A157,"")</f>
        <v/>
      </c>
      <c r="C157" s="39" t="str">
        <f>IF(OR('Processing Settings'!G157="Netting with Strange Nets ('NET/SPLIT')",'Processing Settings'!G157="Aggregation with Linking",'Processing Settings'!G157="Aggregation"),'Processing Settings'!D157,"")</f>
        <v/>
      </c>
      <c r="D157" s="39" t="str">
        <f>IF(OR('Processing Settings'!G157="Netting with Strange Nets ('NET/SPLIT')",'Processing Settings'!G157="Aggregation with Linking",'Processing Settings'!G157="Aggregation"),'Processing Settings'!C157,"")</f>
        <v/>
      </c>
      <c r="E157" s="40" t="str">
        <f t="shared" si="15"/>
        <v/>
      </c>
      <c r="F157" s="1" t="str">
        <f ca="1">IF(COUNTIF($E$2:E157,E157)=1,IFERROR(SUMPRODUCT(SEARCH(MID(E157,ROW(INDIRECT("1:"&amp;LEN(E157))),1),Lists!$V$2),ROW(INDIRECT("1:"&amp;LEN(E157)))),""),"")</f>
        <v/>
      </c>
      <c r="G157" s="1" t="str">
        <f t="shared" ca="1" si="13"/>
        <v/>
      </c>
      <c r="H157" s="1" t="str">
        <f t="shared" si="16"/>
        <v xml:space="preserve"> /  - ()</v>
      </c>
      <c r="I157" s="1"/>
      <c r="J157" s="1" t="str">
        <f>IF('Settlement Account'!J157="Yes",'Settlement Account'!C157&amp;'Settlement Account'!D157,"")</f>
        <v/>
      </c>
      <c r="K157" s="1" t="str">
        <f>IF('Settlement Account'!J157="Yes",'Settlement Account'!A157,"")</f>
        <v/>
      </c>
      <c r="L157" s="1" t="str">
        <f>IF('Settlement Account'!J157="Yes",'Settlement Account'!C157,"")</f>
        <v/>
      </c>
      <c r="M157" s="1" t="str">
        <f>IF('Settlement Account'!J157="Yes",'Settlement Account'!D157,"")</f>
        <v/>
      </c>
      <c r="N157" s="1" t="str">
        <f t="shared" si="17"/>
        <v/>
      </c>
      <c r="O157" s="1" t="str">
        <f ca="1">IF(COUNTIF($N$2:N157,N157)=1,IFERROR(SUMPRODUCT(SEARCH(MID(N157,ROW(INDIRECT("1:"&amp;LEN(N157))),1),Lists!$V$2)),""),"")</f>
        <v/>
      </c>
      <c r="P157" s="1" t="str">
        <f t="shared" ca="1" si="14"/>
        <v/>
      </c>
      <c r="Q157" s="1" t="str">
        <f t="shared" si="18"/>
        <v xml:space="preserve"> / Eurex Derivate - ()</v>
      </c>
    </row>
    <row r="158" spans="1:17">
      <c r="A158" s="36" t="str">
        <f>IF(OR('Processing Settings'!G158="Netting with Strange Nets ('NET/SPLIT')",'Processing Settings'!G158="Aggregation with Linking",'Processing Settings'!G158="Aggregation"),'Processing Settings'!E158,"")</f>
        <v/>
      </c>
      <c r="B158" s="39" t="str">
        <f>IF(OR('Processing Settings'!G158="Netting with Strange Nets ('NET/SPLIT')",'Processing Settings'!G158="Aggregation with Linking",'Processing Settings'!G158="Aggregation"),'Processing Settings'!A158,"")</f>
        <v/>
      </c>
      <c r="C158" s="39" t="str">
        <f>IF(OR('Processing Settings'!G158="Netting with Strange Nets ('NET/SPLIT')",'Processing Settings'!G158="Aggregation with Linking",'Processing Settings'!G158="Aggregation"),'Processing Settings'!D158,"")</f>
        <v/>
      </c>
      <c r="D158" s="39" t="str">
        <f>IF(OR('Processing Settings'!G158="Netting with Strange Nets ('NET/SPLIT')",'Processing Settings'!G158="Aggregation with Linking",'Processing Settings'!G158="Aggregation"),'Processing Settings'!C158,"")</f>
        <v/>
      </c>
      <c r="E158" s="40" t="str">
        <f t="shared" si="15"/>
        <v/>
      </c>
      <c r="F158" s="1" t="str">
        <f ca="1">IF(COUNTIF($E$2:E158,E158)=1,IFERROR(SUMPRODUCT(SEARCH(MID(E158,ROW(INDIRECT("1:"&amp;LEN(E158))),1),Lists!$V$2),ROW(INDIRECT("1:"&amp;LEN(E158)))),""),"")</f>
        <v/>
      </c>
      <c r="G158" s="1" t="str">
        <f t="shared" ca="1" si="13"/>
        <v/>
      </c>
      <c r="H158" s="1" t="str">
        <f t="shared" si="16"/>
        <v xml:space="preserve"> /  - ()</v>
      </c>
      <c r="I158" s="1"/>
      <c r="J158" s="1" t="str">
        <f>IF('Settlement Account'!J158="Yes",'Settlement Account'!C158&amp;'Settlement Account'!D158,"")</f>
        <v/>
      </c>
      <c r="K158" s="1" t="str">
        <f>IF('Settlement Account'!J158="Yes",'Settlement Account'!A158,"")</f>
        <v/>
      </c>
      <c r="L158" s="1" t="str">
        <f>IF('Settlement Account'!J158="Yes",'Settlement Account'!C158,"")</f>
        <v/>
      </c>
      <c r="M158" s="1" t="str">
        <f>IF('Settlement Account'!J158="Yes",'Settlement Account'!D158,"")</f>
        <v/>
      </c>
      <c r="N158" s="1" t="str">
        <f t="shared" si="17"/>
        <v/>
      </c>
      <c r="O158" s="1" t="str">
        <f ca="1">IF(COUNTIF($N$2:N158,N158)=1,IFERROR(SUMPRODUCT(SEARCH(MID(N158,ROW(INDIRECT("1:"&amp;LEN(N158))),1),Lists!$V$2)),""),"")</f>
        <v/>
      </c>
      <c r="P158" s="1" t="str">
        <f t="shared" ca="1" si="14"/>
        <v/>
      </c>
      <c r="Q158" s="1" t="str">
        <f t="shared" si="18"/>
        <v xml:space="preserve"> / Eurex Derivate - ()</v>
      </c>
    </row>
    <row r="159" spans="1:17">
      <c r="A159" s="36" t="str">
        <f>IF(OR('Processing Settings'!G159="Netting with Strange Nets ('NET/SPLIT')",'Processing Settings'!G159="Aggregation with Linking",'Processing Settings'!G159="Aggregation"),'Processing Settings'!E159,"")</f>
        <v/>
      </c>
      <c r="B159" s="39" t="str">
        <f>IF(OR('Processing Settings'!G159="Netting with Strange Nets ('NET/SPLIT')",'Processing Settings'!G159="Aggregation with Linking",'Processing Settings'!G159="Aggregation"),'Processing Settings'!A159,"")</f>
        <v/>
      </c>
      <c r="C159" s="39" t="str">
        <f>IF(OR('Processing Settings'!G159="Netting with Strange Nets ('NET/SPLIT')",'Processing Settings'!G159="Aggregation with Linking",'Processing Settings'!G159="Aggregation"),'Processing Settings'!D159,"")</f>
        <v/>
      </c>
      <c r="D159" s="39" t="str">
        <f>IF(OR('Processing Settings'!G159="Netting with Strange Nets ('NET/SPLIT')",'Processing Settings'!G159="Aggregation with Linking",'Processing Settings'!G159="Aggregation"),'Processing Settings'!C159,"")</f>
        <v/>
      </c>
      <c r="E159" s="40" t="str">
        <f t="shared" si="15"/>
        <v/>
      </c>
      <c r="F159" s="1" t="str">
        <f ca="1">IF(COUNTIF($E$2:E159,E159)=1,IFERROR(SUMPRODUCT(SEARCH(MID(E159,ROW(INDIRECT("1:"&amp;LEN(E159))),1),Lists!$V$2),ROW(INDIRECT("1:"&amp;LEN(E159)))),""),"")</f>
        <v/>
      </c>
      <c r="G159" s="1" t="str">
        <f t="shared" ca="1" si="13"/>
        <v/>
      </c>
      <c r="H159" s="1" t="str">
        <f t="shared" si="16"/>
        <v xml:space="preserve"> /  - ()</v>
      </c>
      <c r="I159" s="1"/>
      <c r="J159" s="1" t="str">
        <f>IF('Settlement Account'!J159="Yes",'Settlement Account'!C159&amp;'Settlement Account'!D159,"")</f>
        <v/>
      </c>
      <c r="K159" s="1" t="str">
        <f>IF('Settlement Account'!J159="Yes",'Settlement Account'!A159,"")</f>
        <v/>
      </c>
      <c r="L159" s="1" t="str">
        <f>IF('Settlement Account'!J159="Yes",'Settlement Account'!C159,"")</f>
        <v/>
      </c>
      <c r="M159" s="1" t="str">
        <f>IF('Settlement Account'!J159="Yes",'Settlement Account'!D159,"")</f>
        <v/>
      </c>
      <c r="N159" s="1" t="str">
        <f t="shared" si="17"/>
        <v/>
      </c>
      <c r="O159" s="1" t="str">
        <f ca="1">IF(COUNTIF($N$2:N159,N159)=1,IFERROR(SUMPRODUCT(SEARCH(MID(N159,ROW(INDIRECT("1:"&amp;LEN(N159))),1),Lists!$V$2)),""),"")</f>
        <v/>
      </c>
      <c r="P159" s="1" t="str">
        <f t="shared" ca="1" si="14"/>
        <v/>
      </c>
      <c r="Q159" s="1" t="str">
        <f t="shared" si="18"/>
        <v xml:space="preserve"> / Eurex Derivate - ()</v>
      </c>
    </row>
    <row r="160" spans="1:17">
      <c r="A160" s="36" t="str">
        <f>IF(OR('Processing Settings'!G160="Netting with Strange Nets ('NET/SPLIT')",'Processing Settings'!G160="Aggregation with Linking",'Processing Settings'!G160="Aggregation"),'Processing Settings'!E160,"")</f>
        <v/>
      </c>
      <c r="B160" s="39" t="str">
        <f>IF(OR('Processing Settings'!G160="Netting with Strange Nets ('NET/SPLIT')",'Processing Settings'!G160="Aggregation with Linking",'Processing Settings'!G160="Aggregation"),'Processing Settings'!A160,"")</f>
        <v/>
      </c>
      <c r="C160" s="39" t="str">
        <f>IF(OR('Processing Settings'!G160="Netting with Strange Nets ('NET/SPLIT')",'Processing Settings'!G160="Aggregation with Linking",'Processing Settings'!G160="Aggregation"),'Processing Settings'!D160,"")</f>
        <v/>
      </c>
      <c r="D160" s="39" t="str">
        <f>IF(OR('Processing Settings'!G160="Netting with Strange Nets ('NET/SPLIT')",'Processing Settings'!G160="Aggregation with Linking",'Processing Settings'!G160="Aggregation"),'Processing Settings'!C160,"")</f>
        <v/>
      </c>
      <c r="E160" s="40" t="str">
        <f t="shared" si="15"/>
        <v/>
      </c>
      <c r="F160" s="1" t="str">
        <f ca="1">IF(COUNTIF($E$2:E160,E160)=1,IFERROR(SUMPRODUCT(SEARCH(MID(E160,ROW(INDIRECT("1:"&amp;LEN(E160))),1),Lists!$V$2),ROW(INDIRECT("1:"&amp;LEN(E160)))),""),"")</f>
        <v/>
      </c>
      <c r="G160" s="1" t="str">
        <f t="shared" ca="1" si="13"/>
        <v/>
      </c>
      <c r="H160" s="1" t="str">
        <f t="shared" si="16"/>
        <v xml:space="preserve"> /  - ()</v>
      </c>
      <c r="I160" s="1"/>
      <c r="J160" s="1" t="str">
        <f>IF('Settlement Account'!J160="Yes",'Settlement Account'!C160&amp;'Settlement Account'!D160,"")</f>
        <v/>
      </c>
      <c r="K160" s="1" t="str">
        <f>IF('Settlement Account'!J160="Yes",'Settlement Account'!A160,"")</f>
        <v/>
      </c>
      <c r="L160" s="1" t="str">
        <f>IF('Settlement Account'!J160="Yes",'Settlement Account'!C160,"")</f>
        <v/>
      </c>
      <c r="M160" s="1" t="str">
        <f>IF('Settlement Account'!J160="Yes",'Settlement Account'!D160,"")</f>
        <v/>
      </c>
      <c r="N160" s="1" t="str">
        <f t="shared" si="17"/>
        <v/>
      </c>
      <c r="O160" s="1" t="str">
        <f ca="1">IF(COUNTIF($N$2:N160,N160)=1,IFERROR(SUMPRODUCT(SEARCH(MID(N160,ROW(INDIRECT("1:"&amp;LEN(N160))),1),Lists!$V$2)),""),"")</f>
        <v/>
      </c>
      <c r="P160" s="1" t="str">
        <f t="shared" ca="1" si="14"/>
        <v/>
      </c>
      <c r="Q160" s="1" t="str">
        <f t="shared" si="18"/>
        <v xml:space="preserve"> / Eurex Derivate - ()</v>
      </c>
    </row>
    <row r="161" spans="1:17">
      <c r="A161" s="36" t="str">
        <f>IF(OR('Processing Settings'!G161="Netting with Strange Nets ('NET/SPLIT')",'Processing Settings'!G161="Aggregation with Linking",'Processing Settings'!G161="Aggregation"),'Processing Settings'!E161,"")</f>
        <v/>
      </c>
      <c r="B161" s="39" t="str">
        <f>IF(OR('Processing Settings'!G161="Netting with Strange Nets ('NET/SPLIT')",'Processing Settings'!G161="Aggregation with Linking",'Processing Settings'!G161="Aggregation"),'Processing Settings'!A161,"")</f>
        <v/>
      </c>
      <c r="C161" s="39" t="str">
        <f>IF(OR('Processing Settings'!G161="Netting with Strange Nets ('NET/SPLIT')",'Processing Settings'!G161="Aggregation with Linking",'Processing Settings'!G161="Aggregation"),'Processing Settings'!D161,"")</f>
        <v/>
      </c>
      <c r="D161" s="39" t="str">
        <f>IF(OR('Processing Settings'!G161="Netting with Strange Nets ('NET/SPLIT')",'Processing Settings'!G161="Aggregation with Linking",'Processing Settings'!G161="Aggregation"),'Processing Settings'!C161,"")</f>
        <v/>
      </c>
      <c r="E161" s="40" t="str">
        <f t="shared" si="15"/>
        <v/>
      </c>
      <c r="F161" s="1" t="str">
        <f ca="1">IF(COUNTIF($E$2:E161,E161)=1,IFERROR(SUMPRODUCT(SEARCH(MID(E161,ROW(INDIRECT("1:"&amp;LEN(E161))),1),Lists!$V$2),ROW(INDIRECT("1:"&amp;LEN(E161)))),""),"")</f>
        <v/>
      </c>
      <c r="G161" s="1" t="str">
        <f t="shared" ca="1" si="13"/>
        <v/>
      </c>
      <c r="H161" s="1" t="str">
        <f t="shared" si="16"/>
        <v xml:space="preserve"> /  - ()</v>
      </c>
      <c r="I161" s="1"/>
      <c r="J161" s="1" t="str">
        <f>IF('Settlement Account'!J161="Yes",'Settlement Account'!C161&amp;'Settlement Account'!D161,"")</f>
        <v/>
      </c>
      <c r="K161" s="1" t="str">
        <f>IF('Settlement Account'!J161="Yes",'Settlement Account'!A161,"")</f>
        <v/>
      </c>
      <c r="L161" s="1" t="str">
        <f>IF('Settlement Account'!J161="Yes",'Settlement Account'!C161,"")</f>
        <v/>
      </c>
      <c r="M161" s="1" t="str">
        <f>IF('Settlement Account'!J161="Yes",'Settlement Account'!D161,"")</f>
        <v/>
      </c>
      <c r="N161" s="1" t="str">
        <f t="shared" si="17"/>
        <v/>
      </c>
      <c r="O161" s="1" t="str">
        <f ca="1">IF(COUNTIF($N$2:N161,N161)=1,IFERROR(SUMPRODUCT(SEARCH(MID(N161,ROW(INDIRECT("1:"&amp;LEN(N161))),1),Lists!$V$2)),""),"")</f>
        <v/>
      </c>
      <c r="P161" s="1" t="str">
        <f t="shared" ca="1" si="14"/>
        <v/>
      </c>
      <c r="Q161" s="1" t="str">
        <f t="shared" si="18"/>
        <v xml:space="preserve"> / Eurex Derivate - ()</v>
      </c>
    </row>
    <row r="162" spans="1:17">
      <c r="A162" s="36" t="str">
        <f>IF(OR('Processing Settings'!G162="Netting with Strange Nets ('NET/SPLIT')",'Processing Settings'!G162="Aggregation with Linking",'Processing Settings'!G162="Aggregation"),'Processing Settings'!E162,"")</f>
        <v/>
      </c>
      <c r="B162" s="39" t="str">
        <f>IF(OR('Processing Settings'!G162="Netting with Strange Nets ('NET/SPLIT')",'Processing Settings'!G162="Aggregation with Linking",'Processing Settings'!G162="Aggregation"),'Processing Settings'!A162,"")</f>
        <v/>
      </c>
      <c r="C162" s="39" t="str">
        <f>IF(OR('Processing Settings'!G162="Netting with Strange Nets ('NET/SPLIT')",'Processing Settings'!G162="Aggregation with Linking",'Processing Settings'!G162="Aggregation"),'Processing Settings'!D162,"")</f>
        <v/>
      </c>
      <c r="D162" s="39" t="str">
        <f>IF(OR('Processing Settings'!G162="Netting with Strange Nets ('NET/SPLIT')",'Processing Settings'!G162="Aggregation with Linking",'Processing Settings'!G162="Aggregation"),'Processing Settings'!C162,"")</f>
        <v/>
      </c>
      <c r="E162" s="40" t="str">
        <f t="shared" si="15"/>
        <v/>
      </c>
      <c r="F162" s="1" t="str">
        <f ca="1">IF(COUNTIF($E$2:E162,E162)=1,IFERROR(SUMPRODUCT(SEARCH(MID(E162,ROW(INDIRECT("1:"&amp;LEN(E162))),1),Lists!$V$2),ROW(INDIRECT("1:"&amp;LEN(E162)))),""),"")</f>
        <v/>
      </c>
      <c r="G162" s="1" t="str">
        <f t="shared" ca="1" si="13"/>
        <v/>
      </c>
      <c r="H162" s="1" t="str">
        <f t="shared" si="16"/>
        <v xml:space="preserve"> /  - ()</v>
      </c>
      <c r="I162" s="1"/>
      <c r="J162" s="1" t="str">
        <f>IF('Settlement Account'!J162="Yes",'Settlement Account'!C162&amp;'Settlement Account'!D162,"")</f>
        <v/>
      </c>
      <c r="K162" s="1" t="str">
        <f>IF('Settlement Account'!J162="Yes",'Settlement Account'!A162,"")</f>
        <v/>
      </c>
      <c r="L162" s="1" t="str">
        <f>IF('Settlement Account'!J162="Yes",'Settlement Account'!C162,"")</f>
        <v/>
      </c>
      <c r="M162" s="1" t="str">
        <f>IF('Settlement Account'!J162="Yes",'Settlement Account'!D162,"")</f>
        <v/>
      </c>
      <c r="N162" s="1" t="str">
        <f t="shared" si="17"/>
        <v/>
      </c>
      <c r="O162" s="1" t="str">
        <f ca="1">IF(COUNTIF($N$2:N162,N162)=1,IFERROR(SUMPRODUCT(SEARCH(MID(N162,ROW(INDIRECT("1:"&amp;LEN(N162))),1),Lists!$V$2)),""),"")</f>
        <v/>
      </c>
      <c r="P162" s="1" t="str">
        <f t="shared" ca="1" si="14"/>
        <v/>
      </c>
      <c r="Q162" s="1" t="str">
        <f t="shared" si="18"/>
        <v xml:space="preserve"> / Eurex Derivate - ()</v>
      </c>
    </row>
    <row r="163" spans="1:17">
      <c r="A163" s="36" t="str">
        <f>IF(OR('Processing Settings'!G163="Netting with Strange Nets ('NET/SPLIT')",'Processing Settings'!G163="Aggregation with Linking",'Processing Settings'!G163="Aggregation"),'Processing Settings'!E163,"")</f>
        <v/>
      </c>
      <c r="B163" s="39" t="str">
        <f>IF(OR('Processing Settings'!G163="Netting with Strange Nets ('NET/SPLIT')",'Processing Settings'!G163="Aggregation with Linking",'Processing Settings'!G163="Aggregation"),'Processing Settings'!A163,"")</f>
        <v/>
      </c>
      <c r="C163" s="39" t="str">
        <f>IF(OR('Processing Settings'!G163="Netting with Strange Nets ('NET/SPLIT')",'Processing Settings'!G163="Aggregation with Linking",'Processing Settings'!G163="Aggregation"),'Processing Settings'!D163,"")</f>
        <v/>
      </c>
      <c r="D163" s="39" t="str">
        <f>IF(OR('Processing Settings'!G163="Netting with Strange Nets ('NET/SPLIT')",'Processing Settings'!G163="Aggregation with Linking",'Processing Settings'!G163="Aggregation"),'Processing Settings'!C163,"")</f>
        <v/>
      </c>
      <c r="E163" s="40" t="str">
        <f t="shared" si="15"/>
        <v/>
      </c>
      <c r="F163" s="1" t="str">
        <f ca="1">IF(COUNTIF($E$2:E163,E163)=1,IFERROR(SUMPRODUCT(SEARCH(MID(E163,ROW(INDIRECT("1:"&amp;LEN(E163))),1),Lists!$V$2),ROW(INDIRECT("1:"&amp;LEN(E163)))),""),"")</f>
        <v/>
      </c>
      <c r="G163" s="1" t="str">
        <f t="shared" ca="1" si="13"/>
        <v/>
      </c>
      <c r="H163" s="1" t="str">
        <f t="shared" si="16"/>
        <v xml:space="preserve"> /  - ()</v>
      </c>
      <c r="I163" s="1"/>
      <c r="J163" s="1" t="str">
        <f>IF('Settlement Account'!J163="Yes",'Settlement Account'!C163&amp;'Settlement Account'!D163,"")</f>
        <v/>
      </c>
      <c r="K163" s="1" t="str">
        <f>IF('Settlement Account'!J163="Yes",'Settlement Account'!A163,"")</f>
        <v/>
      </c>
      <c r="L163" s="1" t="str">
        <f>IF('Settlement Account'!J163="Yes",'Settlement Account'!C163,"")</f>
        <v/>
      </c>
      <c r="M163" s="1" t="str">
        <f>IF('Settlement Account'!J163="Yes",'Settlement Account'!D163,"")</f>
        <v/>
      </c>
      <c r="N163" s="1" t="str">
        <f t="shared" si="17"/>
        <v/>
      </c>
      <c r="O163" s="1" t="str">
        <f ca="1">IF(COUNTIF($N$2:N163,N163)=1,IFERROR(SUMPRODUCT(SEARCH(MID(N163,ROW(INDIRECT("1:"&amp;LEN(N163))),1),Lists!$V$2)),""),"")</f>
        <v/>
      </c>
      <c r="P163" s="1" t="str">
        <f t="shared" ca="1" si="14"/>
        <v/>
      </c>
      <c r="Q163" s="1" t="str">
        <f t="shared" si="18"/>
        <v xml:space="preserve"> / Eurex Derivate - ()</v>
      </c>
    </row>
    <row r="164" spans="1:17">
      <c r="A164" s="36" t="str">
        <f>IF(OR('Processing Settings'!G164="Netting with Strange Nets ('NET/SPLIT')",'Processing Settings'!G164="Aggregation with Linking",'Processing Settings'!G164="Aggregation"),'Processing Settings'!E164,"")</f>
        <v/>
      </c>
      <c r="B164" s="39" t="str">
        <f>IF(OR('Processing Settings'!G164="Netting with Strange Nets ('NET/SPLIT')",'Processing Settings'!G164="Aggregation with Linking",'Processing Settings'!G164="Aggregation"),'Processing Settings'!A164,"")</f>
        <v/>
      </c>
      <c r="C164" s="39" t="str">
        <f>IF(OR('Processing Settings'!G164="Netting with Strange Nets ('NET/SPLIT')",'Processing Settings'!G164="Aggregation with Linking",'Processing Settings'!G164="Aggregation"),'Processing Settings'!D164,"")</f>
        <v/>
      </c>
      <c r="D164" s="39" t="str">
        <f>IF(OR('Processing Settings'!G164="Netting with Strange Nets ('NET/SPLIT')",'Processing Settings'!G164="Aggregation with Linking",'Processing Settings'!G164="Aggregation"),'Processing Settings'!C164,"")</f>
        <v/>
      </c>
      <c r="E164" s="40" t="str">
        <f t="shared" si="15"/>
        <v/>
      </c>
      <c r="F164" s="1" t="str">
        <f ca="1">IF(COUNTIF($E$2:E164,E164)=1,IFERROR(SUMPRODUCT(SEARCH(MID(E164,ROW(INDIRECT("1:"&amp;LEN(E164))),1),Lists!$V$2),ROW(INDIRECT("1:"&amp;LEN(E164)))),""),"")</f>
        <v/>
      </c>
      <c r="G164" s="1" t="str">
        <f t="shared" ca="1" si="13"/>
        <v/>
      </c>
      <c r="H164" s="1" t="str">
        <f t="shared" si="16"/>
        <v xml:space="preserve"> /  - ()</v>
      </c>
      <c r="I164" s="1"/>
      <c r="J164" s="1" t="str">
        <f>IF('Settlement Account'!J164="Yes",'Settlement Account'!C164&amp;'Settlement Account'!D164,"")</f>
        <v/>
      </c>
      <c r="K164" s="1" t="str">
        <f>IF('Settlement Account'!J164="Yes",'Settlement Account'!A164,"")</f>
        <v/>
      </c>
      <c r="L164" s="1" t="str">
        <f>IF('Settlement Account'!J164="Yes",'Settlement Account'!C164,"")</f>
        <v/>
      </c>
      <c r="M164" s="1" t="str">
        <f>IF('Settlement Account'!J164="Yes",'Settlement Account'!D164,"")</f>
        <v/>
      </c>
      <c r="N164" s="1" t="str">
        <f t="shared" si="17"/>
        <v/>
      </c>
      <c r="O164" s="1" t="str">
        <f ca="1">IF(COUNTIF($N$2:N164,N164)=1,IFERROR(SUMPRODUCT(SEARCH(MID(N164,ROW(INDIRECT("1:"&amp;LEN(N164))),1),Lists!$V$2)),""),"")</f>
        <v/>
      </c>
      <c r="P164" s="1" t="str">
        <f t="shared" ca="1" si="14"/>
        <v/>
      </c>
      <c r="Q164" s="1" t="str">
        <f t="shared" si="18"/>
        <v xml:space="preserve"> / Eurex Derivate - ()</v>
      </c>
    </row>
    <row r="165" spans="1:17">
      <c r="A165" s="36" t="str">
        <f>IF(OR('Processing Settings'!G165="Netting with Strange Nets ('NET/SPLIT')",'Processing Settings'!G165="Aggregation with Linking",'Processing Settings'!G165="Aggregation"),'Processing Settings'!E165,"")</f>
        <v/>
      </c>
      <c r="B165" s="39" t="str">
        <f>IF(OR('Processing Settings'!G165="Netting with Strange Nets ('NET/SPLIT')",'Processing Settings'!G165="Aggregation with Linking",'Processing Settings'!G165="Aggregation"),'Processing Settings'!A165,"")</f>
        <v/>
      </c>
      <c r="C165" s="39" t="str">
        <f>IF(OR('Processing Settings'!G165="Netting with Strange Nets ('NET/SPLIT')",'Processing Settings'!G165="Aggregation with Linking",'Processing Settings'!G165="Aggregation"),'Processing Settings'!D165,"")</f>
        <v/>
      </c>
      <c r="D165" s="39" t="str">
        <f>IF(OR('Processing Settings'!G165="Netting with Strange Nets ('NET/SPLIT')",'Processing Settings'!G165="Aggregation with Linking",'Processing Settings'!G165="Aggregation"),'Processing Settings'!C165,"")</f>
        <v/>
      </c>
      <c r="E165" s="40" t="str">
        <f t="shared" si="15"/>
        <v/>
      </c>
      <c r="F165" s="1" t="str">
        <f ca="1">IF(COUNTIF($E$2:E165,E165)=1,IFERROR(SUMPRODUCT(SEARCH(MID(E165,ROW(INDIRECT("1:"&amp;LEN(E165))),1),Lists!$V$2),ROW(INDIRECT("1:"&amp;LEN(E165)))),""),"")</f>
        <v/>
      </c>
      <c r="G165" s="1" t="str">
        <f t="shared" ca="1" si="13"/>
        <v/>
      </c>
      <c r="H165" s="1" t="str">
        <f t="shared" si="16"/>
        <v xml:space="preserve"> /  - ()</v>
      </c>
      <c r="I165" s="1"/>
      <c r="J165" s="1" t="str">
        <f>IF('Settlement Account'!J165="Yes",'Settlement Account'!C165&amp;'Settlement Account'!D165,"")</f>
        <v/>
      </c>
      <c r="K165" s="1" t="str">
        <f>IF('Settlement Account'!J165="Yes",'Settlement Account'!A165,"")</f>
        <v/>
      </c>
      <c r="L165" s="1" t="str">
        <f>IF('Settlement Account'!J165="Yes",'Settlement Account'!C165,"")</f>
        <v/>
      </c>
      <c r="M165" s="1" t="str">
        <f>IF('Settlement Account'!J165="Yes",'Settlement Account'!D165,"")</f>
        <v/>
      </c>
      <c r="N165" s="1" t="str">
        <f t="shared" si="17"/>
        <v/>
      </c>
      <c r="O165" s="1" t="str">
        <f ca="1">IF(COUNTIF($N$2:N165,N165)=1,IFERROR(SUMPRODUCT(SEARCH(MID(N165,ROW(INDIRECT("1:"&amp;LEN(N165))),1),Lists!$V$2)),""),"")</f>
        <v/>
      </c>
      <c r="P165" s="1" t="str">
        <f t="shared" ca="1" si="14"/>
        <v/>
      </c>
      <c r="Q165" s="1" t="str">
        <f t="shared" si="18"/>
        <v xml:space="preserve"> / Eurex Derivate - ()</v>
      </c>
    </row>
    <row r="166" spans="1:17">
      <c r="A166" s="36" t="str">
        <f>IF(OR('Processing Settings'!G166="Netting with Strange Nets ('NET/SPLIT')",'Processing Settings'!G166="Aggregation with Linking",'Processing Settings'!G166="Aggregation"),'Processing Settings'!E166,"")</f>
        <v/>
      </c>
      <c r="B166" s="39" t="str">
        <f>IF(OR('Processing Settings'!G166="Netting with Strange Nets ('NET/SPLIT')",'Processing Settings'!G166="Aggregation with Linking",'Processing Settings'!G166="Aggregation"),'Processing Settings'!A166,"")</f>
        <v/>
      </c>
      <c r="C166" s="39" t="str">
        <f>IF(OR('Processing Settings'!G166="Netting with Strange Nets ('NET/SPLIT')",'Processing Settings'!G166="Aggregation with Linking",'Processing Settings'!G166="Aggregation"),'Processing Settings'!D166,"")</f>
        <v/>
      </c>
      <c r="D166" s="39" t="str">
        <f>IF(OR('Processing Settings'!G166="Netting with Strange Nets ('NET/SPLIT')",'Processing Settings'!G166="Aggregation with Linking",'Processing Settings'!G166="Aggregation"),'Processing Settings'!C166,"")</f>
        <v/>
      </c>
      <c r="E166" s="40" t="str">
        <f t="shared" si="15"/>
        <v/>
      </c>
      <c r="F166" s="1" t="str">
        <f ca="1">IF(COUNTIF($E$2:E166,E166)=1,IFERROR(SUMPRODUCT(SEARCH(MID(E166,ROW(INDIRECT("1:"&amp;LEN(E166))),1),Lists!$V$2),ROW(INDIRECT("1:"&amp;LEN(E166)))),""),"")</f>
        <v/>
      </c>
      <c r="G166" s="1" t="str">
        <f t="shared" ca="1" si="13"/>
        <v/>
      </c>
      <c r="H166" s="1" t="str">
        <f t="shared" si="16"/>
        <v xml:space="preserve"> /  - ()</v>
      </c>
      <c r="I166" s="1"/>
      <c r="J166" s="1" t="str">
        <f>IF('Settlement Account'!J166="Yes",'Settlement Account'!C166&amp;'Settlement Account'!D166,"")</f>
        <v/>
      </c>
      <c r="K166" s="1" t="str">
        <f>IF('Settlement Account'!J166="Yes",'Settlement Account'!A166,"")</f>
        <v/>
      </c>
      <c r="L166" s="1" t="str">
        <f>IF('Settlement Account'!J166="Yes",'Settlement Account'!C166,"")</f>
        <v/>
      </c>
      <c r="M166" s="1" t="str">
        <f>IF('Settlement Account'!J166="Yes",'Settlement Account'!D166,"")</f>
        <v/>
      </c>
      <c r="N166" s="1" t="str">
        <f t="shared" si="17"/>
        <v/>
      </c>
      <c r="O166" s="1" t="str">
        <f ca="1">IF(COUNTIF($N$2:N166,N166)=1,IFERROR(SUMPRODUCT(SEARCH(MID(N166,ROW(INDIRECT("1:"&amp;LEN(N166))),1),Lists!$V$2)),""),"")</f>
        <v/>
      </c>
      <c r="P166" s="1" t="str">
        <f t="shared" ca="1" si="14"/>
        <v/>
      </c>
      <c r="Q166" s="1" t="str">
        <f t="shared" si="18"/>
        <v xml:space="preserve"> / Eurex Derivate - ()</v>
      </c>
    </row>
    <row r="167" spans="1:17">
      <c r="A167" s="36" t="str">
        <f>IF(OR('Processing Settings'!G167="Netting with Strange Nets ('NET/SPLIT')",'Processing Settings'!G167="Aggregation with Linking",'Processing Settings'!G167="Aggregation"),'Processing Settings'!E167,"")</f>
        <v/>
      </c>
      <c r="B167" s="39" t="str">
        <f>IF(OR('Processing Settings'!G167="Netting with Strange Nets ('NET/SPLIT')",'Processing Settings'!G167="Aggregation with Linking",'Processing Settings'!G167="Aggregation"),'Processing Settings'!A167,"")</f>
        <v/>
      </c>
      <c r="C167" s="39" t="str">
        <f>IF(OR('Processing Settings'!G167="Netting with Strange Nets ('NET/SPLIT')",'Processing Settings'!G167="Aggregation with Linking",'Processing Settings'!G167="Aggregation"),'Processing Settings'!D167,"")</f>
        <v/>
      </c>
      <c r="D167" s="39" t="str">
        <f>IF(OR('Processing Settings'!G167="Netting with Strange Nets ('NET/SPLIT')",'Processing Settings'!G167="Aggregation with Linking",'Processing Settings'!G167="Aggregation"),'Processing Settings'!C167,"")</f>
        <v/>
      </c>
      <c r="E167" s="40" t="str">
        <f t="shared" si="15"/>
        <v/>
      </c>
      <c r="F167" s="1" t="str">
        <f ca="1">IF(COUNTIF($E$2:E167,E167)=1,IFERROR(SUMPRODUCT(SEARCH(MID(E167,ROW(INDIRECT("1:"&amp;LEN(E167))),1),Lists!$V$2),ROW(INDIRECT("1:"&amp;LEN(E167)))),""),"")</f>
        <v/>
      </c>
      <c r="G167" s="1" t="str">
        <f t="shared" ca="1" si="13"/>
        <v/>
      </c>
      <c r="H167" s="1" t="str">
        <f t="shared" si="16"/>
        <v xml:space="preserve"> /  - ()</v>
      </c>
      <c r="I167" s="1"/>
      <c r="J167" s="1" t="str">
        <f>IF('Settlement Account'!J167="Yes",'Settlement Account'!C167&amp;'Settlement Account'!D167,"")</f>
        <v/>
      </c>
      <c r="K167" s="1" t="str">
        <f>IF('Settlement Account'!J167="Yes",'Settlement Account'!A167,"")</f>
        <v/>
      </c>
      <c r="L167" s="1" t="str">
        <f>IF('Settlement Account'!J167="Yes",'Settlement Account'!C167,"")</f>
        <v/>
      </c>
      <c r="M167" s="1" t="str">
        <f>IF('Settlement Account'!J167="Yes",'Settlement Account'!D167,"")</f>
        <v/>
      </c>
      <c r="N167" s="1" t="str">
        <f t="shared" si="17"/>
        <v/>
      </c>
      <c r="O167" s="1" t="str">
        <f ca="1">IF(COUNTIF($N$2:N167,N167)=1,IFERROR(SUMPRODUCT(SEARCH(MID(N167,ROW(INDIRECT("1:"&amp;LEN(N167))),1),Lists!$V$2)),""),"")</f>
        <v/>
      </c>
      <c r="P167" s="1" t="str">
        <f t="shared" ca="1" si="14"/>
        <v/>
      </c>
      <c r="Q167" s="1" t="str">
        <f t="shared" si="18"/>
        <v xml:space="preserve"> / Eurex Derivate - ()</v>
      </c>
    </row>
    <row r="168" spans="1:17">
      <c r="A168" s="36" t="str">
        <f>IF(OR('Processing Settings'!G168="Netting with Strange Nets ('NET/SPLIT')",'Processing Settings'!G168="Aggregation with Linking",'Processing Settings'!G168="Aggregation"),'Processing Settings'!E168,"")</f>
        <v/>
      </c>
      <c r="B168" s="39" t="str">
        <f>IF(OR('Processing Settings'!G168="Netting with Strange Nets ('NET/SPLIT')",'Processing Settings'!G168="Aggregation with Linking",'Processing Settings'!G168="Aggregation"),'Processing Settings'!A168,"")</f>
        <v/>
      </c>
      <c r="C168" s="39" t="str">
        <f>IF(OR('Processing Settings'!G168="Netting with Strange Nets ('NET/SPLIT')",'Processing Settings'!G168="Aggregation with Linking",'Processing Settings'!G168="Aggregation"),'Processing Settings'!D168,"")</f>
        <v/>
      </c>
      <c r="D168" s="39" t="str">
        <f>IF(OR('Processing Settings'!G168="Netting with Strange Nets ('NET/SPLIT')",'Processing Settings'!G168="Aggregation with Linking",'Processing Settings'!G168="Aggregation"),'Processing Settings'!C168,"")</f>
        <v/>
      </c>
      <c r="E168" s="40" t="str">
        <f t="shared" si="15"/>
        <v/>
      </c>
      <c r="F168" s="1" t="str">
        <f ca="1">IF(COUNTIF($E$2:E168,E168)=1,IFERROR(SUMPRODUCT(SEARCH(MID(E168,ROW(INDIRECT("1:"&amp;LEN(E168))),1),Lists!$V$2),ROW(INDIRECT("1:"&amp;LEN(E168)))),""),"")</f>
        <v/>
      </c>
      <c r="G168" s="1" t="str">
        <f t="shared" ca="1" si="13"/>
        <v/>
      </c>
      <c r="H168" s="1" t="str">
        <f t="shared" si="16"/>
        <v xml:space="preserve"> /  - ()</v>
      </c>
      <c r="I168" s="1"/>
      <c r="J168" s="1" t="str">
        <f>IF('Settlement Account'!J168="Yes",'Settlement Account'!C168&amp;'Settlement Account'!D168,"")</f>
        <v/>
      </c>
      <c r="K168" s="1" t="str">
        <f>IF('Settlement Account'!J168="Yes",'Settlement Account'!A168,"")</f>
        <v/>
      </c>
      <c r="L168" s="1" t="str">
        <f>IF('Settlement Account'!J168="Yes",'Settlement Account'!C168,"")</f>
        <v/>
      </c>
      <c r="M168" s="1" t="str">
        <f>IF('Settlement Account'!J168="Yes",'Settlement Account'!D168,"")</f>
        <v/>
      </c>
      <c r="N168" s="1" t="str">
        <f t="shared" si="17"/>
        <v/>
      </c>
      <c r="O168" s="1" t="str">
        <f ca="1">IF(COUNTIF($N$2:N168,N168)=1,IFERROR(SUMPRODUCT(SEARCH(MID(N168,ROW(INDIRECT("1:"&amp;LEN(N168))),1),Lists!$V$2)),""),"")</f>
        <v/>
      </c>
      <c r="P168" s="1" t="str">
        <f t="shared" ca="1" si="14"/>
        <v/>
      </c>
      <c r="Q168" s="1" t="str">
        <f t="shared" si="18"/>
        <v xml:space="preserve"> / Eurex Derivate - ()</v>
      </c>
    </row>
    <row r="169" spans="1:17">
      <c r="A169" s="36" t="str">
        <f>IF(OR('Processing Settings'!G169="Netting with Strange Nets ('NET/SPLIT')",'Processing Settings'!G169="Aggregation with Linking",'Processing Settings'!G169="Aggregation"),'Processing Settings'!E169,"")</f>
        <v/>
      </c>
      <c r="B169" s="39" t="str">
        <f>IF(OR('Processing Settings'!G169="Netting with Strange Nets ('NET/SPLIT')",'Processing Settings'!G169="Aggregation with Linking",'Processing Settings'!G169="Aggregation"),'Processing Settings'!A169,"")</f>
        <v/>
      </c>
      <c r="C169" s="39" t="str">
        <f>IF(OR('Processing Settings'!G169="Netting with Strange Nets ('NET/SPLIT')",'Processing Settings'!G169="Aggregation with Linking",'Processing Settings'!G169="Aggregation"),'Processing Settings'!D169,"")</f>
        <v/>
      </c>
      <c r="D169" s="39" t="str">
        <f>IF(OR('Processing Settings'!G169="Netting with Strange Nets ('NET/SPLIT')",'Processing Settings'!G169="Aggregation with Linking",'Processing Settings'!G169="Aggregation"),'Processing Settings'!C169,"")</f>
        <v/>
      </c>
      <c r="E169" s="40" t="str">
        <f t="shared" si="15"/>
        <v/>
      </c>
      <c r="F169" s="1" t="str">
        <f ca="1">IF(COUNTIF($E$2:E169,E169)=1,IFERROR(SUMPRODUCT(SEARCH(MID(E169,ROW(INDIRECT("1:"&amp;LEN(E169))),1),Lists!$V$2),ROW(INDIRECT("1:"&amp;LEN(E169)))),""),"")</f>
        <v/>
      </c>
      <c r="G169" s="1" t="str">
        <f t="shared" ca="1" si="13"/>
        <v/>
      </c>
      <c r="H169" s="1" t="str">
        <f t="shared" si="16"/>
        <v xml:space="preserve"> /  - ()</v>
      </c>
      <c r="I169" s="1"/>
      <c r="J169" s="1" t="str">
        <f>IF('Settlement Account'!J169="Yes",'Settlement Account'!C169&amp;'Settlement Account'!D169,"")</f>
        <v/>
      </c>
      <c r="K169" s="1" t="str">
        <f>IF('Settlement Account'!J169="Yes",'Settlement Account'!A169,"")</f>
        <v/>
      </c>
      <c r="L169" s="1" t="str">
        <f>IF('Settlement Account'!J169="Yes",'Settlement Account'!C169,"")</f>
        <v/>
      </c>
      <c r="M169" s="1" t="str">
        <f>IF('Settlement Account'!J169="Yes",'Settlement Account'!D169,"")</f>
        <v/>
      </c>
      <c r="N169" s="1" t="str">
        <f t="shared" si="17"/>
        <v/>
      </c>
      <c r="O169" s="1" t="str">
        <f ca="1">IF(COUNTIF($N$2:N169,N169)=1,IFERROR(SUMPRODUCT(SEARCH(MID(N169,ROW(INDIRECT("1:"&amp;LEN(N169))),1),Lists!$V$2)),""),"")</f>
        <v/>
      </c>
      <c r="P169" s="1" t="str">
        <f t="shared" ca="1" si="14"/>
        <v/>
      </c>
      <c r="Q169" s="1" t="str">
        <f t="shared" si="18"/>
        <v xml:space="preserve"> / Eurex Derivate - ()</v>
      </c>
    </row>
    <row r="170" spans="1:17">
      <c r="A170" s="36" t="str">
        <f>IF(OR('Processing Settings'!G170="Netting with Strange Nets ('NET/SPLIT')",'Processing Settings'!G170="Aggregation with Linking",'Processing Settings'!G170="Aggregation"),'Processing Settings'!E170,"")</f>
        <v/>
      </c>
      <c r="B170" s="39" t="str">
        <f>IF(OR('Processing Settings'!G170="Netting with Strange Nets ('NET/SPLIT')",'Processing Settings'!G170="Aggregation with Linking",'Processing Settings'!G170="Aggregation"),'Processing Settings'!A170,"")</f>
        <v/>
      </c>
      <c r="C170" s="39" t="str">
        <f>IF(OR('Processing Settings'!G170="Netting with Strange Nets ('NET/SPLIT')",'Processing Settings'!G170="Aggregation with Linking",'Processing Settings'!G170="Aggregation"),'Processing Settings'!D170,"")</f>
        <v/>
      </c>
      <c r="D170" s="39" t="str">
        <f>IF(OR('Processing Settings'!G170="Netting with Strange Nets ('NET/SPLIT')",'Processing Settings'!G170="Aggregation with Linking",'Processing Settings'!G170="Aggregation"),'Processing Settings'!C170,"")</f>
        <v/>
      </c>
      <c r="E170" s="40" t="str">
        <f t="shared" si="15"/>
        <v/>
      </c>
      <c r="F170" s="1" t="str">
        <f ca="1">IF(COUNTIF($E$2:E170,E170)=1,IFERROR(SUMPRODUCT(SEARCH(MID(E170,ROW(INDIRECT("1:"&amp;LEN(E170))),1),Lists!$V$2),ROW(INDIRECT("1:"&amp;LEN(E170)))),""),"")</f>
        <v/>
      </c>
      <c r="G170" s="1" t="str">
        <f t="shared" ca="1" si="13"/>
        <v/>
      </c>
      <c r="H170" s="1" t="str">
        <f t="shared" si="16"/>
        <v xml:space="preserve"> /  - ()</v>
      </c>
      <c r="I170" s="1"/>
      <c r="J170" s="1" t="str">
        <f>IF('Settlement Account'!J170="Yes",'Settlement Account'!C170&amp;'Settlement Account'!D170,"")</f>
        <v/>
      </c>
      <c r="K170" s="1" t="str">
        <f>IF('Settlement Account'!J170="Yes",'Settlement Account'!A170,"")</f>
        <v/>
      </c>
      <c r="L170" s="1" t="str">
        <f>IF('Settlement Account'!J170="Yes",'Settlement Account'!C170,"")</f>
        <v/>
      </c>
      <c r="M170" s="1" t="str">
        <f>IF('Settlement Account'!J170="Yes",'Settlement Account'!D170,"")</f>
        <v/>
      </c>
      <c r="N170" s="1" t="str">
        <f t="shared" si="17"/>
        <v/>
      </c>
      <c r="O170" s="1" t="str">
        <f ca="1">IF(COUNTIF($N$2:N170,N170)=1,IFERROR(SUMPRODUCT(SEARCH(MID(N170,ROW(INDIRECT("1:"&amp;LEN(N170))),1),Lists!$V$2)),""),"")</f>
        <v/>
      </c>
      <c r="P170" s="1" t="str">
        <f t="shared" ca="1" si="14"/>
        <v/>
      </c>
      <c r="Q170" s="1" t="str">
        <f t="shared" si="18"/>
        <v xml:space="preserve"> / Eurex Derivate - ()</v>
      </c>
    </row>
    <row r="171" spans="1:17">
      <c r="A171" s="36" t="str">
        <f>IF(OR('Processing Settings'!G171="Netting with Strange Nets ('NET/SPLIT')",'Processing Settings'!G171="Aggregation with Linking",'Processing Settings'!G171="Aggregation"),'Processing Settings'!E171,"")</f>
        <v/>
      </c>
      <c r="B171" s="39" t="str">
        <f>IF(OR('Processing Settings'!G171="Netting with Strange Nets ('NET/SPLIT')",'Processing Settings'!G171="Aggregation with Linking",'Processing Settings'!G171="Aggregation"),'Processing Settings'!A171,"")</f>
        <v/>
      </c>
      <c r="C171" s="39" t="str">
        <f>IF(OR('Processing Settings'!G171="Netting with Strange Nets ('NET/SPLIT')",'Processing Settings'!G171="Aggregation with Linking",'Processing Settings'!G171="Aggregation"),'Processing Settings'!D171,"")</f>
        <v/>
      </c>
      <c r="D171" s="39" t="str">
        <f>IF(OR('Processing Settings'!G171="Netting with Strange Nets ('NET/SPLIT')",'Processing Settings'!G171="Aggregation with Linking",'Processing Settings'!G171="Aggregation"),'Processing Settings'!C171,"")</f>
        <v/>
      </c>
      <c r="E171" s="40" t="str">
        <f t="shared" si="15"/>
        <v/>
      </c>
      <c r="F171" s="1" t="str">
        <f ca="1">IF(COUNTIF($E$2:E171,E171)=1,IFERROR(SUMPRODUCT(SEARCH(MID(E171,ROW(INDIRECT("1:"&amp;LEN(E171))),1),Lists!$V$2),ROW(INDIRECT("1:"&amp;LEN(E171)))),""),"")</f>
        <v/>
      </c>
      <c r="G171" s="1" t="str">
        <f t="shared" ca="1" si="13"/>
        <v/>
      </c>
      <c r="H171" s="1" t="str">
        <f t="shared" si="16"/>
        <v xml:space="preserve"> /  - ()</v>
      </c>
      <c r="I171" s="1"/>
      <c r="J171" s="1" t="str">
        <f>IF('Settlement Account'!J171="Yes",'Settlement Account'!C171&amp;'Settlement Account'!D171,"")</f>
        <v/>
      </c>
      <c r="K171" s="1" t="str">
        <f>IF('Settlement Account'!J171="Yes",'Settlement Account'!A171,"")</f>
        <v/>
      </c>
      <c r="L171" s="1" t="str">
        <f>IF('Settlement Account'!J171="Yes",'Settlement Account'!C171,"")</f>
        <v/>
      </c>
      <c r="M171" s="1" t="str">
        <f>IF('Settlement Account'!J171="Yes",'Settlement Account'!D171,"")</f>
        <v/>
      </c>
      <c r="N171" s="1" t="str">
        <f t="shared" si="17"/>
        <v/>
      </c>
      <c r="O171" s="1" t="str">
        <f ca="1">IF(COUNTIF($N$2:N171,N171)=1,IFERROR(SUMPRODUCT(SEARCH(MID(N171,ROW(INDIRECT("1:"&amp;LEN(N171))),1),Lists!$V$2)),""),"")</f>
        <v/>
      </c>
      <c r="P171" s="1" t="str">
        <f t="shared" ca="1" si="14"/>
        <v/>
      </c>
      <c r="Q171" s="1" t="str">
        <f t="shared" si="18"/>
        <v xml:space="preserve"> / Eurex Derivate - ()</v>
      </c>
    </row>
    <row r="172" spans="1:17">
      <c r="A172" s="36" t="str">
        <f>IF(OR('Processing Settings'!G172="Netting with Strange Nets ('NET/SPLIT')",'Processing Settings'!G172="Aggregation with Linking",'Processing Settings'!G172="Aggregation"),'Processing Settings'!E172,"")</f>
        <v/>
      </c>
      <c r="B172" s="39" t="str">
        <f>IF(OR('Processing Settings'!G172="Netting with Strange Nets ('NET/SPLIT')",'Processing Settings'!G172="Aggregation with Linking",'Processing Settings'!G172="Aggregation"),'Processing Settings'!A172,"")</f>
        <v/>
      </c>
      <c r="C172" s="39" t="str">
        <f>IF(OR('Processing Settings'!G172="Netting with Strange Nets ('NET/SPLIT')",'Processing Settings'!G172="Aggregation with Linking",'Processing Settings'!G172="Aggregation"),'Processing Settings'!D172,"")</f>
        <v/>
      </c>
      <c r="D172" s="39" t="str">
        <f>IF(OR('Processing Settings'!G172="Netting with Strange Nets ('NET/SPLIT')",'Processing Settings'!G172="Aggregation with Linking",'Processing Settings'!G172="Aggregation"),'Processing Settings'!C172,"")</f>
        <v/>
      </c>
      <c r="E172" s="40" t="str">
        <f t="shared" si="15"/>
        <v/>
      </c>
      <c r="F172" s="1" t="str">
        <f ca="1">IF(COUNTIF($E$2:E172,E172)=1,IFERROR(SUMPRODUCT(SEARCH(MID(E172,ROW(INDIRECT("1:"&amp;LEN(E172))),1),Lists!$V$2),ROW(INDIRECT("1:"&amp;LEN(E172)))),""),"")</f>
        <v/>
      </c>
      <c r="G172" s="1" t="str">
        <f t="shared" ca="1" si="13"/>
        <v/>
      </c>
      <c r="H172" s="1" t="str">
        <f t="shared" si="16"/>
        <v xml:space="preserve"> /  - ()</v>
      </c>
      <c r="I172" s="1"/>
      <c r="J172" s="1" t="str">
        <f>IF('Settlement Account'!J172="Yes",'Settlement Account'!C172&amp;'Settlement Account'!D172,"")</f>
        <v/>
      </c>
      <c r="K172" s="1" t="str">
        <f>IF('Settlement Account'!J172="Yes",'Settlement Account'!A172,"")</f>
        <v/>
      </c>
      <c r="L172" s="1" t="str">
        <f>IF('Settlement Account'!J172="Yes",'Settlement Account'!C172,"")</f>
        <v/>
      </c>
      <c r="M172" s="1" t="str">
        <f>IF('Settlement Account'!J172="Yes",'Settlement Account'!D172,"")</f>
        <v/>
      </c>
      <c r="N172" s="1" t="str">
        <f t="shared" si="17"/>
        <v/>
      </c>
      <c r="O172" s="1" t="str">
        <f ca="1">IF(COUNTIF($N$2:N172,N172)=1,IFERROR(SUMPRODUCT(SEARCH(MID(N172,ROW(INDIRECT("1:"&amp;LEN(N172))),1),Lists!$V$2)),""),"")</f>
        <v/>
      </c>
      <c r="P172" s="1" t="str">
        <f t="shared" ca="1" si="14"/>
        <v/>
      </c>
      <c r="Q172" s="1" t="str">
        <f t="shared" si="18"/>
        <v xml:space="preserve"> / Eurex Derivate - ()</v>
      </c>
    </row>
    <row r="173" spans="1:17">
      <c r="A173" s="36" t="str">
        <f>IF(OR('Processing Settings'!G173="Netting with Strange Nets ('NET/SPLIT')",'Processing Settings'!G173="Aggregation with Linking",'Processing Settings'!G173="Aggregation"),'Processing Settings'!E173,"")</f>
        <v/>
      </c>
      <c r="B173" s="39" t="str">
        <f>IF(OR('Processing Settings'!G173="Netting with Strange Nets ('NET/SPLIT')",'Processing Settings'!G173="Aggregation with Linking",'Processing Settings'!G173="Aggregation"),'Processing Settings'!A173,"")</f>
        <v/>
      </c>
      <c r="C173" s="39" t="str">
        <f>IF(OR('Processing Settings'!G173="Netting with Strange Nets ('NET/SPLIT')",'Processing Settings'!G173="Aggregation with Linking",'Processing Settings'!G173="Aggregation"),'Processing Settings'!D173,"")</f>
        <v/>
      </c>
      <c r="D173" s="39" t="str">
        <f>IF(OR('Processing Settings'!G173="Netting with Strange Nets ('NET/SPLIT')",'Processing Settings'!G173="Aggregation with Linking",'Processing Settings'!G173="Aggregation"),'Processing Settings'!C173,"")</f>
        <v/>
      </c>
      <c r="E173" s="40" t="str">
        <f t="shared" si="15"/>
        <v/>
      </c>
      <c r="F173" s="1" t="str">
        <f ca="1">IF(COUNTIF($E$2:E173,E173)=1,IFERROR(SUMPRODUCT(SEARCH(MID(E173,ROW(INDIRECT("1:"&amp;LEN(E173))),1),Lists!$V$2),ROW(INDIRECT("1:"&amp;LEN(E173)))),""),"")</f>
        <v/>
      </c>
      <c r="G173" s="1" t="str">
        <f t="shared" ca="1" si="13"/>
        <v/>
      </c>
      <c r="H173" s="1" t="str">
        <f t="shared" si="16"/>
        <v xml:space="preserve"> /  - ()</v>
      </c>
      <c r="I173" s="1"/>
      <c r="J173" s="1" t="str">
        <f>IF('Settlement Account'!J173="Yes",'Settlement Account'!C173&amp;'Settlement Account'!D173,"")</f>
        <v/>
      </c>
      <c r="K173" s="1" t="str">
        <f>IF('Settlement Account'!J173="Yes",'Settlement Account'!A173,"")</f>
        <v/>
      </c>
      <c r="L173" s="1" t="str">
        <f>IF('Settlement Account'!J173="Yes",'Settlement Account'!C173,"")</f>
        <v/>
      </c>
      <c r="M173" s="1" t="str">
        <f>IF('Settlement Account'!J173="Yes",'Settlement Account'!D173,"")</f>
        <v/>
      </c>
      <c r="N173" s="1" t="str">
        <f t="shared" si="17"/>
        <v/>
      </c>
      <c r="O173" s="1" t="str">
        <f ca="1">IF(COUNTIF($N$2:N173,N173)=1,IFERROR(SUMPRODUCT(SEARCH(MID(N173,ROW(INDIRECT("1:"&amp;LEN(N173))),1),Lists!$V$2)),""),"")</f>
        <v/>
      </c>
      <c r="P173" s="1" t="str">
        <f t="shared" ca="1" si="14"/>
        <v/>
      </c>
      <c r="Q173" s="1" t="str">
        <f t="shared" si="18"/>
        <v xml:space="preserve"> / Eurex Derivate - ()</v>
      </c>
    </row>
    <row r="174" spans="1:17">
      <c r="A174" s="36" t="str">
        <f>IF(OR('Processing Settings'!G174="Netting with Strange Nets ('NET/SPLIT')",'Processing Settings'!G174="Aggregation with Linking",'Processing Settings'!G174="Aggregation"),'Processing Settings'!E174,"")</f>
        <v/>
      </c>
      <c r="B174" s="39" t="str">
        <f>IF(OR('Processing Settings'!G174="Netting with Strange Nets ('NET/SPLIT')",'Processing Settings'!G174="Aggregation with Linking",'Processing Settings'!G174="Aggregation"),'Processing Settings'!A174,"")</f>
        <v/>
      </c>
      <c r="C174" s="39" t="str">
        <f>IF(OR('Processing Settings'!G174="Netting with Strange Nets ('NET/SPLIT')",'Processing Settings'!G174="Aggregation with Linking",'Processing Settings'!G174="Aggregation"),'Processing Settings'!D174,"")</f>
        <v/>
      </c>
      <c r="D174" s="39" t="str">
        <f>IF(OR('Processing Settings'!G174="Netting with Strange Nets ('NET/SPLIT')",'Processing Settings'!G174="Aggregation with Linking",'Processing Settings'!G174="Aggregation"),'Processing Settings'!C174,"")</f>
        <v/>
      </c>
      <c r="E174" s="40" t="str">
        <f t="shared" si="15"/>
        <v/>
      </c>
      <c r="F174" s="1" t="str">
        <f ca="1">IF(COUNTIF($E$2:E174,E174)=1,IFERROR(SUMPRODUCT(SEARCH(MID(E174,ROW(INDIRECT("1:"&amp;LEN(E174))),1),Lists!$V$2),ROW(INDIRECT("1:"&amp;LEN(E174)))),""),"")</f>
        <v/>
      </c>
      <c r="G174" s="1" t="str">
        <f t="shared" ca="1" si="13"/>
        <v/>
      </c>
      <c r="H174" s="1" t="str">
        <f t="shared" si="16"/>
        <v xml:space="preserve"> /  - ()</v>
      </c>
      <c r="I174" s="1"/>
      <c r="J174" s="1" t="str">
        <f>IF('Settlement Account'!J174="Yes",'Settlement Account'!C174&amp;'Settlement Account'!D174,"")</f>
        <v/>
      </c>
      <c r="K174" s="1" t="str">
        <f>IF('Settlement Account'!J174="Yes",'Settlement Account'!A174,"")</f>
        <v/>
      </c>
      <c r="L174" s="1" t="str">
        <f>IF('Settlement Account'!J174="Yes",'Settlement Account'!C174,"")</f>
        <v/>
      </c>
      <c r="M174" s="1" t="str">
        <f>IF('Settlement Account'!J174="Yes",'Settlement Account'!D174,"")</f>
        <v/>
      </c>
      <c r="N174" s="1" t="str">
        <f t="shared" si="17"/>
        <v/>
      </c>
      <c r="O174" s="1" t="str">
        <f ca="1">IF(COUNTIF($N$2:N174,N174)=1,IFERROR(SUMPRODUCT(SEARCH(MID(N174,ROW(INDIRECT("1:"&amp;LEN(N174))),1),Lists!$V$2)),""),"")</f>
        <v/>
      </c>
      <c r="P174" s="1" t="str">
        <f t="shared" ca="1" si="14"/>
        <v/>
      </c>
      <c r="Q174" s="1" t="str">
        <f t="shared" si="18"/>
        <v xml:space="preserve"> / Eurex Derivate - ()</v>
      </c>
    </row>
    <row r="175" spans="1:17">
      <c r="A175" s="36" t="str">
        <f>IF(OR('Processing Settings'!G175="Netting with Strange Nets ('NET/SPLIT')",'Processing Settings'!G175="Aggregation with Linking",'Processing Settings'!G175="Aggregation"),'Processing Settings'!E175,"")</f>
        <v/>
      </c>
      <c r="B175" s="39" t="str">
        <f>IF(OR('Processing Settings'!G175="Netting with Strange Nets ('NET/SPLIT')",'Processing Settings'!G175="Aggregation with Linking",'Processing Settings'!G175="Aggregation"),'Processing Settings'!A175,"")</f>
        <v/>
      </c>
      <c r="C175" s="39" t="str">
        <f>IF(OR('Processing Settings'!G175="Netting with Strange Nets ('NET/SPLIT')",'Processing Settings'!G175="Aggregation with Linking",'Processing Settings'!G175="Aggregation"),'Processing Settings'!D175,"")</f>
        <v/>
      </c>
      <c r="D175" s="39" t="str">
        <f>IF(OR('Processing Settings'!G175="Netting with Strange Nets ('NET/SPLIT')",'Processing Settings'!G175="Aggregation with Linking",'Processing Settings'!G175="Aggregation"),'Processing Settings'!C175,"")</f>
        <v/>
      </c>
      <c r="E175" s="40" t="str">
        <f t="shared" si="15"/>
        <v/>
      </c>
      <c r="F175" s="1" t="str">
        <f ca="1">IF(COUNTIF($E$2:E175,E175)=1,IFERROR(SUMPRODUCT(SEARCH(MID(E175,ROW(INDIRECT("1:"&amp;LEN(E175))),1),Lists!$V$2),ROW(INDIRECT("1:"&amp;LEN(E175)))),""),"")</f>
        <v/>
      </c>
      <c r="G175" s="1" t="str">
        <f t="shared" ca="1" si="13"/>
        <v/>
      </c>
      <c r="H175" s="1" t="str">
        <f t="shared" si="16"/>
        <v xml:space="preserve"> /  - ()</v>
      </c>
      <c r="I175" s="1"/>
      <c r="J175" s="1" t="str">
        <f>IF('Settlement Account'!J175="Yes",'Settlement Account'!C175&amp;'Settlement Account'!D175,"")</f>
        <v/>
      </c>
      <c r="K175" s="1" t="str">
        <f>IF('Settlement Account'!J175="Yes",'Settlement Account'!A175,"")</f>
        <v/>
      </c>
      <c r="L175" s="1" t="str">
        <f>IF('Settlement Account'!J175="Yes",'Settlement Account'!C175,"")</f>
        <v/>
      </c>
      <c r="M175" s="1" t="str">
        <f>IF('Settlement Account'!J175="Yes",'Settlement Account'!D175,"")</f>
        <v/>
      </c>
      <c r="N175" s="1" t="str">
        <f t="shared" si="17"/>
        <v/>
      </c>
      <c r="O175" s="1" t="str">
        <f ca="1">IF(COUNTIF($N$2:N175,N175)=1,IFERROR(SUMPRODUCT(SEARCH(MID(N175,ROW(INDIRECT("1:"&amp;LEN(N175))),1),Lists!$V$2)),""),"")</f>
        <v/>
      </c>
      <c r="P175" s="1" t="str">
        <f t="shared" ca="1" si="14"/>
        <v/>
      </c>
      <c r="Q175" s="1" t="str">
        <f t="shared" si="18"/>
        <v xml:space="preserve"> / Eurex Derivate - ()</v>
      </c>
    </row>
    <row r="176" spans="1:17">
      <c r="A176" s="36" t="str">
        <f>IF(OR('Processing Settings'!G176="Netting with Strange Nets ('NET/SPLIT')",'Processing Settings'!G176="Aggregation with Linking",'Processing Settings'!G176="Aggregation"),'Processing Settings'!E176,"")</f>
        <v/>
      </c>
      <c r="B176" s="39" t="str">
        <f>IF(OR('Processing Settings'!G176="Netting with Strange Nets ('NET/SPLIT')",'Processing Settings'!G176="Aggregation with Linking",'Processing Settings'!G176="Aggregation"),'Processing Settings'!A176,"")</f>
        <v/>
      </c>
      <c r="C176" s="39" t="str">
        <f>IF(OR('Processing Settings'!G176="Netting with Strange Nets ('NET/SPLIT')",'Processing Settings'!G176="Aggregation with Linking",'Processing Settings'!G176="Aggregation"),'Processing Settings'!D176,"")</f>
        <v/>
      </c>
      <c r="D176" s="39" t="str">
        <f>IF(OR('Processing Settings'!G176="Netting with Strange Nets ('NET/SPLIT')",'Processing Settings'!G176="Aggregation with Linking",'Processing Settings'!G176="Aggregation"),'Processing Settings'!C176,"")</f>
        <v/>
      </c>
      <c r="E176" s="40" t="str">
        <f t="shared" si="15"/>
        <v/>
      </c>
      <c r="F176" s="1" t="str">
        <f ca="1">IF(COUNTIF($E$2:E176,E176)=1,IFERROR(SUMPRODUCT(SEARCH(MID(E176,ROW(INDIRECT("1:"&amp;LEN(E176))),1),Lists!$V$2),ROW(INDIRECT("1:"&amp;LEN(E176)))),""),"")</f>
        <v/>
      </c>
      <c r="G176" s="1" t="str">
        <f t="shared" ca="1" si="13"/>
        <v/>
      </c>
      <c r="H176" s="1" t="str">
        <f t="shared" si="16"/>
        <v xml:space="preserve"> /  - ()</v>
      </c>
      <c r="I176" s="1"/>
      <c r="J176" s="1" t="str">
        <f>IF('Settlement Account'!J176="Yes",'Settlement Account'!C176&amp;'Settlement Account'!D176,"")</f>
        <v/>
      </c>
      <c r="K176" s="1" t="str">
        <f>IF('Settlement Account'!J176="Yes",'Settlement Account'!A176,"")</f>
        <v/>
      </c>
      <c r="L176" s="1" t="str">
        <f>IF('Settlement Account'!J176="Yes",'Settlement Account'!C176,"")</f>
        <v/>
      </c>
      <c r="M176" s="1" t="str">
        <f>IF('Settlement Account'!J176="Yes",'Settlement Account'!D176,"")</f>
        <v/>
      </c>
      <c r="N176" s="1" t="str">
        <f t="shared" si="17"/>
        <v/>
      </c>
      <c r="O176" s="1" t="str">
        <f ca="1">IF(COUNTIF($N$2:N176,N176)=1,IFERROR(SUMPRODUCT(SEARCH(MID(N176,ROW(INDIRECT("1:"&amp;LEN(N176))),1),Lists!$V$2)),""),"")</f>
        <v/>
      </c>
      <c r="P176" s="1" t="str">
        <f t="shared" ca="1" si="14"/>
        <v/>
      </c>
      <c r="Q176" s="1" t="str">
        <f t="shared" si="18"/>
        <v xml:space="preserve"> / Eurex Derivate - ()</v>
      </c>
    </row>
    <row r="177" spans="1:17">
      <c r="A177" s="36" t="str">
        <f>IF(OR('Processing Settings'!G177="Netting with Strange Nets ('NET/SPLIT')",'Processing Settings'!G177="Aggregation with Linking",'Processing Settings'!G177="Aggregation"),'Processing Settings'!E177,"")</f>
        <v/>
      </c>
      <c r="B177" s="39" t="str">
        <f>IF(OR('Processing Settings'!G177="Netting with Strange Nets ('NET/SPLIT')",'Processing Settings'!G177="Aggregation with Linking",'Processing Settings'!G177="Aggregation"),'Processing Settings'!A177,"")</f>
        <v/>
      </c>
      <c r="C177" s="39" t="str">
        <f>IF(OR('Processing Settings'!G177="Netting with Strange Nets ('NET/SPLIT')",'Processing Settings'!G177="Aggregation with Linking",'Processing Settings'!G177="Aggregation"),'Processing Settings'!D177,"")</f>
        <v/>
      </c>
      <c r="D177" s="39" t="str">
        <f>IF(OR('Processing Settings'!G177="Netting with Strange Nets ('NET/SPLIT')",'Processing Settings'!G177="Aggregation with Linking",'Processing Settings'!G177="Aggregation"),'Processing Settings'!C177,"")</f>
        <v/>
      </c>
      <c r="E177" s="40" t="str">
        <f t="shared" si="15"/>
        <v/>
      </c>
      <c r="F177" s="1" t="str">
        <f ca="1">IF(COUNTIF($E$2:E177,E177)=1,IFERROR(SUMPRODUCT(SEARCH(MID(E177,ROW(INDIRECT("1:"&amp;LEN(E177))),1),Lists!$V$2),ROW(INDIRECT("1:"&amp;LEN(E177)))),""),"")</f>
        <v/>
      </c>
      <c r="G177" s="1" t="str">
        <f t="shared" ca="1" si="13"/>
        <v/>
      </c>
      <c r="H177" s="1" t="str">
        <f t="shared" si="16"/>
        <v xml:space="preserve"> /  - ()</v>
      </c>
      <c r="I177" s="1"/>
      <c r="J177" s="1" t="str">
        <f>IF('Settlement Account'!J177="Yes",'Settlement Account'!C177&amp;'Settlement Account'!D177,"")</f>
        <v/>
      </c>
      <c r="K177" s="1" t="str">
        <f>IF('Settlement Account'!J177="Yes",'Settlement Account'!A177,"")</f>
        <v/>
      </c>
      <c r="L177" s="1" t="str">
        <f>IF('Settlement Account'!J177="Yes",'Settlement Account'!C177,"")</f>
        <v/>
      </c>
      <c r="M177" s="1" t="str">
        <f>IF('Settlement Account'!J177="Yes",'Settlement Account'!D177,"")</f>
        <v/>
      </c>
      <c r="N177" s="1" t="str">
        <f t="shared" si="17"/>
        <v/>
      </c>
      <c r="O177" s="1" t="str">
        <f ca="1">IF(COUNTIF($N$2:N177,N177)=1,IFERROR(SUMPRODUCT(SEARCH(MID(N177,ROW(INDIRECT("1:"&amp;LEN(N177))),1),Lists!$V$2)),""),"")</f>
        <v/>
      </c>
      <c r="P177" s="1" t="str">
        <f t="shared" ca="1" si="14"/>
        <v/>
      </c>
      <c r="Q177" s="1" t="str">
        <f t="shared" si="18"/>
        <v xml:space="preserve"> / Eurex Derivate - ()</v>
      </c>
    </row>
    <row r="178" spans="1:17">
      <c r="A178" s="36" t="str">
        <f>IF(OR('Processing Settings'!G178="Netting with Strange Nets ('NET/SPLIT')",'Processing Settings'!G178="Aggregation with Linking",'Processing Settings'!G178="Aggregation"),'Processing Settings'!E178,"")</f>
        <v/>
      </c>
      <c r="B178" s="39" t="str">
        <f>IF(OR('Processing Settings'!G178="Netting with Strange Nets ('NET/SPLIT')",'Processing Settings'!G178="Aggregation with Linking",'Processing Settings'!G178="Aggregation"),'Processing Settings'!A178,"")</f>
        <v/>
      </c>
      <c r="C178" s="39" t="str">
        <f>IF(OR('Processing Settings'!G178="Netting with Strange Nets ('NET/SPLIT')",'Processing Settings'!G178="Aggregation with Linking",'Processing Settings'!G178="Aggregation"),'Processing Settings'!D178,"")</f>
        <v/>
      </c>
      <c r="D178" s="39" t="str">
        <f>IF(OR('Processing Settings'!G178="Netting with Strange Nets ('NET/SPLIT')",'Processing Settings'!G178="Aggregation with Linking",'Processing Settings'!G178="Aggregation"),'Processing Settings'!C178,"")</f>
        <v/>
      </c>
      <c r="E178" s="40" t="str">
        <f t="shared" si="15"/>
        <v/>
      </c>
      <c r="F178" s="1" t="str">
        <f ca="1">IF(COUNTIF($E$2:E178,E178)=1,IFERROR(SUMPRODUCT(SEARCH(MID(E178,ROW(INDIRECT("1:"&amp;LEN(E178))),1),Lists!$V$2),ROW(INDIRECT("1:"&amp;LEN(E178)))),""),"")</f>
        <v/>
      </c>
      <c r="G178" s="1" t="str">
        <f t="shared" ca="1" si="13"/>
        <v/>
      </c>
      <c r="H178" s="1" t="str">
        <f t="shared" si="16"/>
        <v xml:space="preserve"> /  - ()</v>
      </c>
      <c r="I178" s="1"/>
      <c r="J178" s="1" t="str">
        <f>IF('Settlement Account'!J178="Yes",'Settlement Account'!C178&amp;'Settlement Account'!D178,"")</f>
        <v/>
      </c>
      <c r="K178" s="1" t="str">
        <f>IF('Settlement Account'!J178="Yes",'Settlement Account'!A178,"")</f>
        <v/>
      </c>
      <c r="L178" s="1" t="str">
        <f>IF('Settlement Account'!J178="Yes",'Settlement Account'!C178,"")</f>
        <v/>
      </c>
      <c r="M178" s="1" t="str">
        <f>IF('Settlement Account'!J178="Yes",'Settlement Account'!D178,"")</f>
        <v/>
      </c>
      <c r="N178" s="1" t="str">
        <f t="shared" si="17"/>
        <v/>
      </c>
      <c r="O178" s="1" t="str">
        <f ca="1">IF(COUNTIF($N$2:N178,N178)=1,IFERROR(SUMPRODUCT(SEARCH(MID(N178,ROW(INDIRECT("1:"&amp;LEN(N178))),1),Lists!$V$2)),""),"")</f>
        <v/>
      </c>
      <c r="P178" s="1" t="str">
        <f t="shared" ca="1" si="14"/>
        <v/>
      </c>
      <c r="Q178" s="1" t="str">
        <f t="shared" si="18"/>
        <v xml:space="preserve"> / Eurex Derivate - ()</v>
      </c>
    </row>
    <row r="179" spans="1:17">
      <c r="A179" s="36" t="str">
        <f>IF(OR('Processing Settings'!G179="Netting with Strange Nets ('NET/SPLIT')",'Processing Settings'!G179="Aggregation with Linking",'Processing Settings'!G179="Aggregation"),'Processing Settings'!E179,"")</f>
        <v/>
      </c>
      <c r="B179" s="39" t="str">
        <f>IF(OR('Processing Settings'!G179="Netting with Strange Nets ('NET/SPLIT')",'Processing Settings'!G179="Aggregation with Linking",'Processing Settings'!G179="Aggregation"),'Processing Settings'!A179,"")</f>
        <v/>
      </c>
      <c r="C179" s="39" t="str">
        <f>IF(OR('Processing Settings'!G179="Netting with Strange Nets ('NET/SPLIT')",'Processing Settings'!G179="Aggregation with Linking",'Processing Settings'!G179="Aggregation"),'Processing Settings'!D179,"")</f>
        <v/>
      </c>
      <c r="D179" s="39" t="str">
        <f>IF(OR('Processing Settings'!G179="Netting with Strange Nets ('NET/SPLIT')",'Processing Settings'!G179="Aggregation with Linking",'Processing Settings'!G179="Aggregation"),'Processing Settings'!C179,"")</f>
        <v/>
      </c>
      <c r="E179" s="40" t="str">
        <f t="shared" si="15"/>
        <v/>
      </c>
      <c r="F179" s="1" t="str">
        <f ca="1">IF(COUNTIF($E$2:E179,E179)=1,IFERROR(SUMPRODUCT(SEARCH(MID(E179,ROW(INDIRECT("1:"&amp;LEN(E179))),1),Lists!$V$2),ROW(INDIRECT("1:"&amp;LEN(E179)))),""),"")</f>
        <v/>
      </c>
      <c r="G179" s="1" t="str">
        <f t="shared" ca="1" si="13"/>
        <v/>
      </c>
      <c r="H179" s="1" t="str">
        <f t="shared" si="16"/>
        <v xml:space="preserve"> /  - ()</v>
      </c>
      <c r="I179" s="1"/>
      <c r="J179" s="1" t="str">
        <f>IF('Settlement Account'!J179="Yes",'Settlement Account'!C179&amp;'Settlement Account'!D179,"")</f>
        <v/>
      </c>
      <c r="K179" s="1" t="str">
        <f>IF('Settlement Account'!J179="Yes",'Settlement Account'!A179,"")</f>
        <v/>
      </c>
      <c r="L179" s="1" t="str">
        <f>IF('Settlement Account'!J179="Yes",'Settlement Account'!C179,"")</f>
        <v/>
      </c>
      <c r="M179" s="1" t="str">
        <f>IF('Settlement Account'!J179="Yes",'Settlement Account'!D179,"")</f>
        <v/>
      </c>
      <c r="N179" s="1" t="str">
        <f t="shared" si="17"/>
        <v/>
      </c>
      <c r="O179" s="1" t="str">
        <f ca="1">IF(COUNTIF($N$2:N179,N179)=1,IFERROR(SUMPRODUCT(SEARCH(MID(N179,ROW(INDIRECT("1:"&amp;LEN(N179))),1),Lists!$V$2)),""),"")</f>
        <v/>
      </c>
      <c r="P179" s="1" t="str">
        <f t="shared" ca="1" si="14"/>
        <v/>
      </c>
      <c r="Q179" s="1" t="str">
        <f t="shared" si="18"/>
        <v xml:space="preserve"> / Eurex Derivate - ()</v>
      </c>
    </row>
    <row r="180" spans="1:17">
      <c r="A180" s="36" t="str">
        <f>IF(OR('Processing Settings'!G180="Netting with Strange Nets ('NET/SPLIT')",'Processing Settings'!G180="Aggregation with Linking",'Processing Settings'!G180="Aggregation"),'Processing Settings'!E180,"")</f>
        <v/>
      </c>
      <c r="B180" s="39" t="str">
        <f>IF(OR('Processing Settings'!G180="Netting with Strange Nets ('NET/SPLIT')",'Processing Settings'!G180="Aggregation with Linking",'Processing Settings'!G180="Aggregation"),'Processing Settings'!A180,"")</f>
        <v/>
      </c>
      <c r="C180" s="39" t="str">
        <f>IF(OR('Processing Settings'!G180="Netting with Strange Nets ('NET/SPLIT')",'Processing Settings'!G180="Aggregation with Linking",'Processing Settings'!G180="Aggregation"),'Processing Settings'!D180,"")</f>
        <v/>
      </c>
      <c r="D180" s="39" t="str">
        <f>IF(OR('Processing Settings'!G180="Netting with Strange Nets ('NET/SPLIT')",'Processing Settings'!G180="Aggregation with Linking",'Processing Settings'!G180="Aggregation"),'Processing Settings'!C180,"")</f>
        <v/>
      </c>
      <c r="E180" s="40" t="str">
        <f t="shared" si="15"/>
        <v/>
      </c>
      <c r="F180" s="1" t="str">
        <f ca="1">IF(COUNTIF($E$2:E180,E180)=1,IFERROR(SUMPRODUCT(SEARCH(MID(E180,ROW(INDIRECT("1:"&amp;LEN(E180))),1),Lists!$V$2),ROW(INDIRECT("1:"&amp;LEN(E180)))),""),"")</f>
        <v/>
      </c>
      <c r="G180" s="1" t="str">
        <f t="shared" ca="1" si="13"/>
        <v/>
      </c>
      <c r="H180" s="1" t="str">
        <f t="shared" si="16"/>
        <v xml:space="preserve"> /  - ()</v>
      </c>
      <c r="I180" s="1"/>
      <c r="J180" s="1" t="str">
        <f>IF('Settlement Account'!J180="Yes",'Settlement Account'!C180&amp;'Settlement Account'!D180,"")</f>
        <v/>
      </c>
      <c r="K180" s="1" t="str">
        <f>IF('Settlement Account'!J180="Yes",'Settlement Account'!A180,"")</f>
        <v/>
      </c>
      <c r="L180" s="1" t="str">
        <f>IF('Settlement Account'!J180="Yes",'Settlement Account'!C180,"")</f>
        <v/>
      </c>
      <c r="M180" s="1" t="str">
        <f>IF('Settlement Account'!J180="Yes",'Settlement Account'!D180,"")</f>
        <v/>
      </c>
      <c r="N180" s="1" t="str">
        <f t="shared" si="17"/>
        <v/>
      </c>
      <c r="O180" s="1" t="str">
        <f ca="1">IF(COUNTIF($N$2:N180,N180)=1,IFERROR(SUMPRODUCT(SEARCH(MID(N180,ROW(INDIRECT("1:"&amp;LEN(N180))),1),Lists!$V$2)),""),"")</f>
        <v/>
      </c>
      <c r="P180" s="1" t="str">
        <f t="shared" ca="1" si="14"/>
        <v/>
      </c>
      <c r="Q180" s="1" t="str">
        <f t="shared" si="18"/>
        <v xml:space="preserve"> / Eurex Derivate - ()</v>
      </c>
    </row>
    <row r="181" spans="1:17">
      <c r="A181" s="36" t="str">
        <f>IF(OR('Processing Settings'!G181="Netting with Strange Nets ('NET/SPLIT')",'Processing Settings'!G181="Aggregation with Linking",'Processing Settings'!G181="Aggregation"),'Processing Settings'!E181,"")</f>
        <v/>
      </c>
      <c r="B181" s="39" t="str">
        <f>IF(OR('Processing Settings'!G181="Netting with Strange Nets ('NET/SPLIT')",'Processing Settings'!G181="Aggregation with Linking",'Processing Settings'!G181="Aggregation"),'Processing Settings'!A181,"")</f>
        <v/>
      </c>
      <c r="C181" s="39" t="str">
        <f>IF(OR('Processing Settings'!G181="Netting with Strange Nets ('NET/SPLIT')",'Processing Settings'!G181="Aggregation with Linking",'Processing Settings'!G181="Aggregation"),'Processing Settings'!D181,"")</f>
        <v/>
      </c>
      <c r="D181" s="39" t="str">
        <f>IF(OR('Processing Settings'!G181="Netting with Strange Nets ('NET/SPLIT')",'Processing Settings'!G181="Aggregation with Linking",'Processing Settings'!G181="Aggregation"),'Processing Settings'!C181,"")</f>
        <v/>
      </c>
      <c r="E181" s="40" t="str">
        <f t="shared" si="15"/>
        <v/>
      </c>
      <c r="F181" s="1" t="str">
        <f ca="1">IF(COUNTIF($E$2:E181,E181)=1,IFERROR(SUMPRODUCT(SEARCH(MID(E181,ROW(INDIRECT("1:"&amp;LEN(E181))),1),Lists!$V$2),ROW(INDIRECT("1:"&amp;LEN(E181)))),""),"")</f>
        <v/>
      </c>
      <c r="G181" s="1" t="str">
        <f t="shared" ca="1" si="13"/>
        <v/>
      </c>
      <c r="H181" s="1" t="str">
        <f t="shared" si="16"/>
        <v xml:space="preserve"> /  - ()</v>
      </c>
      <c r="I181" s="1"/>
      <c r="J181" s="1" t="str">
        <f>IF('Settlement Account'!J181="Yes",'Settlement Account'!C181&amp;'Settlement Account'!D181,"")</f>
        <v/>
      </c>
      <c r="K181" s="1" t="str">
        <f>IF('Settlement Account'!J181="Yes",'Settlement Account'!A181,"")</f>
        <v/>
      </c>
      <c r="L181" s="1" t="str">
        <f>IF('Settlement Account'!J181="Yes",'Settlement Account'!C181,"")</f>
        <v/>
      </c>
      <c r="M181" s="1" t="str">
        <f>IF('Settlement Account'!J181="Yes",'Settlement Account'!D181,"")</f>
        <v/>
      </c>
      <c r="N181" s="1" t="str">
        <f t="shared" si="17"/>
        <v/>
      </c>
      <c r="O181" s="1" t="str">
        <f ca="1">IF(COUNTIF($N$2:N181,N181)=1,IFERROR(SUMPRODUCT(SEARCH(MID(N181,ROW(INDIRECT("1:"&amp;LEN(N181))),1),Lists!$V$2)),""),"")</f>
        <v/>
      </c>
      <c r="P181" s="1" t="str">
        <f t="shared" ca="1" si="14"/>
        <v/>
      </c>
      <c r="Q181" s="1" t="str">
        <f t="shared" si="18"/>
        <v xml:space="preserve"> / Eurex Derivate - ()</v>
      </c>
    </row>
    <row r="182" spans="1:17">
      <c r="A182" s="36" t="str">
        <f>IF(OR('Processing Settings'!G182="Netting with Strange Nets ('NET/SPLIT')",'Processing Settings'!G182="Aggregation with Linking",'Processing Settings'!G182="Aggregation"),'Processing Settings'!E182,"")</f>
        <v/>
      </c>
      <c r="B182" s="39" t="str">
        <f>IF(OR('Processing Settings'!G182="Netting with Strange Nets ('NET/SPLIT')",'Processing Settings'!G182="Aggregation with Linking",'Processing Settings'!G182="Aggregation"),'Processing Settings'!A182,"")</f>
        <v/>
      </c>
      <c r="C182" s="39" t="str">
        <f>IF(OR('Processing Settings'!G182="Netting with Strange Nets ('NET/SPLIT')",'Processing Settings'!G182="Aggregation with Linking",'Processing Settings'!G182="Aggregation"),'Processing Settings'!D182,"")</f>
        <v/>
      </c>
      <c r="D182" s="39" t="str">
        <f>IF(OR('Processing Settings'!G182="Netting with Strange Nets ('NET/SPLIT')",'Processing Settings'!G182="Aggregation with Linking",'Processing Settings'!G182="Aggregation"),'Processing Settings'!C182,"")</f>
        <v/>
      </c>
      <c r="E182" s="40" t="str">
        <f t="shared" si="15"/>
        <v/>
      </c>
      <c r="F182" s="1" t="str">
        <f ca="1">IF(COUNTIF($E$2:E182,E182)=1,IFERROR(SUMPRODUCT(SEARCH(MID(E182,ROW(INDIRECT("1:"&amp;LEN(E182))),1),Lists!$V$2),ROW(INDIRECT("1:"&amp;LEN(E182)))),""),"")</f>
        <v/>
      </c>
      <c r="G182" s="1" t="str">
        <f t="shared" ca="1" si="13"/>
        <v/>
      </c>
      <c r="H182" s="1" t="str">
        <f t="shared" si="16"/>
        <v xml:space="preserve"> /  - ()</v>
      </c>
      <c r="I182" s="1"/>
      <c r="J182" s="1" t="str">
        <f>IF('Settlement Account'!J182="Yes",'Settlement Account'!C182&amp;'Settlement Account'!D182,"")</f>
        <v/>
      </c>
      <c r="K182" s="1" t="str">
        <f>IF('Settlement Account'!J182="Yes",'Settlement Account'!A182,"")</f>
        <v/>
      </c>
      <c r="L182" s="1" t="str">
        <f>IF('Settlement Account'!J182="Yes",'Settlement Account'!C182,"")</f>
        <v/>
      </c>
      <c r="M182" s="1" t="str">
        <f>IF('Settlement Account'!J182="Yes",'Settlement Account'!D182,"")</f>
        <v/>
      </c>
      <c r="N182" s="1" t="str">
        <f t="shared" si="17"/>
        <v/>
      </c>
      <c r="O182" s="1" t="str">
        <f ca="1">IF(COUNTIF($N$2:N182,N182)=1,IFERROR(SUMPRODUCT(SEARCH(MID(N182,ROW(INDIRECT("1:"&amp;LEN(N182))),1),Lists!$V$2)),""),"")</f>
        <v/>
      </c>
      <c r="P182" s="1" t="str">
        <f t="shared" ca="1" si="14"/>
        <v/>
      </c>
      <c r="Q182" s="1" t="str">
        <f t="shared" si="18"/>
        <v xml:space="preserve"> / Eurex Derivate - ()</v>
      </c>
    </row>
    <row r="183" spans="1:17">
      <c r="A183" s="36" t="str">
        <f>IF(OR('Processing Settings'!G183="Netting with Strange Nets ('NET/SPLIT')",'Processing Settings'!G183="Aggregation with Linking",'Processing Settings'!G183="Aggregation"),'Processing Settings'!E183,"")</f>
        <v/>
      </c>
      <c r="B183" s="39" t="str">
        <f>IF(OR('Processing Settings'!G183="Netting with Strange Nets ('NET/SPLIT')",'Processing Settings'!G183="Aggregation with Linking",'Processing Settings'!G183="Aggregation"),'Processing Settings'!A183,"")</f>
        <v/>
      </c>
      <c r="C183" s="39" t="str">
        <f>IF(OR('Processing Settings'!G183="Netting with Strange Nets ('NET/SPLIT')",'Processing Settings'!G183="Aggregation with Linking",'Processing Settings'!G183="Aggregation"),'Processing Settings'!D183,"")</f>
        <v/>
      </c>
      <c r="D183" s="39" t="str">
        <f>IF(OR('Processing Settings'!G183="Netting with Strange Nets ('NET/SPLIT')",'Processing Settings'!G183="Aggregation with Linking",'Processing Settings'!G183="Aggregation"),'Processing Settings'!C183,"")</f>
        <v/>
      </c>
      <c r="E183" s="40" t="str">
        <f t="shared" si="15"/>
        <v/>
      </c>
      <c r="F183" s="1" t="str">
        <f ca="1">IF(COUNTIF($E$2:E183,E183)=1,IFERROR(SUMPRODUCT(SEARCH(MID(E183,ROW(INDIRECT("1:"&amp;LEN(E183))),1),Lists!$V$2),ROW(INDIRECT("1:"&amp;LEN(E183)))),""),"")</f>
        <v/>
      </c>
      <c r="G183" s="1" t="str">
        <f t="shared" ca="1" si="13"/>
        <v/>
      </c>
      <c r="H183" s="1" t="str">
        <f t="shared" si="16"/>
        <v xml:space="preserve"> /  - ()</v>
      </c>
      <c r="I183" s="1"/>
      <c r="J183" s="1" t="str">
        <f>IF('Settlement Account'!J183="Yes",'Settlement Account'!C183&amp;'Settlement Account'!D183,"")</f>
        <v/>
      </c>
      <c r="K183" s="1" t="str">
        <f>IF('Settlement Account'!J183="Yes",'Settlement Account'!A183,"")</f>
        <v/>
      </c>
      <c r="L183" s="1" t="str">
        <f>IF('Settlement Account'!J183="Yes",'Settlement Account'!C183,"")</f>
        <v/>
      </c>
      <c r="M183" s="1" t="str">
        <f>IF('Settlement Account'!J183="Yes",'Settlement Account'!D183,"")</f>
        <v/>
      </c>
      <c r="N183" s="1" t="str">
        <f t="shared" si="17"/>
        <v/>
      </c>
      <c r="O183" s="1" t="str">
        <f ca="1">IF(COUNTIF($N$2:N183,N183)=1,IFERROR(SUMPRODUCT(SEARCH(MID(N183,ROW(INDIRECT("1:"&amp;LEN(N183))),1),Lists!$V$2)),""),"")</f>
        <v/>
      </c>
      <c r="P183" s="1" t="str">
        <f t="shared" ca="1" si="14"/>
        <v/>
      </c>
      <c r="Q183" s="1" t="str">
        <f t="shared" si="18"/>
        <v xml:space="preserve"> / Eurex Derivate - ()</v>
      </c>
    </row>
    <row r="184" spans="1:17">
      <c r="A184" s="36" t="str">
        <f>IF(OR('Processing Settings'!G184="Netting with Strange Nets ('NET/SPLIT')",'Processing Settings'!G184="Aggregation with Linking",'Processing Settings'!G184="Aggregation"),'Processing Settings'!E184,"")</f>
        <v/>
      </c>
      <c r="B184" s="39" t="str">
        <f>IF(OR('Processing Settings'!G184="Netting with Strange Nets ('NET/SPLIT')",'Processing Settings'!G184="Aggregation with Linking",'Processing Settings'!G184="Aggregation"),'Processing Settings'!A184,"")</f>
        <v/>
      </c>
      <c r="C184" s="39" t="str">
        <f>IF(OR('Processing Settings'!G184="Netting with Strange Nets ('NET/SPLIT')",'Processing Settings'!G184="Aggregation with Linking",'Processing Settings'!G184="Aggregation"),'Processing Settings'!D184,"")</f>
        <v/>
      </c>
      <c r="D184" s="39" t="str">
        <f>IF(OR('Processing Settings'!G184="Netting with Strange Nets ('NET/SPLIT')",'Processing Settings'!G184="Aggregation with Linking",'Processing Settings'!G184="Aggregation"),'Processing Settings'!C184,"")</f>
        <v/>
      </c>
      <c r="E184" s="40" t="str">
        <f t="shared" si="15"/>
        <v/>
      </c>
      <c r="F184" s="1" t="str">
        <f ca="1">IF(COUNTIF($E$2:E184,E184)=1,IFERROR(SUMPRODUCT(SEARCH(MID(E184,ROW(INDIRECT("1:"&amp;LEN(E184))),1),Lists!$V$2),ROW(INDIRECT("1:"&amp;LEN(E184)))),""),"")</f>
        <v/>
      </c>
      <c r="G184" s="1" t="str">
        <f t="shared" ca="1" si="13"/>
        <v/>
      </c>
      <c r="H184" s="1" t="str">
        <f t="shared" si="16"/>
        <v xml:space="preserve"> /  - ()</v>
      </c>
      <c r="I184" s="1"/>
      <c r="J184" s="1" t="str">
        <f>IF('Settlement Account'!J184="Yes",'Settlement Account'!C184&amp;'Settlement Account'!D184,"")</f>
        <v/>
      </c>
      <c r="K184" s="1" t="str">
        <f>IF('Settlement Account'!J184="Yes",'Settlement Account'!A184,"")</f>
        <v/>
      </c>
      <c r="L184" s="1" t="str">
        <f>IF('Settlement Account'!J184="Yes",'Settlement Account'!C184,"")</f>
        <v/>
      </c>
      <c r="M184" s="1" t="str">
        <f>IF('Settlement Account'!J184="Yes",'Settlement Account'!D184,"")</f>
        <v/>
      </c>
      <c r="N184" s="1" t="str">
        <f t="shared" si="17"/>
        <v/>
      </c>
      <c r="O184" s="1" t="str">
        <f ca="1">IF(COUNTIF($N$2:N184,N184)=1,IFERROR(SUMPRODUCT(SEARCH(MID(N184,ROW(INDIRECT("1:"&amp;LEN(N184))),1),Lists!$V$2)),""),"")</f>
        <v/>
      </c>
      <c r="P184" s="1" t="str">
        <f t="shared" ca="1" si="14"/>
        <v/>
      </c>
      <c r="Q184" s="1" t="str">
        <f t="shared" si="18"/>
        <v xml:space="preserve"> / Eurex Derivate - ()</v>
      </c>
    </row>
    <row r="185" spans="1:17">
      <c r="A185" s="36" t="str">
        <f>IF(OR('Processing Settings'!G185="Netting with Strange Nets ('NET/SPLIT')",'Processing Settings'!G185="Aggregation with Linking",'Processing Settings'!G185="Aggregation"),'Processing Settings'!E185,"")</f>
        <v/>
      </c>
      <c r="B185" s="39" t="str">
        <f>IF(OR('Processing Settings'!G185="Netting with Strange Nets ('NET/SPLIT')",'Processing Settings'!G185="Aggregation with Linking",'Processing Settings'!G185="Aggregation"),'Processing Settings'!A185,"")</f>
        <v/>
      </c>
      <c r="C185" s="39" t="str">
        <f>IF(OR('Processing Settings'!G185="Netting with Strange Nets ('NET/SPLIT')",'Processing Settings'!G185="Aggregation with Linking",'Processing Settings'!G185="Aggregation"),'Processing Settings'!D185,"")</f>
        <v/>
      </c>
      <c r="D185" s="39" t="str">
        <f>IF(OR('Processing Settings'!G185="Netting with Strange Nets ('NET/SPLIT')",'Processing Settings'!G185="Aggregation with Linking",'Processing Settings'!G185="Aggregation"),'Processing Settings'!C185,"")</f>
        <v/>
      </c>
      <c r="E185" s="40" t="str">
        <f t="shared" si="15"/>
        <v/>
      </c>
      <c r="F185" s="1" t="str">
        <f ca="1">IF(COUNTIF($E$2:E185,E185)=1,IFERROR(SUMPRODUCT(SEARCH(MID(E185,ROW(INDIRECT("1:"&amp;LEN(E185))),1),Lists!$V$2),ROW(INDIRECT("1:"&amp;LEN(E185)))),""),"")</f>
        <v/>
      </c>
      <c r="G185" s="1" t="str">
        <f t="shared" ca="1" si="13"/>
        <v/>
      </c>
      <c r="H185" s="1" t="str">
        <f t="shared" si="16"/>
        <v xml:space="preserve"> /  - ()</v>
      </c>
      <c r="I185" s="1"/>
      <c r="J185" s="1" t="str">
        <f>IF('Settlement Account'!J185="Yes",'Settlement Account'!C185&amp;'Settlement Account'!D185,"")</f>
        <v/>
      </c>
      <c r="K185" s="1" t="str">
        <f>IF('Settlement Account'!J185="Yes",'Settlement Account'!A185,"")</f>
        <v/>
      </c>
      <c r="L185" s="1" t="str">
        <f>IF('Settlement Account'!J185="Yes",'Settlement Account'!C185,"")</f>
        <v/>
      </c>
      <c r="M185" s="1" t="str">
        <f>IF('Settlement Account'!J185="Yes",'Settlement Account'!D185,"")</f>
        <v/>
      </c>
      <c r="N185" s="1" t="str">
        <f t="shared" si="17"/>
        <v/>
      </c>
      <c r="O185" s="1" t="str">
        <f ca="1">IF(COUNTIF($N$2:N185,N185)=1,IFERROR(SUMPRODUCT(SEARCH(MID(N185,ROW(INDIRECT("1:"&amp;LEN(N185))),1),Lists!$V$2)),""),"")</f>
        <v/>
      </c>
      <c r="P185" s="1" t="str">
        <f t="shared" ca="1" si="14"/>
        <v/>
      </c>
      <c r="Q185" s="1" t="str">
        <f t="shared" si="18"/>
        <v xml:space="preserve"> / Eurex Derivate - ()</v>
      </c>
    </row>
    <row r="186" spans="1:17">
      <c r="A186" s="36" t="str">
        <f>IF(OR('Processing Settings'!G186="Netting with Strange Nets ('NET/SPLIT')",'Processing Settings'!G186="Aggregation with Linking",'Processing Settings'!G186="Aggregation"),'Processing Settings'!E186,"")</f>
        <v/>
      </c>
      <c r="B186" s="39" t="str">
        <f>IF(OR('Processing Settings'!G186="Netting with Strange Nets ('NET/SPLIT')",'Processing Settings'!G186="Aggregation with Linking",'Processing Settings'!G186="Aggregation"),'Processing Settings'!A186,"")</f>
        <v/>
      </c>
      <c r="C186" s="39" t="str">
        <f>IF(OR('Processing Settings'!G186="Netting with Strange Nets ('NET/SPLIT')",'Processing Settings'!G186="Aggregation with Linking",'Processing Settings'!G186="Aggregation"),'Processing Settings'!D186,"")</f>
        <v/>
      </c>
      <c r="D186" s="39" t="str">
        <f>IF(OR('Processing Settings'!G186="Netting with Strange Nets ('NET/SPLIT')",'Processing Settings'!G186="Aggregation with Linking",'Processing Settings'!G186="Aggregation"),'Processing Settings'!C186,"")</f>
        <v/>
      </c>
      <c r="E186" s="40" t="str">
        <f t="shared" si="15"/>
        <v/>
      </c>
      <c r="F186" s="1" t="str">
        <f ca="1">IF(COUNTIF($E$2:E186,E186)=1,IFERROR(SUMPRODUCT(SEARCH(MID(E186,ROW(INDIRECT("1:"&amp;LEN(E186))),1),Lists!$V$2),ROW(INDIRECT("1:"&amp;LEN(E186)))),""),"")</f>
        <v/>
      </c>
      <c r="G186" s="1" t="str">
        <f t="shared" ca="1" si="13"/>
        <v/>
      </c>
      <c r="H186" s="1" t="str">
        <f t="shared" si="16"/>
        <v xml:space="preserve"> /  - ()</v>
      </c>
      <c r="I186" s="1"/>
      <c r="J186" s="1" t="str">
        <f>IF('Settlement Account'!J186="Yes",'Settlement Account'!C186&amp;'Settlement Account'!D186,"")</f>
        <v/>
      </c>
      <c r="K186" s="1" t="str">
        <f>IF('Settlement Account'!J186="Yes",'Settlement Account'!A186,"")</f>
        <v/>
      </c>
      <c r="L186" s="1" t="str">
        <f>IF('Settlement Account'!J186="Yes",'Settlement Account'!C186,"")</f>
        <v/>
      </c>
      <c r="M186" s="1" t="str">
        <f>IF('Settlement Account'!J186="Yes",'Settlement Account'!D186,"")</f>
        <v/>
      </c>
      <c r="N186" s="1" t="str">
        <f t="shared" si="17"/>
        <v/>
      </c>
      <c r="O186" s="1" t="str">
        <f ca="1">IF(COUNTIF($N$2:N186,N186)=1,IFERROR(SUMPRODUCT(SEARCH(MID(N186,ROW(INDIRECT("1:"&amp;LEN(N186))),1),Lists!$V$2)),""),"")</f>
        <v/>
      </c>
      <c r="P186" s="1" t="str">
        <f t="shared" ca="1" si="14"/>
        <v/>
      </c>
      <c r="Q186" s="1" t="str">
        <f t="shared" si="18"/>
        <v xml:space="preserve"> / Eurex Derivate - ()</v>
      </c>
    </row>
    <row r="187" spans="1:17">
      <c r="A187" s="36" t="str">
        <f>IF(OR('Processing Settings'!G187="Netting with Strange Nets ('NET/SPLIT')",'Processing Settings'!G187="Aggregation with Linking",'Processing Settings'!G187="Aggregation"),'Processing Settings'!E187,"")</f>
        <v/>
      </c>
      <c r="B187" s="39" t="str">
        <f>IF(OR('Processing Settings'!G187="Netting with Strange Nets ('NET/SPLIT')",'Processing Settings'!G187="Aggregation with Linking",'Processing Settings'!G187="Aggregation"),'Processing Settings'!A187,"")</f>
        <v/>
      </c>
      <c r="C187" s="39" t="str">
        <f>IF(OR('Processing Settings'!G187="Netting with Strange Nets ('NET/SPLIT')",'Processing Settings'!G187="Aggregation with Linking",'Processing Settings'!G187="Aggregation"),'Processing Settings'!D187,"")</f>
        <v/>
      </c>
      <c r="D187" s="39" t="str">
        <f>IF(OR('Processing Settings'!G187="Netting with Strange Nets ('NET/SPLIT')",'Processing Settings'!G187="Aggregation with Linking",'Processing Settings'!G187="Aggregation"),'Processing Settings'!C187,"")</f>
        <v/>
      </c>
      <c r="E187" s="40" t="str">
        <f t="shared" si="15"/>
        <v/>
      </c>
      <c r="F187" s="1" t="str">
        <f ca="1">IF(COUNTIF($E$2:E187,E187)=1,IFERROR(SUMPRODUCT(SEARCH(MID(E187,ROW(INDIRECT("1:"&amp;LEN(E187))),1),Lists!$V$2),ROW(INDIRECT("1:"&amp;LEN(E187)))),""),"")</f>
        <v/>
      </c>
      <c r="G187" s="1" t="str">
        <f t="shared" ca="1" si="13"/>
        <v/>
      </c>
      <c r="H187" s="1" t="str">
        <f t="shared" si="16"/>
        <v xml:space="preserve"> /  - ()</v>
      </c>
      <c r="I187" s="1"/>
      <c r="J187" s="1" t="str">
        <f>IF('Settlement Account'!J187="Yes",'Settlement Account'!C187&amp;'Settlement Account'!D187,"")</f>
        <v/>
      </c>
      <c r="K187" s="1" t="str">
        <f>IF('Settlement Account'!J187="Yes",'Settlement Account'!A187,"")</f>
        <v/>
      </c>
      <c r="L187" s="1" t="str">
        <f>IF('Settlement Account'!J187="Yes",'Settlement Account'!C187,"")</f>
        <v/>
      </c>
      <c r="M187" s="1" t="str">
        <f>IF('Settlement Account'!J187="Yes",'Settlement Account'!D187,"")</f>
        <v/>
      </c>
      <c r="N187" s="1" t="str">
        <f t="shared" si="17"/>
        <v/>
      </c>
      <c r="O187" s="1" t="str">
        <f ca="1">IF(COUNTIF($N$2:N187,N187)=1,IFERROR(SUMPRODUCT(SEARCH(MID(N187,ROW(INDIRECT("1:"&amp;LEN(N187))),1),Lists!$V$2)),""),"")</f>
        <v/>
      </c>
      <c r="P187" s="1" t="str">
        <f t="shared" ca="1" si="14"/>
        <v/>
      </c>
      <c r="Q187" s="1" t="str">
        <f t="shared" si="18"/>
        <v xml:space="preserve"> / Eurex Derivate - ()</v>
      </c>
    </row>
    <row r="188" spans="1:17">
      <c r="A188" s="36" t="str">
        <f>IF(OR('Processing Settings'!G188="Netting with Strange Nets ('NET/SPLIT')",'Processing Settings'!G188="Aggregation with Linking",'Processing Settings'!G188="Aggregation"),'Processing Settings'!E188,"")</f>
        <v/>
      </c>
      <c r="B188" s="39" t="str">
        <f>IF(OR('Processing Settings'!G188="Netting with Strange Nets ('NET/SPLIT')",'Processing Settings'!G188="Aggregation with Linking",'Processing Settings'!G188="Aggregation"),'Processing Settings'!A188,"")</f>
        <v/>
      </c>
      <c r="C188" s="39" t="str">
        <f>IF(OR('Processing Settings'!G188="Netting with Strange Nets ('NET/SPLIT')",'Processing Settings'!G188="Aggregation with Linking",'Processing Settings'!G188="Aggregation"),'Processing Settings'!D188,"")</f>
        <v/>
      </c>
      <c r="D188" s="39" t="str">
        <f>IF(OR('Processing Settings'!G188="Netting with Strange Nets ('NET/SPLIT')",'Processing Settings'!G188="Aggregation with Linking",'Processing Settings'!G188="Aggregation"),'Processing Settings'!C188,"")</f>
        <v/>
      </c>
      <c r="E188" s="40" t="str">
        <f t="shared" si="15"/>
        <v/>
      </c>
      <c r="F188" s="1" t="str">
        <f ca="1">IF(COUNTIF($E$2:E188,E188)=1,IFERROR(SUMPRODUCT(SEARCH(MID(E188,ROW(INDIRECT("1:"&amp;LEN(E188))),1),Lists!$V$2),ROW(INDIRECT("1:"&amp;LEN(E188)))),""),"")</f>
        <v/>
      </c>
      <c r="G188" s="1" t="str">
        <f t="shared" ca="1" si="13"/>
        <v/>
      </c>
      <c r="H188" s="1" t="str">
        <f t="shared" si="16"/>
        <v xml:space="preserve"> /  - ()</v>
      </c>
      <c r="I188" s="1"/>
      <c r="J188" s="1" t="str">
        <f>IF('Settlement Account'!J188="Yes",'Settlement Account'!C188&amp;'Settlement Account'!D188,"")</f>
        <v/>
      </c>
      <c r="K188" s="1" t="str">
        <f>IF('Settlement Account'!J188="Yes",'Settlement Account'!A188,"")</f>
        <v/>
      </c>
      <c r="L188" s="1" t="str">
        <f>IF('Settlement Account'!J188="Yes",'Settlement Account'!C188,"")</f>
        <v/>
      </c>
      <c r="M188" s="1" t="str">
        <f>IF('Settlement Account'!J188="Yes",'Settlement Account'!D188,"")</f>
        <v/>
      </c>
      <c r="N188" s="1" t="str">
        <f t="shared" si="17"/>
        <v/>
      </c>
      <c r="O188" s="1" t="str">
        <f ca="1">IF(COUNTIF($N$2:N188,N188)=1,IFERROR(SUMPRODUCT(SEARCH(MID(N188,ROW(INDIRECT("1:"&amp;LEN(N188))),1),Lists!$V$2)),""),"")</f>
        <v/>
      </c>
      <c r="P188" s="1" t="str">
        <f t="shared" ca="1" si="14"/>
        <v/>
      </c>
      <c r="Q188" s="1" t="str">
        <f t="shared" si="18"/>
        <v xml:space="preserve"> / Eurex Derivate - ()</v>
      </c>
    </row>
    <row r="189" spans="1:17">
      <c r="A189" s="36" t="str">
        <f>IF(OR('Processing Settings'!G189="Netting with Strange Nets ('NET/SPLIT')",'Processing Settings'!G189="Aggregation with Linking",'Processing Settings'!G189="Aggregation"),'Processing Settings'!E189,"")</f>
        <v/>
      </c>
      <c r="B189" s="39" t="str">
        <f>IF(OR('Processing Settings'!G189="Netting with Strange Nets ('NET/SPLIT')",'Processing Settings'!G189="Aggregation with Linking",'Processing Settings'!G189="Aggregation"),'Processing Settings'!A189,"")</f>
        <v/>
      </c>
      <c r="C189" s="39" t="str">
        <f>IF(OR('Processing Settings'!G189="Netting with Strange Nets ('NET/SPLIT')",'Processing Settings'!G189="Aggregation with Linking",'Processing Settings'!G189="Aggregation"),'Processing Settings'!D189,"")</f>
        <v/>
      </c>
      <c r="D189" s="39" t="str">
        <f>IF(OR('Processing Settings'!G189="Netting with Strange Nets ('NET/SPLIT')",'Processing Settings'!G189="Aggregation with Linking",'Processing Settings'!G189="Aggregation"),'Processing Settings'!C189,"")</f>
        <v/>
      </c>
      <c r="E189" s="40" t="str">
        <f t="shared" si="15"/>
        <v/>
      </c>
      <c r="F189" s="1" t="str">
        <f ca="1">IF(COUNTIF($E$2:E189,E189)=1,IFERROR(SUMPRODUCT(SEARCH(MID(E189,ROW(INDIRECT("1:"&amp;LEN(E189))),1),Lists!$V$2),ROW(INDIRECT("1:"&amp;LEN(E189)))),""),"")</f>
        <v/>
      </c>
      <c r="G189" s="1" t="str">
        <f t="shared" ca="1" si="13"/>
        <v/>
      </c>
      <c r="H189" s="1" t="str">
        <f t="shared" si="16"/>
        <v xml:space="preserve"> /  - ()</v>
      </c>
      <c r="I189" s="1"/>
      <c r="J189" s="1" t="str">
        <f>IF('Settlement Account'!J189="Yes",'Settlement Account'!C189&amp;'Settlement Account'!D189,"")</f>
        <v/>
      </c>
      <c r="K189" s="1" t="str">
        <f>IF('Settlement Account'!J189="Yes",'Settlement Account'!A189,"")</f>
        <v/>
      </c>
      <c r="L189" s="1" t="str">
        <f>IF('Settlement Account'!J189="Yes",'Settlement Account'!C189,"")</f>
        <v/>
      </c>
      <c r="M189" s="1" t="str">
        <f>IF('Settlement Account'!J189="Yes",'Settlement Account'!D189,"")</f>
        <v/>
      </c>
      <c r="N189" s="1" t="str">
        <f t="shared" si="17"/>
        <v/>
      </c>
      <c r="O189" s="1" t="str">
        <f ca="1">IF(COUNTIF($N$2:N189,N189)=1,IFERROR(SUMPRODUCT(SEARCH(MID(N189,ROW(INDIRECT("1:"&amp;LEN(N189))),1),Lists!$V$2)),""),"")</f>
        <v/>
      </c>
      <c r="P189" s="1" t="str">
        <f t="shared" ca="1" si="14"/>
        <v/>
      </c>
      <c r="Q189" s="1" t="str">
        <f t="shared" si="18"/>
        <v xml:space="preserve"> / Eurex Derivate - ()</v>
      </c>
    </row>
    <row r="190" spans="1:17">
      <c r="A190" s="36" t="str">
        <f>IF(OR('Processing Settings'!G190="Netting with Strange Nets ('NET/SPLIT')",'Processing Settings'!G190="Aggregation with Linking",'Processing Settings'!G190="Aggregation"),'Processing Settings'!E190,"")</f>
        <v/>
      </c>
      <c r="B190" s="39" t="str">
        <f>IF(OR('Processing Settings'!G190="Netting with Strange Nets ('NET/SPLIT')",'Processing Settings'!G190="Aggregation with Linking",'Processing Settings'!G190="Aggregation"),'Processing Settings'!A190,"")</f>
        <v/>
      </c>
      <c r="C190" s="39" t="str">
        <f>IF(OR('Processing Settings'!G190="Netting with Strange Nets ('NET/SPLIT')",'Processing Settings'!G190="Aggregation with Linking",'Processing Settings'!G190="Aggregation"),'Processing Settings'!D190,"")</f>
        <v/>
      </c>
      <c r="D190" s="39" t="str">
        <f>IF(OR('Processing Settings'!G190="Netting with Strange Nets ('NET/SPLIT')",'Processing Settings'!G190="Aggregation with Linking",'Processing Settings'!G190="Aggregation"),'Processing Settings'!C190,"")</f>
        <v/>
      </c>
      <c r="E190" s="40" t="str">
        <f t="shared" si="15"/>
        <v/>
      </c>
      <c r="F190" s="1" t="str">
        <f ca="1">IF(COUNTIF($E$2:E190,E190)=1,IFERROR(SUMPRODUCT(SEARCH(MID(E190,ROW(INDIRECT("1:"&amp;LEN(E190))),1),Lists!$V$2),ROW(INDIRECT("1:"&amp;LEN(E190)))),""),"")</f>
        <v/>
      </c>
      <c r="G190" s="1" t="str">
        <f t="shared" ca="1" si="13"/>
        <v/>
      </c>
      <c r="H190" s="1" t="str">
        <f t="shared" si="16"/>
        <v xml:space="preserve"> /  - ()</v>
      </c>
      <c r="I190" s="1"/>
      <c r="J190" s="1" t="str">
        <f>IF('Settlement Account'!J190="Yes",'Settlement Account'!C190&amp;'Settlement Account'!D190,"")</f>
        <v/>
      </c>
      <c r="K190" s="1" t="str">
        <f>IF('Settlement Account'!J190="Yes",'Settlement Account'!A190,"")</f>
        <v/>
      </c>
      <c r="L190" s="1" t="str">
        <f>IF('Settlement Account'!J190="Yes",'Settlement Account'!C190,"")</f>
        <v/>
      </c>
      <c r="M190" s="1" t="str">
        <f>IF('Settlement Account'!J190="Yes",'Settlement Account'!D190,"")</f>
        <v/>
      </c>
      <c r="N190" s="1" t="str">
        <f t="shared" si="17"/>
        <v/>
      </c>
      <c r="O190" s="1" t="str">
        <f ca="1">IF(COUNTIF($N$2:N190,N190)=1,IFERROR(SUMPRODUCT(SEARCH(MID(N190,ROW(INDIRECT("1:"&amp;LEN(N190))),1),Lists!$V$2)),""),"")</f>
        <v/>
      </c>
      <c r="P190" s="1" t="str">
        <f t="shared" ca="1" si="14"/>
        <v/>
      </c>
      <c r="Q190" s="1" t="str">
        <f t="shared" si="18"/>
        <v xml:space="preserve"> / Eurex Derivate - ()</v>
      </c>
    </row>
    <row r="191" spans="1:17">
      <c r="A191" s="36" t="str">
        <f>IF(OR('Processing Settings'!G191="Netting with Strange Nets ('NET/SPLIT')",'Processing Settings'!G191="Aggregation with Linking",'Processing Settings'!G191="Aggregation"),'Processing Settings'!E191,"")</f>
        <v/>
      </c>
      <c r="B191" s="39" t="str">
        <f>IF(OR('Processing Settings'!G191="Netting with Strange Nets ('NET/SPLIT')",'Processing Settings'!G191="Aggregation with Linking",'Processing Settings'!G191="Aggregation"),'Processing Settings'!A191,"")</f>
        <v/>
      </c>
      <c r="C191" s="39" t="str">
        <f>IF(OR('Processing Settings'!G191="Netting with Strange Nets ('NET/SPLIT')",'Processing Settings'!G191="Aggregation with Linking",'Processing Settings'!G191="Aggregation"),'Processing Settings'!D191,"")</f>
        <v/>
      </c>
      <c r="D191" s="39" t="str">
        <f>IF(OR('Processing Settings'!G191="Netting with Strange Nets ('NET/SPLIT')",'Processing Settings'!G191="Aggregation with Linking",'Processing Settings'!G191="Aggregation"),'Processing Settings'!C191,"")</f>
        <v/>
      </c>
      <c r="E191" s="40" t="str">
        <f t="shared" si="15"/>
        <v/>
      </c>
      <c r="F191" s="1" t="str">
        <f ca="1">IF(COUNTIF($E$2:E191,E191)=1,IFERROR(SUMPRODUCT(SEARCH(MID(E191,ROW(INDIRECT("1:"&amp;LEN(E191))),1),Lists!$V$2),ROW(INDIRECT("1:"&amp;LEN(E191)))),""),"")</f>
        <v/>
      </c>
      <c r="G191" s="1" t="str">
        <f t="shared" ca="1" si="13"/>
        <v/>
      </c>
      <c r="H191" s="1" t="str">
        <f t="shared" si="16"/>
        <v xml:space="preserve"> /  - ()</v>
      </c>
      <c r="I191" s="1"/>
      <c r="J191" s="1" t="str">
        <f>IF('Settlement Account'!J191="Yes",'Settlement Account'!C191&amp;'Settlement Account'!D191,"")</f>
        <v/>
      </c>
      <c r="K191" s="1" t="str">
        <f>IF('Settlement Account'!J191="Yes",'Settlement Account'!A191,"")</f>
        <v/>
      </c>
      <c r="L191" s="1" t="str">
        <f>IF('Settlement Account'!J191="Yes",'Settlement Account'!C191,"")</f>
        <v/>
      </c>
      <c r="M191" s="1" t="str">
        <f>IF('Settlement Account'!J191="Yes",'Settlement Account'!D191,"")</f>
        <v/>
      </c>
      <c r="N191" s="1" t="str">
        <f t="shared" si="17"/>
        <v/>
      </c>
      <c r="O191" s="1" t="str">
        <f ca="1">IF(COUNTIF($N$2:N191,N191)=1,IFERROR(SUMPRODUCT(SEARCH(MID(N191,ROW(INDIRECT("1:"&amp;LEN(N191))),1),Lists!$V$2)),""),"")</f>
        <v/>
      </c>
      <c r="P191" s="1" t="str">
        <f t="shared" ca="1" si="14"/>
        <v/>
      </c>
      <c r="Q191" s="1" t="str">
        <f t="shared" si="18"/>
        <v xml:space="preserve"> / Eurex Derivate - ()</v>
      </c>
    </row>
    <row r="192" spans="1:17">
      <c r="A192" s="36" t="str">
        <f>IF(OR('Processing Settings'!G192="Netting with Strange Nets ('NET/SPLIT')",'Processing Settings'!G192="Aggregation with Linking",'Processing Settings'!G192="Aggregation"),'Processing Settings'!E192,"")</f>
        <v/>
      </c>
      <c r="B192" s="39" t="str">
        <f>IF(OR('Processing Settings'!G192="Netting with Strange Nets ('NET/SPLIT')",'Processing Settings'!G192="Aggregation with Linking",'Processing Settings'!G192="Aggregation"),'Processing Settings'!A192,"")</f>
        <v/>
      </c>
      <c r="C192" s="39" t="str">
        <f>IF(OR('Processing Settings'!G192="Netting with Strange Nets ('NET/SPLIT')",'Processing Settings'!G192="Aggregation with Linking",'Processing Settings'!G192="Aggregation"),'Processing Settings'!D192,"")</f>
        <v/>
      </c>
      <c r="D192" s="39" t="str">
        <f>IF(OR('Processing Settings'!G192="Netting with Strange Nets ('NET/SPLIT')",'Processing Settings'!G192="Aggregation with Linking",'Processing Settings'!G192="Aggregation"),'Processing Settings'!C192,"")</f>
        <v/>
      </c>
      <c r="E192" s="40" t="str">
        <f t="shared" si="15"/>
        <v/>
      </c>
      <c r="F192" s="1" t="str">
        <f ca="1">IF(COUNTIF($E$2:E192,E192)=1,IFERROR(SUMPRODUCT(SEARCH(MID(E192,ROW(INDIRECT("1:"&amp;LEN(E192))),1),Lists!$V$2),ROW(INDIRECT("1:"&amp;LEN(E192)))),""),"")</f>
        <v/>
      </c>
      <c r="G192" s="1" t="str">
        <f t="shared" ca="1" si="13"/>
        <v/>
      </c>
      <c r="H192" s="1" t="str">
        <f t="shared" si="16"/>
        <v xml:space="preserve"> /  - ()</v>
      </c>
      <c r="I192" s="1"/>
      <c r="J192" s="1" t="str">
        <f>IF('Settlement Account'!J192="Yes",'Settlement Account'!C192&amp;'Settlement Account'!D192,"")</f>
        <v/>
      </c>
      <c r="K192" s="1" t="str">
        <f>IF('Settlement Account'!J192="Yes",'Settlement Account'!A192,"")</f>
        <v/>
      </c>
      <c r="L192" s="1" t="str">
        <f>IF('Settlement Account'!J192="Yes",'Settlement Account'!C192,"")</f>
        <v/>
      </c>
      <c r="M192" s="1" t="str">
        <f>IF('Settlement Account'!J192="Yes",'Settlement Account'!D192,"")</f>
        <v/>
      </c>
      <c r="N192" s="1" t="str">
        <f t="shared" si="17"/>
        <v/>
      </c>
      <c r="O192" s="1" t="str">
        <f ca="1">IF(COUNTIF($N$2:N192,N192)=1,IFERROR(SUMPRODUCT(SEARCH(MID(N192,ROW(INDIRECT("1:"&amp;LEN(N192))),1),Lists!$V$2)),""),"")</f>
        <v/>
      </c>
      <c r="P192" s="1" t="str">
        <f t="shared" ca="1" si="14"/>
        <v/>
      </c>
      <c r="Q192" s="1" t="str">
        <f t="shared" si="18"/>
        <v xml:space="preserve"> / Eurex Derivate - ()</v>
      </c>
    </row>
    <row r="193" spans="1:17">
      <c r="A193" s="36" t="str">
        <f>IF(OR('Processing Settings'!G193="Netting with Strange Nets ('NET/SPLIT')",'Processing Settings'!G193="Aggregation with Linking",'Processing Settings'!G193="Aggregation"),'Processing Settings'!E193,"")</f>
        <v/>
      </c>
      <c r="B193" s="39" t="str">
        <f>IF(OR('Processing Settings'!G193="Netting with Strange Nets ('NET/SPLIT')",'Processing Settings'!G193="Aggregation with Linking",'Processing Settings'!G193="Aggregation"),'Processing Settings'!A193,"")</f>
        <v/>
      </c>
      <c r="C193" s="39" t="str">
        <f>IF(OR('Processing Settings'!G193="Netting with Strange Nets ('NET/SPLIT')",'Processing Settings'!G193="Aggregation with Linking",'Processing Settings'!G193="Aggregation"),'Processing Settings'!D193,"")</f>
        <v/>
      </c>
      <c r="D193" s="39" t="str">
        <f>IF(OR('Processing Settings'!G193="Netting with Strange Nets ('NET/SPLIT')",'Processing Settings'!G193="Aggregation with Linking",'Processing Settings'!G193="Aggregation"),'Processing Settings'!C193,"")</f>
        <v/>
      </c>
      <c r="E193" s="40" t="str">
        <f t="shared" si="15"/>
        <v/>
      </c>
      <c r="F193" s="1" t="str">
        <f ca="1">IF(COUNTIF($E$2:E193,E193)=1,IFERROR(SUMPRODUCT(SEARCH(MID(E193,ROW(INDIRECT("1:"&amp;LEN(E193))),1),Lists!$V$2),ROW(INDIRECT("1:"&amp;LEN(E193)))),""),"")</f>
        <v/>
      </c>
      <c r="G193" s="1" t="str">
        <f t="shared" ca="1" si="13"/>
        <v/>
      </c>
      <c r="H193" s="1" t="str">
        <f t="shared" si="16"/>
        <v xml:space="preserve"> /  - ()</v>
      </c>
      <c r="I193" s="1"/>
      <c r="J193" s="1" t="str">
        <f>IF('Settlement Account'!J193="Yes",'Settlement Account'!C193&amp;'Settlement Account'!D193,"")</f>
        <v/>
      </c>
      <c r="K193" s="1" t="str">
        <f>IF('Settlement Account'!J193="Yes",'Settlement Account'!A193,"")</f>
        <v/>
      </c>
      <c r="L193" s="1" t="str">
        <f>IF('Settlement Account'!J193="Yes",'Settlement Account'!C193,"")</f>
        <v/>
      </c>
      <c r="M193" s="1" t="str">
        <f>IF('Settlement Account'!J193="Yes",'Settlement Account'!D193,"")</f>
        <v/>
      </c>
      <c r="N193" s="1" t="str">
        <f t="shared" si="17"/>
        <v/>
      </c>
      <c r="O193" s="1" t="str">
        <f ca="1">IF(COUNTIF($N$2:N193,N193)=1,IFERROR(SUMPRODUCT(SEARCH(MID(N193,ROW(INDIRECT("1:"&amp;LEN(N193))),1),Lists!$V$2)),""),"")</f>
        <v/>
      </c>
      <c r="P193" s="1" t="str">
        <f t="shared" ca="1" si="14"/>
        <v/>
      </c>
      <c r="Q193" s="1" t="str">
        <f t="shared" si="18"/>
        <v xml:space="preserve"> / Eurex Derivate - ()</v>
      </c>
    </row>
    <row r="194" spans="1:17">
      <c r="A194" s="36" t="str">
        <f>IF(OR('Processing Settings'!G194="Netting with Strange Nets ('NET/SPLIT')",'Processing Settings'!G194="Aggregation with Linking",'Processing Settings'!G194="Aggregation"),'Processing Settings'!E194,"")</f>
        <v/>
      </c>
      <c r="B194" s="39" t="str">
        <f>IF(OR('Processing Settings'!G194="Netting with Strange Nets ('NET/SPLIT')",'Processing Settings'!G194="Aggregation with Linking",'Processing Settings'!G194="Aggregation"),'Processing Settings'!A194,"")</f>
        <v/>
      </c>
      <c r="C194" s="39" t="str">
        <f>IF(OR('Processing Settings'!G194="Netting with Strange Nets ('NET/SPLIT')",'Processing Settings'!G194="Aggregation with Linking",'Processing Settings'!G194="Aggregation"),'Processing Settings'!D194,"")</f>
        <v/>
      </c>
      <c r="D194" s="39" t="str">
        <f>IF(OR('Processing Settings'!G194="Netting with Strange Nets ('NET/SPLIT')",'Processing Settings'!G194="Aggregation with Linking",'Processing Settings'!G194="Aggregation"),'Processing Settings'!C194,"")</f>
        <v/>
      </c>
      <c r="E194" s="40" t="str">
        <f t="shared" si="15"/>
        <v/>
      </c>
      <c r="F194" s="1" t="str">
        <f ca="1">IF(COUNTIF($E$2:E194,E194)=1,IFERROR(SUMPRODUCT(SEARCH(MID(E194,ROW(INDIRECT("1:"&amp;LEN(E194))),1),Lists!$V$2),ROW(INDIRECT("1:"&amp;LEN(E194)))),""),"")</f>
        <v/>
      </c>
      <c r="G194" s="1" t="str">
        <f t="shared" ref="G194:G257" ca="1" si="19">IFERROR(RANK(F194,$F$2:$F$600,0),"")</f>
        <v/>
      </c>
      <c r="H194" s="1" t="str">
        <f t="shared" si="16"/>
        <v xml:space="preserve"> /  - ()</v>
      </c>
      <c r="I194" s="1"/>
      <c r="J194" s="1" t="str">
        <f>IF('Settlement Account'!J194="Yes",'Settlement Account'!C194&amp;'Settlement Account'!D194,"")</f>
        <v/>
      </c>
      <c r="K194" s="1" t="str">
        <f>IF('Settlement Account'!J194="Yes",'Settlement Account'!A194,"")</f>
        <v/>
      </c>
      <c r="L194" s="1" t="str">
        <f>IF('Settlement Account'!J194="Yes",'Settlement Account'!C194,"")</f>
        <v/>
      </c>
      <c r="M194" s="1" t="str">
        <f>IF('Settlement Account'!J194="Yes",'Settlement Account'!D194,"")</f>
        <v/>
      </c>
      <c r="N194" s="1" t="str">
        <f t="shared" si="17"/>
        <v/>
      </c>
      <c r="O194" s="1" t="str">
        <f ca="1">IF(COUNTIF($N$2:N194,N194)=1,IFERROR(SUMPRODUCT(SEARCH(MID(N194,ROW(INDIRECT("1:"&amp;LEN(N194))),1),Lists!$V$2)),""),"")</f>
        <v/>
      </c>
      <c r="P194" s="1" t="str">
        <f t="shared" ref="P194:P257" ca="1" si="20">IFERROR(RANK(O194,$O$2:$O$300,0),"")</f>
        <v/>
      </c>
      <c r="Q194" s="1" t="str">
        <f t="shared" si="18"/>
        <v xml:space="preserve"> / Eurex Derivate - ()</v>
      </c>
    </row>
    <row r="195" spans="1:17">
      <c r="A195" s="36" t="str">
        <f>IF(OR('Processing Settings'!G195="Netting with Strange Nets ('NET/SPLIT')",'Processing Settings'!G195="Aggregation with Linking",'Processing Settings'!G195="Aggregation"),'Processing Settings'!E195,"")</f>
        <v/>
      </c>
      <c r="B195" s="39" t="str">
        <f>IF(OR('Processing Settings'!G195="Netting with Strange Nets ('NET/SPLIT')",'Processing Settings'!G195="Aggregation with Linking",'Processing Settings'!G195="Aggregation"),'Processing Settings'!A195,"")</f>
        <v/>
      </c>
      <c r="C195" s="39" t="str">
        <f>IF(OR('Processing Settings'!G195="Netting with Strange Nets ('NET/SPLIT')",'Processing Settings'!G195="Aggregation with Linking",'Processing Settings'!G195="Aggregation"),'Processing Settings'!D195,"")</f>
        <v/>
      </c>
      <c r="D195" s="39" t="str">
        <f>IF(OR('Processing Settings'!G195="Netting with Strange Nets ('NET/SPLIT')",'Processing Settings'!G195="Aggregation with Linking",'Processing Settings'!G195="Aggregation"),'Processing Settings'!C195,"")</f>
        <v/>
      </c>
      <c r="E195" s="40" t="str">
        <f t="shared" ref="E195:E258" si="21">D195&amp;C195&amp;A195</f>
        <v/>
      </c>
      <c r="F195" s="1" t="str">
        <f ca="1">IF(COUNTIF($E$2:E195,E195)=1,IFERROR(SUMPRODUCT(SEARCH(MID(E195,ROW(INDIRECT("1:"&amp;LEN(E195))),1),Lists!$V$2),ROW(INDIRECT("1:"&amp;LEN(E195)))),""),"")</f>
        <v/>
      </c>
      <c r="G195" s="1" t="str">
        <f t="shared" ca="1" si="19"/>
        <v/>
      </c>
      <c r="H195" s="1" t="str">
        <f t="shared" ref="H195:H200" si="22">B195&amp;CHAR(32)&amp;"/" &amp;CHAR(32)&amp;D195&amp;CHAR(32)&amp;"-"&amp;CHAR(32)&amp;C195&amp;"("&amp;A195&amp;")"</f>
        <v xml:space="preserve"> /  - ()</v>
      </c>
      <c r="I195" s="1"/>
      <c r="J195" s="1" t="str">
        <f>IF('Settlement Account'!J195="Yes",'Settlement Account'!C195&amp;'Settlement Account'!D195,"")</f>
        <v/>
      </c>
      <c r="K195" s="1" t="str">
        <f>IF('Settlement Account'!J195="Yes",'Settlement Account'!A195,"")</f>
        <v/>
      </c>
      <c r="L195" s="1" t="str">
        <f>IF('Settlement Account'!J195="Yes",'Settlement Account'!C195,"")</f>
        <v/>
      </c>
      <c r="M195" s="1" t="str">
        <f>IF('Settlement Account'!J195="Yes",'Settlement Account'!D195,"")</f>
        <v/>
      </c>
      <c r="N195" s="1" t="str">
        <f t="shared" ref="N195:N258" si="23">K195&amp;J195</f>
        <v/>
      </c>
      <c r="O195" s="1" t="str">
        <f ca="1">IF(COUNTIF($N$2:N195,N195)=1,IFERROR(SUMPRODUCT(SEARCH(MID(N195,ROW(INDIRECT("1:"&amp;LEN(N195))),1),Lists!$V$2)),""),"")</f>
        <v/>
      </c>
      <c r="P195" s="1" t="str">
        <f t="shared" ca="1" si="20"/>
        <v/>
      </c>
      <c r="Q195" s="1" t="str">
        <f t="shared" ref="Q195:Q258" si="24">K195&amp;CHAR(32)&amp;"/ Eurex Derivate -" &amp;CHAR(32)&amp;L195&amp;"("&amp;M195&amp;")"</f>
        <v xml:space="preserve"> / Eurex Derivate - ()</v>
      </c>
    </row>
    <row r="196" spans="1:17">
      <c r="A196" s="36" t="str">
        <f>IF(OR('Processing Settings'!G196="Netting with Strange Nets ('NET/SPLIT')",'Processing Settings'!G196="Aggregation with Linking",'Processing Settings'!G196="Aggregation"),'Processing Settings'!E196,"")</f>
        <v/>
      </c>
      <c r="B196" s="39" t="str">
        <f>IF(OR('Processing Settings'!G196="Netting with Strange Nets ('NET/SPLIT')",'Processing Settings'!G196="Aggregation with Linking",'Processing Settings'!G196="Aggregation"),'Processing Settings'!A196,"")</f>
        <v/>
      </c>
      <c r="C196" s="39" t="str">
        <f>IF(OR('Processing Settings'!G196="Netting with Strange Nets ('NET/SPLIT')",'Processing Settings'!G196="Aggregation with Linking",'Processing Settings'!G196="Aggregation"),'Processing Settings'!D196,"")</f>
        <v/>
      </c>
      <c r="D196" s="39" t="str">
        <f>IF(OR('Processing Settings'!G196="Netting with Strange Nets ('NET/SPLIT')",'Processing Settings'!G196="Aggregation with Linking",'Processing Settings'!G196="Aggregation"),'Processing Settings'!C196,"")</f>
        <v/>
      </c>
      <c r="E196" s="40" t="str">
        <f t="shared" si="21"/>
        <v/>
      </c>
      <c r="F196" s="1" t="str">
        <f ca="1">IF(COUNTIF($E$2:E196,E196)=1,IFERROR(SUMPRODUCT(SEARCH(MID(E196,ROW(INDIRECT("1:"&amp;LEN(E196))),1),Lists!$V$2),ROW(INDIRECT("1:"&amp;LEN(E196)))),""),"")</f>
        <v/>
      </c>
      <c r="G196" s="1" t="str">
        <f t="shared" ca="1" si="19"/>
        <v/>
      </c>
      <c r="H196" s="1" t="str">
        <f t="shared" si="22"/>
        <v xml:space="preserve"> /  - ()</v>
      </c>
      <c r="I196" s="1"/>
      <c r="J196" s="1" t="str">
        <f>IF('Settlement Account'!J196="Yes",'Settlement Account'!C196&amp;'Settlement Account'!D196,"")</f>
        <v/>
      </c>
      <c r="K196" s="1" t="str">
        <f>IF('Settlement Account'!J196="Yes",'Settlement Account'!A196,"")</f>
        <v/>
      </c>
      <c r="L196" s="1" t="str">
        <f>IF('Settlement Account'!J196="Yes",'Settlement Account'!C196,"")</f>
        <v/>
      </c>
      <c r="M196" s="1" t="str">
        <f>IF('Settlement Account'!J196="Yes",'Settlement Account'!D196,"")</f>
        <v/>
      </c>
      <c r="N196" s="1" t="str">
        <f t="shared" si="23"/>
        <v/>
      </c>
      <c r="O196" s="1" t="str">
        <f ca="1">IF(COUNTIF($N$2:N196,N196)=1,IFERROR(SUMPRODUCT(SEARCH(MID(N196,ROW(INDIRECT("1:"&amp;LEN(N196))),1),Lists!$V$2)),""),"")</f>
        <v/>
      </c>
      <c r="P196" s="1" t="str">
        <f t="shared" ca="1" si="20"/>
        <v/>
      </c>
      <c r="Q196" s="1" t="str">
        <f t="shared" si="24"/>
        <v xml:space="preserve"> / Eurex Derivate - ()</v>
      </c>
    </row>
    <row r="197" spans="1:17">
      <c r="A197" s="36" t="str">
        <f>IF(OR('Processing Settings'!G197="Netting with Strange Nets ('NET/SPLIT')",'Processing Settings'!G197="Aggregation with Linking",'Processing Settings'!G197="Aggregation"),'Processing Settings'!E197,"")</f>
        <v/>
      </c>
      <c r="B197" s="39" t="str">
        <f>IF(OR('Processing Settings'!G197="Netting with Strange Nets ('NET/SPLIT')",'Processing Settings'!G197="Aggregation with Linking",'Processing Settings'!G197="Aggregation"),'Processing Settings'!A197,"")</f>
        <v/>
      </c>
      <c r="C197" s="39" t="str">
        <f>IF(OR('Processing Settings'!G197="Netting with Strange Nets ('NET/SPLIT')",'Processing Settings'!G197="Aggregation with Linking",'Processing Settings'!G197="Aggregation"),'Processing Settings'!D197,"")</f>
        <v/>
      </c>
      <c r="D197" s="39" t="str">
        <f>IF(OR('Processing Settings'!G197="Netting with Strange Nets ('NET/SPLIT')",'Processing Settings'!G197="Aggregation with Linking",'Processing Settings'!G197="Aggregation"),'Processing Settings'!C197,"")</f>
        <v/>
      </c>
      <c r="E197" s="40" t="str">
        <f t="shared" si="21"/>
        <v/>
      </c>
      <c r="F197" s="1" t="str">
        <f ca="1">IF(COUNTIF($E$2:E197,E197)=1,IFERROR(SUMPRODUCT(SEARCH(MID(E197,ROW(INDIRECT("1:"&amp;LEN(E197))),1),Lists!$V$2),ROW(INDIRECT("1:"&amp;LEN(E197)))),""),"")</f>
        <v/>
      </c>
      <c r="G197" s="1" t="str">
        <f t="shared" ca="1" si="19"/>
        <v/>
      </c>
      <c r="H197" s="1" t="str">
        <f t="shared" si="22"/>
        <v xml:space="preserve"> /  - ()</v>
      </c>
      <c r="I197" s="1"/>
      <c r="J197" s="1" t="str">
        <f>IF('Settlement Account'!J197="Yes",'Settlement Account'!C197&amp;'Settlement Account'!D197,"")</f>
        <v/>
      </c>
      <c r="K197" s="1" t="str">
        <f>IF('Settlement Account'!J197="Yes",'Settlement Account'!A197,"")</f>
        <v/>
      </c>
      <c r="L197" s="1" t="str">
        <f>IF('Settlement Account'!J197="Yes",'Settlement Account'!C197,"")</f>
        <v/>
      </c>
      <c r="M197" s="1" t="str">
        <f>IF('Settlement Account'!J197="Yes",'Settlement Account'!D197,"")</f>
        <v/>
      </c>
      <c r="N197" s="1" t="str">
        <f t="shared" si="23"/>
        <v/>
      </c>
      <c r="O197" s="1" t="str">
        <f ca="1">IF(COUNTIF($N$2:N197,N197)=1,IFERROR(SUMPRODUCT(SEARCH(MID(N197,ROW(INDIRECT("1:"&amp;LEN(N197))),1),Lists!$V$2)),""),"")</f>
        <v/>
      </c>
      <c r="P197" s="1" t="str">
        <f t="shared" ca="1" si="20"/>
        <v/>
      </c>
      <c r="Q197" s="1" t="str">
        <f t="shared" si="24"/>
        <v xml:space="preserve"> / Eurex Derivate - ()</v>
      </c>
    </row>
    <row r="198" spans="1:17">
      <c r="A198" s="36" t="str">
        <f>IF(OR('Processing Settings'!G198="Netting with Strange Nets ('NET/SPLIT')",'Processing Settings'!G198="Aggregation with Linking",'Processing Settings'!G198="Aggregation"),'Processing Settings'!E198,"")</f>
        <v/>
      </c>
      <c r="B198" s="39" t="str">
        <f>IF(OR('Processing Settings'!G198="Netting with Strange Nets ('NET/SPLIT')",'Processing Settings'!G198="Aggregation with Linking",'Processing Settings'!G198="Aggregation"),'Processing Settings'!A198,"")</f>
        <v/>
      </c>
      <c r="C198" s="39" t="str">
        <f>IF(OR('Processing Settings'!G198="Netting with Strange Nets ('NET/SPLIT')",'Processing Settings'!G198="Aggregation with Linking",'Processing Settings'!G198="Aggregation"),'Processing Settings'!D198,"")</f>
        <v/>
      </c>
      <c r="D198" s="39" t="str">
        <f>IF(OR('Processing Settings'!G198="Netting with Strange Nets ('NET/SPLIT')",'Processing Settings'!G198="Aggregation with Linking",'Processing Settings'!G198="Aggregation"),'Processing Settings'!C198,"")</f>
        <v/>
      </c>
      <c r="E198" s="40" t="str">
        <f t="shared" si="21"/>
        <v/>
      </c>
      <c r="F198" s="1" t="str">
        <f ca="1">IF(COUNTIF($E$2:E198,E198)=1,IFERROR(SUMPRODUCT(SEARCH(MID(E198,ROW(INDIRECT("1:"&amp;LEN(E198))),1),Lists!$V$2),ROW(INDIRECT("1:"&amp;LEN(E198)))),""),"")</f>
        <v/>
      </c>
      <c r="G198" s="1" t="str">
        <f t="shared" ca="1" si="19"/>
        <v/>
      </c>
      <c r="H198" s="1" t="str">
        <f t="shared" si="22"/>
        <v xml:space="preserve"> /  - ()</v>
      </c>
      <c r="I198" s="1"/>
      <c r="J198" s="1" t="str">
        <f>IF('Settlement Account'!J198="Yes",'Settlement Account'!C198&amp;'Settlement Account'!D198,"")</f>
        <v/>
      </c>
      <c r="K198" s="1" t="str">
        <f>IF('Settlement Account'!J198="Yes",'Settlement Account'!A198,"")</f>
        <v/>
      </c>
      <c r="L198" s="1" t="str">
        <f>IF('Settlement Account'!J198="Yes",'Settlement Account'!C198,"")</f>
        <v/>
      </c>
      <c r="M198" s="1" t="str">
        <f>IF('Settlement Account'!J198="Yes",'Settlement Account'!D198,"")</f>
        <v/>
      </c>
      <c r="N198" s="1" t="str">
        <f t="shared" si="23"/>
        <v/>
      </c>
      <c r="O198" s="1" t="str">
        <f ca="1">IF(COUNTIF($N$2:N198,N198)=1,IFERROR(SUMPRODUCT(SEARCH(MID(N198,ROW(INDIRECT("1:"&amp;LEN(N198))),1),Lists!$V$2)),""),"")</f>
        <v/>
      </c>
      <c r="P198" s="1" t="str">
        <f t="shared" ca="1" si="20"/>
        <v/>
      </c>
      <c r="Q198" s="1" t="str">
        <f t="shared" si="24"/>
        <v xml:space="preserve"> / Eurex Derivate - ()</v>
      </c>
    </row>
    <row r="199" spans="1:17">
      <c r="A199" s="36" t="str">
        <f>IF(OR('Processing Settings'!G199="Netting with Strange Nets ('NET/SPLIT')",'Processing Settings'!G199="Aggregation with Linking",'Processing Settings'!G199="Aggregation"),'Processing Settings'!E199,"")</f>
        <v/>
      </c>
      <c r="B199" s="39" t="str">
        <f>IF(OR('Processing Settings'!G199="Netting with Strange Nets ('NET/SPLIT')",'Processing Settings'!G199="Aggregation with Linking",'Processing Settings'!G199="Aggregation"),'Processing Settings'!A199,"")</f>
        <v/>
      </c>
      <c r="C199" s="39" t="str">
        <f>IF(OR('Processing Settings'!G199="Netting with Strange Nets ('NET/SPLIT')",'Processing Settings'!G199="Aggregation with Linking",'Processing Settings'!G199="Aggregation"),'Processing Settings'!D199,"")</f>
        <v/>
      </c>
      <c r="D199" s="39" t="str">
        <f>IF(OR('Processing Settings'!G199="Netting with Strange Nets ('NET/SPLIT')",'Processing Settings'!G199="Aggregation with Linking",'Processing Settings'!G199="Aggregation"),'Processing Settings'!C199,"")</f>
        <v/>
      </c>
      <c r="E199" s="40" t="str">
        <f t="shared" si="21"/>
        <v/>
      </c>
      <c r="F199" s="1" t="str">
        <f ca="1">IF(COUNTIF($E$2:E199,E199)=1,IFERROR(SUMPRODUCT(SEARCH(MID(E199,ROW(INDIRECT("1:"&amp;LEN(E199))),1),Lists!$V$2),ROW(INDIRECT("1:"&amp;LEN(E199)))),""),"")</f>
        <v/>
      </c>
      <c r="G199" s="1" t="str">
        <f t="shared" ca="1" si="19"/>
        <v/>
      </c>
      <c r="H199" s="1" t="str">
        <f t="shared" si="22"/>
        <v xml:space="preserve"> /  - ()</v>
      </c>
      <c r="I199" s="1"/>
      <c r="J199" s="1" t="str">
        <f>IF('Settlement Account'!J199="Yes",'Settlement Account'!C199&amp;'Settlement Account'!D199,"")</f>
        <v/>
      </c>
      <c r="K199" s="1" t="str">
        <f>IF('Settlement Account'!J199="Yes",'Settlement Account'!A199,"")</f>
        <v/>
      </c>
      <c r="L199" s="1" t="str">
        <f>IF('Settlement Account'!J199="Yes",'Settlement Account'!C199,"")</f>
        <v/>
      </c>
      <c r="M199" s="1" t="str">
        <f>IF('Settlement Account'!J199="Yes",'Settlement Account'!D199,"")</f>
        <v/>
      </c>
      <c r="N199" s="1" t="str">
        <f t="shared" si="23"/>
        <v/>
      </c>
      <c r="O199" s="1" t="str">
        <f ca="1">IF(COUNTIF($N$2:N199,N199)=1,IFERROR(SUMPRODUCT(SEARCH(MID(N199,ROW(INDIRECT("1:"&amp;LEN(N199))),1),Lists!$V$2)),""),"")</f>
        <v/>
      </c>
      <c r="P199" s="1" t="str">
        <f t="shared" ca="1" si="20"/>
        <v/>
      </c>
      <c r="Q199" s="1" t="str">
        <f t="shared" si="24"/>
        <v xml:space="preserve"> / Eurex Derivate - ()</v>
      </c>
    </row>
    <row r="200" spans="1:17">
      <c r="A200" s="36" t="str">
        <f>IF(OR('Processing Settings'!G200="Netting with Strange Nets ('NET/SPLIT')",'Processing Settings'!G200="Aggregation with Linking",'Processing Settings'!G200="Aggregation"),'Processing Settings'!E200,"")</f>
        <v/>
      </c>
      <c r="B200" s="39" t="str">
        <f>IF(OR('Processing Settings'!G200="Netting with Strange Nets ('NET/SPLIT')",'Processing Settings'!G200="Aggregation with Linking",'Processing Settings'!G200="Aggregation"),'Processing Settings'!A200,"")</f>
        <v/>
      </c>
      <c r="C200" s="39" t="str">
        <f>IF(OR('Processing Settings'!G200="Netting with Strange Nets ('NET/SPLIT')",'Processing Settings'!G200="Aggregation with Linking",'Processing Settings'!G200="Aggregation"),'Processing Settings'!D200,"")</f>
        <v/>
      </c>
      <c r="D200" s="39" t="str">
        <f>IF(OR('Processing Settings'!G200="Netting with Strange Nets ('NET/SPLIT')",'Processing Settings'!G200="Aggregation with Linking",'Processing Settings'!G200="Aggregation"),'Processing Settings'!C200,"")</f>
        <v/>
      </c>
      <c r="E200" s="40" t="str">
        <f t="shared" si="21"/>
        <v/>
      </c>
      <c r="F200" s="1" t="str">
        <f ca="1">IF(COUNTIF($E$2:E200,E200)=1,IFERROR(SUMPRODUCT(SEARCH(MID(E200,ROW(INDIRECT("1:"&amp;LEN(E200))),1),Lists!$V$2),ROW(INDIRECT("1:"&amp;LEN(E200)))),""),"")</f>
        <v/>
      </c>
      <c r="G200" s="1" t="str">
        <f t="shared" ca="1" si="19"/>
        <v/>
      </c>
      <c r="H200" s="1" t="str">
        <f t="shared" si="22"/>
        <v xml:space="preserve"> /  - ()</v>
      </c>
      <c r="I200" s="1"/>
      <c r="J200" s="1" t="str">
        <f>IF('Settlement Account'!J200="Yes",'Settlement Account'!C200&amp;'Settlement Account'!D200,"")</f>
        <v/>
      </c>
      <c r="K200" s="1" t="str">
        <f>IF('Settlement Account'!J200="Yes",'Settlement Account'!A200,"")</f>
        <v/>
      </c>
      <c r="L200" s="1" t="str">
        <f>IF('Settlement Account'!J200="Yes",'Settlement Account'!C200,"")</f>
        <v/>
      </c>
      <c r="M200" s="1" t="str">
        <f>IF('Settlement Account'!J200="Yes",'Settlement Account'!D200,"")</f>
        <v/>
      </c>
      <c r="N200" s="1" t="str">
        <f t="shared" si="23"/>
        <v/>
      </c>
      <c r="O200" s="1" t="str">
        <f ca="1">IF(COUNTIF($N$2:N200,N200)=1,IFERROR(SUMPRODUCT(SEARCH(MID(N200,ROW(INDIRECT("1:"&amp;LEN(N200))),1),Lists!$V$2)),""),"")</f>
        <v/>
      </c>
      <c r="P200" s="1" t="str">
        <f t="shared" ca="1" si="20"/>
        <v/>
      </c>
      <c r="Q200" s="1" t="str">
        <f t="shared" si="24"/>
        <v xml:space="preserve"> / Eurex Derivate - ()</v>
      </c>
    </row>
    <row r="201" spans="1:17">
      <c r="A201" s="36" t="str">
        <f>IF(OR('Processing Settings'!G201="Netting with Strange Nets ('NET/SPLIT')",'Processing Settings'!G201="Aggregation with Linking",'Processing Settings'!G201="Aggregation"),'Processing Settings'!E201,"")</f>
        <v/>
      </c>
      <c r="B201" s="39" t="str">
        <f>IF(OR('Processing Settings'!G201="Netting with Strange Nets ('NET/SPLIT')",'Processing Settings'!G201="Aggregation with Linking",'Processing Settings'!G201="Aggregation"),'Processing Settings'!A201,"")</f>
        <v/>
      </c>
      <c r="C201" s="39" t="str">
        <f>IF(OR('Processing Settings'!G201="Netting with Strange Nets ('NET/SPLIT')",'Processing Settings'!G201="Aggregation with Linking",'Processing Settings'!G201="Aggregation"),'Processing Settings'!D201,"")</f>
        <v/>
      </c>
      <c r="D201" s="39" t="str">
        <f>IF(OR('Processing Settings'!G201="Netting with Strange Nets ('NET/SPLIT')",'Processing Settings'!G201="Aggregation with Linking",'Processing Settings'!G201="Aggregation"),'Processing Settings'!C201,"")</f>
        <v/>
      </c>
      <c r="E201" s="40" t="str">
        <f t="shared" si="21"/>
        <v/>
      </c>
      <c r="F201" s="1" t="str">
        <f ca="1">IF(COUNTIF($E$2:E201,E201)=1,IFERROR(SUMPRODUCT(SEARCH(MID(E201,ROW(INDIRECT("1:"&amp;LEN(E201))),1),Lists!$V$2),ROW(INDIRECT("1:"&amp;LEN(E201)))),""),"")</f>
        <v/>
      </c>
      <c r="G201" s="1" t="str">
        <f t="shared" ca="1" si="19"/>
        <v/>
      </c>
      <c r="H201" s="1" t="str">
        <f t="shared" ref="H201:H264" si="25">B201&amp;CHAR(32)&amp;"/" &amp;CHAR(32)&amp;D201&amp;CHAR(32)&amp;"-"&amp;CHAR(32)&amp;C201&amp;"("&amp;A201&amp;")"</f>
        <v xml:space="preserve"> /  - ()</v>
      </c>
      <c r="I201" s="1"/>
      <c r="J201" s="1" t="str">
        <f>IF('Settlement Account'!J201="Yes",'Settlement Account'!C201&amp;'Settlement Account'!D201,"")</f>
        <v/>
      </c>
      <c r="K201" s="1" t="str">
        <f>IF('Settlement Account'!J201="Yes",'Settlement Account'!A201,"")</f>
        <v/>
      </c>
      <c r="L201" s="1" t="str">
        <f>IF('Settlement Account'!J201="Yes",'Settlement Account'!C201,"")</f>
        <v/>
      </c>
      <c r="M201" s="1" t="str">
        <f>IF('Settlement Account'!J201="Yes",'Settlement Account'!D201,"")</f>
        <v/>
      </c>
      <c r="N201" s="1" t="str">
        <f t="shared" si="23"/>
        <v/>
      </c>
      <c r="O201" s="1" t="str">
        <f ca="1">IF(COUNTIF($N$2:N201,N201)=1,IFERROR(SUMPRODUCT(SEARCH(MID(N201,ROW(INDIRECT("1:"&amp;LEN(N201))),1),Lists!$V$2)),""),"")</f>
        <v/>
      </c>
      <c r="P201" s="1" t="str">
        <f t="shared" ca="1" si="20"/>
        <v/>
      </c>
      <c r="Q201" s="1" t="str">
        <f t="shared" si="24"/>
        <v xml:space="preserve"> / Eurex Derivate - ()</v>
      </c>
    </row>
    <row r="202" spans="1:17">
      <c r="A202" s="36" t="str">
        <f>IF(OR('Processing Settings'!G202="Netting with Strange Nets ('NET/SPLIT')",'Processing Settings'!G202="Aggregation with Linking",'Processing Settings'!G202="Aggregation"),'Processing Settings'!E202,"")</f>
        <v/>
      </c>
      <c r="B202" s="39" t="str">
        <f>IF(OR('Processing Settings'!G202="Netting with Strange Nets ('NET/SPLIT')",'Processing Settings'!G202="Aggregation with Linking",'Processing Settings'!G202="Aggregation"),'Processing Settings'!A202,"")</f>
        <v/>
      </c>
      <c r="C202" s="39" t="str">
        <f>IF(OR('Processing Settings'!G202="Netting with Strange Nets ('NET/SPLIT')",'Processing Settings'!G202="Aggregation with Linking",'Processing Settings'!G202="Aggregation"),'Processing Settings'!D202,"")</f>
        <v/>
      </c>
      <c r="D202" s="39" t="str">
        <f>IF(OR('Processing Settings'!G202="Netting with Strange Nets ('NET/SPLIT')",'Processing Settings'!G202="Aggregation with Linking",'Processing Settings'!G202="Aggregation"),'Processing Settings'!C202,"")</f>
        <v/>
      </c>
      <c r="E202" s="40" t="str">
        <f t="shared" si="21"/>
        <v/>
      </c>
      <c r="F202" s="1" t="str">
        <f ca="1">IF(COUNTIF($E$2:E202,E202)=1,IFERROR(SUMPRODUCT(SEARCH(MID(E202,ROW(INDIRECT("1:"&amp;LEN(E202))),1),Lists!$V$2),ROW(INDIRECT("1:"&amp;LEN(E202)))),""),"")</f>
        <v/>
      </c>
      <c r="G202" s="1" t="str">
        <f t="shared" ca="1" si="19"/>
        <v/>
      </c>
      <c r="H202" s="1" t="str">
        <f t="shared" si="25"/>
        <v xml:space="preserve"> /  - ()</v>
      </c>
      <c r="I202" s="1"/>
      <c r="J202" s="1" t="str">
        <f>IF('Settlement Account'!J202="Yes",'Settlement Account'!C202&amp;'Settlement Account'!D202,"")</f>
        <v/>
      </c>
      <c r="K202" s="1" t="str">
        <f>IF('Settlement Account'!J202="Yes",'Settlement Account'!A202,"")</f>
        <v/>
      </c>
      <c r="L202" s="1" t="str">
        <f>IF('Settlement Account'!J202="Yes",'Settlement Account'!C202,"")</f>
        <v/>
      </c>
      <c r="M202" s="1" t="str">
        <f>IF('Settlement Account'!J202="Yes",'Settlement Account'!D202,"")</f>
        <v/>
      </c>
      <c r="N202" s="1" t="str">
        <f t="shared" si="23"/>
        <v/>
      </c>
      <c r="O202" s="1" t="str">
        <f ca="1">IF(COUNTIF($N$2:N202,N202)=1,IFERROR(SUMPRODUCT(SEARCH(MID(N202,ROW(INDIRECT("1:"&amp;LEN(N202))),1),Lists!$V$2)),""),"")</f>
        <v/>
      </c>
      <c r="P202" s="1" t="str">
        <f t="shared" ca="1" si="20"/>
        <v/>
      </c>
      <c r="Q202" s="1" t="str">
        <f t="shared" si="24"/>
        <v xml:space="preserve"> / Eurex Derivate - ()</v>
      </c>
    </row>
    <row r="203" spans="1:17">
      <c r="A203" s="36" t="str">
        <f>IF(OR('Processing Settings'!G203="Netting with Strange Nets ('NET/SPLIT')",'Processing Settings'!G203="Aggregation with Linking",'Processing Settings'!G203="Aggregation"),'Processing Settings'!E203,"")</f>
        <v/>
      </c>
      <c r="B203" s="39" t="str">
        <f>IF(OR('Processing Settings'!G203="Netting with Strange Nets ('NET/SPLIT')",'Processing Settings'!G203="Aggregation with Linking",'Processing Settings'!G203="Aggregation"),'Processing Settings'!A203,"")</f>
        <v/>
      </c>
      <c r="C203" s="39" t="str">
        <f>IF(OR('Processing Settings'!G203="Netting with Strange Nets ('NET/SPLIT')",'Processing Settings'!G203="Aggregation with Linking",'Processing Settings'!G203="Aggregation"),'Processing Settings'!D203,"")</f>
        <v/>
      </c>
      <c r="D203" s="39" t="str">
        <f>IF(OR('Processing Settings'!G203="Netting with Strange Nets ('NET/SPLIT')",'Processing Settings'!G203="Aggregation with Linking",'Processing Settings'!G203="Aggregation"),'Processing Settings'!C203,"")</f>
        <v/>
      </c>
      <c r="E203" s="40" t="str">
        <f t="shared" si="21"/>
        <v/>
      </c>
      <c r="F203" s="1" t="str">
        <f ca="1">IF(COUNTIF($E$2:E203,E203)=1,IFERROR(SUMPRODUCT(SEARCH(MID(E203,ROW(INDIRECT("1:"&amp;LEN(E203))),1),Lists!$V$2),ROW(INDIRECT("1:"&amp;LEN(E203)))),""),"")</f>
        <v/>
      </c>
      <c r="G203" s="1" t="str">
        <f t="shared" ca="1" si="19"/>
        <v/>
      </c>
      <c r="H203" s="1" t="str">
        <f t="shared" si="25"/>
        <v xml:space="preserve"> /  - ()</v>
      </c>
      <c r="I203" s="1"/>
      <c r="J203" s="1" t="str">
        <f>IF('Settlement Account'!J203="Yes",'Settlement Account'!C203&amp;'Settlement Account'!D203,"")</f>
        <v/>
      </c>
      <c r="K203" s="1" t="str">
        <f>IF('Settlement Account'!J203="Yes",'Settlement Account'!A203,"")</f>
        <v/>
      </c>
      <c r="L203" s="1" t="str">
        <f>IF('Settlement Account'!J203="Yes",'Settlement Account'!C203,"")</f>
        <v/>
      </c>
      <c r="M203" s="1" t="str">
        <f>IF('Settlement Account'!J203="Yes",'Settlement Account'!D203,"")</f>
        <v/>
      </c>
      <c r="N203" s="1" t="str">
        <f t="shared" si="23"/>
        <v/>
      </c>
      <c r="O203" s="1" t="str">
        <f ca="1">IF(COUNTIF($N$2:N203,N203)=1,IFERROR(SUMPRODUCT(SEARCH(MID(N203,ROW(INDIRECT("1:"&amp;LEN(N203))),1),Lists!$V$2)),""),"")</f>
        <v/>
      </c>
      <c r="P203" s="1" t="str">
        <f t="shared" ca="1" si="20"/>
        <v/>
      </c>
      <c r="Q203" s="1" t="str">
        <f t="shared" si="24"/>
        <v xml:space="preserve"> / Eurex Derivate - ()</v>
      </c>
    </row>
    <row r="204" spans="1:17">
      <c r="A204" s="36" t="str">
        <f>IF(OR('Processing Settings'!G204="Netting with Strange Nets ('NET/SPLIT')",'Processing Settings'!G204="Aggregation with Linking",'Processing Settings'!G204="Aggregation"),'Processing Settings'!E204,"")</f>
        <v/>
      </c>
      <c r="B204" s="39" t="str">
        <f>IF(OR('Processing Settings'!G204="Netting with Strange Nets ('NET/SPLIT')",'Processing Settings'!G204="Aggregation with Linking",'Processing Settings'!G204="Aggregation"),'Processing Settings'!A204,"")</f>
        <v/>
      </c>
      <c r="C204" s="39" t="str">
        <f>IF(OR('Processing Settings'!G204="Netting with Strange Nets ('NET/SPLIT')",'Processing Settings'!G204="Aggregation with Linking",'Processing Settings'!G204="Aggregation"),'Processing Settings'!D204,"")</f>
        <v/>
      </c>
      <c r="D204" s="39" t="str">
        <f>IF(OR('Processing Settings'!G204="Netting with Strange Nets ('NET/SPLIT')",'Processing Settings'!G204="Aggregation with Linking",'Processing Settings'!G204="Aggregation"),'Processing Settings'!C204,"")</f>
        <v/>
      </c>
      <c r="E204" s="40" t="str">
        <f t="shared" si="21"/>
        <v/>
      </c>
      <c r="F204" s="1" t="str">
        <f ca="1">IF(COUNTIF($E$2:E204,E204)=1,IFERROR(SUMPRODUCT(SEARCH(MID(E204,ROW(INDIRECT("1:"&amp;LEN(E204))),1),Lists!$V$2),ROW(INDIRECT("1:"&amp;LEN(E204)))),""),"")</f>
        <v/>
      </c>
      <c r="G204" s="1" t="str">
        <f t="shared" ca="1" si="19"/>
        <v/>
      </c>
      <c r="H204" s="1" t="str">
        <f t="shared" si="25"/>
        <v xml:space="preserve"> /  - ()</v>
      </c>
      <c r="I204" s="1"/>
      <c r="J204" s="1" t="str">
        <f>IF('Settlement Account'!J204="Yes",'Settlement Account'!C204&amp;'Settlement Account'!D204,"")</f>
        <v/>
      </c>
      <c r="K204" s="1" t="str">
        <f>IF('Settlement Account'!J204="Yes",'Settlement Account'!A204,"")</f>
        <v/>
      </c>
      <c r="L204" s="1" t="str">
        <f>IF('Settlement Account'!J204="Yes",'Settlement Account'!C204,"")</f>
        <v/>
      </c>
      <c r="M204" s="1" t="str">
        <f>IF('Settlement Account'!J204="Yes",'Settlement Account'!D204,"")</f>
        <v/>
      </c>
      <c r="N204" s="1" t="str">
        <f t="shared" si="23"/>
        <v/>
      </c>
      <c r="O204" s="1" t="str">
        <f ca="1">IF(COUNTIF($N$2:N204,N204)=1,IFERROR(SUMPRODUCT(SEARCH(MID(N204,ROW(INDIRECT("1:"&amp;LEN(N204))),1),Lists!$V$2)),""),"")</f>
        <v/>
      </c>
      <c r="P204" s="1" t="str">
        <f t="shared" ca="1" si="20"/>
        <v/>
      </c>
      <c r="Q204" s="1" t="str">
        <f t="shared" si="24"/>
        <v xml:space="preserve"> / Eurex Derivate - ()</v>
      </c>
    </row>
    <row r="205" spans="1:17">
      <c r="A205" s="36" t="str">
        <f>IF(OR('Processing Settings'!G205="Netting with Strange Nets ('NET/SPLIT')",'Processing Settings'!G205="Aggregation with Linking",'Processing Settings'!G205="Aggregation"),'Processing Settings'!E205,"")</f>
        <v/>
      </c>
      <c r="B205" s="39" t="str">
        <f>IF(OR('Processing Settings'!G205="Netting with Strange Nets ('NET/SPLIT')",'Processing Settings'!G205="Aggregation with Linking",'Processing Settings'!G205="Aggregation"),'Processing Settings'!A205,"")</f>
        <v/>
      </c>
      <c r="C205" s="39" t="str">
        <f>IF(OR('Processing Settings'!G205="Netting with Strange Nets ('NET/SPLIT')",'Processing Settings'!G205="Aggregation with Linking",'Processing Settings'!G205="Aggregation"),'Processing Settings'!D205,"")</f>
        <v/>
      </c>
      <c r="D205" s="39" t="str">
        <f>IF(OR('Processing Settings'!G205="Netting with Strange Nets ('NET/SPLIT')",'Processing Settings'!G205="Aggregation with Linking",'Processing Settings'!G205="Aggregation"),'Processing Settings'!C205,"")</f>
        <v/>
      </c>
      <c r="E205" s="40" t="str">
        <f t="shared" si="21"/>
        <v/>
      </c>
      <c r="F205" s="1" t="str">
        <f ca="1">IF(COUNTIF($E$2:E205,E205)=1,IFERROR(SUMPRODUCT(SEARCH(MID(E205,ROW(INDIRECT("1:"&amp;LEN(E205))),1),Lists!$V$2),ROW(INDIRECT("1:"&amp;LEN(E205)))),""),"")</f>
        <v/>
      </c>
      <c r="G205" s="1" t="str">
        <f t="shared" ca="1" si="19"/>
        <v/>
      </c>
      <c r="H205" s="1" t="str">
        <f t="shared" si="25"/>
        <v xml:space="preserve"> /  - ()</v>
      </c>
      <c r="I205" s="1"/>
      <c r="J205" s="1" t="str">
        <f>IF('Settlement Account'!J205="Yes",'Settlement Account'!C205&amp;'Settlement Account'!D205,"")</f>
        <v/>
      </c>
      <c r="K205" s="1" t="str">
        <f>IF('Settlement Account'!J205="Yes",'Settlement Account'!A205,"")</f>
        <v/>
      </c>
      <c r="L205" s="1" t="str">
        <f>IF('Settlement Account'!J205="Yes",'Settlement Account'!C205,"")</f>
        <v/>
      </c>
      <c r="M205" s="1" t="str">
        <f>IF('Settlement Account'!J205="Yes",'Settlement Account'!D205,"")</f>
        <v/>
      </c>
      <c r="N205" s="1" t="str">
        <f t="shared" si="23"/>
        <v/>
      </c>
      <c r="O205" s="1" t="str">
        <f ca="1">IF(COUNTIF($N$2:N205,N205)=1,IFERROR(SUMPRODUCT(SEARCH(MID(N205,ROW(INDIRECT("1:"&amp;LEN(N205))),1),Lists!$V$2)),""),"")</f>
        <v/>
      </c>
      <c r="P205" s="1" t="str">
        <f t="shared" ca="1" si="20"/>
        <v/>
      </c>
      <c r="Q205" s="1" t="str">
        <f t="shared" si="24"/>
        <v xml:space="preserve"> / Eurex Derivate - ()</v>
      </c>
    </row>
    <row r="206" spans="1:17">
      <c r="A206" s="36" t="str">
        <f>IF(OR('Processing Settings'!G206="Netting with Strange Nets ('NET/SPLIT')",'Processing Settings'!G206="Aggregation with Linking",'Processing Settings'!G206="Aggregation"),'Processing Settings'!E206,"")</f>
        <v/>
      </c>
      <c r="B206" s="39" t="str">
        <f>IF(OR('Processing Settings'!G206="Netting with Strange Nets ('NET/SPLIT')",'Processing Settings'!G206="Aggregation with Linking",'Processing Settings'!G206="Aggregation"),'Processing Settings'!A206,"")</f>
        <v/>
      </c>
      <c r="C206" s="39" t="str">
        <f>IF(OR('Processing Settings'!G206="Netting with Strange Nets ('NET/SPLIT')",'Processing Settings'!G206="Aggregation with Linking",'Processing Settings'!G206="Aggregation"),'Processing Settings'!D206,"")</f>
        <v/>
      </c>
      <c r="D206" s="39" t="str">
        <f>IF(OR('Processing Settings'!G206="Netting with Strange Nets ('NET/SPLIT')",'Processing Settings'!G206="Aggregation with Linking",'Processing Settings'!G206="Aggregation"),'Processing Settings'!C206,"")</f>
        <v/>
      </c>
      <c r="E206" s="40" t="str">
        <f t="shared" si="21"/>
        <v/>
      </c>
      <c r="F206" s="1" t="str">
        <f ca="1">IF(COUNTIF($E$2:E206,E206)=1,IFERROR(SUMPRODUCT(SEARCH(MID(E206,ROW(INDIRECT("1:"&amp;LEN(E206))),1),Lists!$V$2),ROW(INDIRECT("1:"&amp;LEN(E206)))),""),"")</f>
        <v/>
      </c>
      <c r="G206" s="1" t="str">
        <f t="shared" ca="1" si="19"/>
        <v/>
      </c>
      <c r="H206" s="1" t="str">
        <f t="shared" si="25"/>
        <v xml:space="preserve"> /  - ()</v>
      </c>
      <c r="I206" s="1"/>
      <c r="J206" s="1" t="str">
        <f>IF('Settlement Account'!J206="Yes",'Settlement Account'!C206&amp;'Settlement Account'!D206,"")</f>
        <v/>
      </c>
      <c r="K206" s="1" t="str">
        <f>IF('Settlement Account'!J206="Yes",'Settlement Account'!A206,"")</f>
        <v/>
      </c>
      <c r="L206" s="1" t="str">
        <f>IF('Settlement Account'!J206="Yes",'Settlement Account'!C206,"")</f>
        <v/>
      </c>
      <c r="M206" s="1" t="str">
        <f>IF('Settlement Account'!J206="Yes",'Settlement Account'!D206,"")</f>
        <v/>
      </c>
      <c r="N206" s="1" t="str">
        <f t="shared" si="23"/>
        <v/>
      </c>
      <c r="O206" s="1" t="str">
        <f ca="1">IF(COUNTIF($N$2:N206,N206)=1,IFERROR(SUMPRODUCT(SEARCH(MID(N206,ROW(INDIRECT("1:"&amp;LEN(N206))),1),Lists!$V$2)),""),"")</f>
        <v/>
      </c>
      <c r="P206" s="1" t="str">
        <f t="shared" ca="1" si="20"/>
        <v/>
      </c>
      <c r="Q206" s="1" t="str">
        <f t="shared" si="24"/>
        <v xml:space="preserve"> / Eurex Derivate - ()</v>
      </c>
    </row>
    <row r="207" spans="1:17">
      <c r="A207" s="36" t="str">
        <f>IF(OR('Processing Settings'!G207="Netting with Strange Nets ('NET/SPLIT')",'Processing Settings'!G207="Aggregation with Linking",'Processing Settings'!G207="Aggregation"),'Processing Settings'!E207,"")</f>
        <v/>
      </c>
      <c r="B207" s="39" t="str">
        <f>IF(OR('Processing Settings'!G207="Netting with Strange Nets ('NET/SPLIT')",'Processing Settings'!G207="Aggregation with Linking",'Processing Settings'!G207="Aggregation"),'Processing Settings'!A207,"")</f>
        <v/>
      </c>
      <c r="C207" s="39" t="str">
        <f>IF(OR('Processing Settings'!G207="Netting with Strange Nets ('NET/SPLIT')",'Processing Settings'!G207="Aggregation with Linking",'Processing Settings'!G207="Aggregation"),'Processing Settings'!D207,"")</f>
        <v/>
      </c>
      <c r="D207" s="39" t="str">
        <f>IF(OR('Processing Settings'!G207="Netting with Strange Nets ('NET/SPLIT')",'Processing Settings'!G207="Aggregation with Linking",'Processing Settings'!G207="Aggregation"),'Processing Settings'!C207,"")</f>
        <v/>
      </c>
      <c r="E207" s="40" t="str">
        <f t="shared" si="21"/>
        <v/>
      </c>
      <c r="F207" s="1" t="str">
        <f ca="1">IF(COUNTIF($E$2:E207,E207)=1,IFERROR(SUMPRODUCT(SEARCH(MID(E207,ROW(INDIRECT("1:"&amp;LEN(E207))),1),Lists!$V$2),ROW(INDIRECT("1:"&amp;LEN(E207)))),""),"")</f>
        <v/>
      </c>
      <c r="G207" s="1" t="str">
        <f t="shared" ca="1" si="19"/>
        <v/>
      </c>
      <c r="H207" s="1" t="str">
        <f t="shared" si="25"/>
        <v xml:space="preserve"> /  - ()</v>
      </c>
      <c r="I207" s="1"/>
      <c r="J207" s="1" t="str">
        <f>IF('Settlement Account'!J207="Yes",'Settlement Account'!C207&amp;'Settlement Account'!D207,"")</f>
        <v/>
      </c>
      <c r="K207" s="1" t="str">
        <f>IF('Settlement Account'!J207="Yes",'Settlement Account'!A207,"")</f>
        <v/>
      </c>
      <c r="L207" s="1" t="str">
        <f>IF('Settlement Account'!J207="Yes",'Settlement Account'!C207,"")</f>
        <v/>
      </c>
      <c r="M207" s="1" t="str">
        <f>IF('Settlement Account'!J207="Yes",'Settlement Account'!D207,"")</f>
        <v/>
      </c>
      <c r="N207" s="1" t="str">
        <f t="shared" si="23"/>
        <v/>
      </c>
      <c r="O207" s="1" t="str">
        <f ca="1">IF(COUNTIF($N$2:N207,N207)=1,IFERROR(SUMPRODUCT(SEARCH(MID(N207,ROW(INDIRECT("1:"&amp;LEN(N207))),1),Lists!$V$2)),""),"")</f>
        <v/>
      </c>
      <c r="P207" s="1" t="str">
        <f t="shared" ca="1" si="20"/>
        <v/>
      </c>
      <c r="Q207" s="1" t="str">
        <f t="shared" si="24"/>
        <v xml:space="preserve"> / Eurex Derivate - ()</v>
      </c>
    </row>
    <row r="208" spans="1:17">
      <c r="A208" s="36" t="str">
        <f>IF(OR('Processing Settings'!G208="Netting with Strange Nets ('NET/SPLIT')",'Processing Settings'!G208="Aggregation with Linking",'Processing Settings'!G208="Aggregation"),'Processing Settings'!E208,"")</f>
        <v/>
      </c>
      <c r="B208" s="39" t="str">
        <f>IF(OR('Processing Settings'!G208="Netting with Strange Nets ('NET/SPLIT')",'Processing Settings'!G208="Aggregation with Linking",'Processing Settings'!G208="Aggregation"),'Processing Settings'!A208,"")</f>
        <v/>
      </c>
      <c r="C208" s="39" t="str">
        <f>IF(OR('Processing Settings'!G208="Netting with Strange Nets ('NET/SPLIT')",'Processing Settings'!G208="Aggregation with Linking",'Processing Settings'!G208="Aggregation"),'Processing Settings'!D208,"")</f>
        <v/>
      </c>
      <c r="D208" s="39" t="str">
        <f>IF(OR('Processing Settings'!G208="Netting with Strange Nets ('NET/SPLIT')",'Processing Settings'!G208="Aggregation with Linking",'Processing Settings'!G208="Aggregation"),'Processing Settings'!C208,"")</f>
        <v/>
      </c>
      <c r="E208" s="40" t="str">
        <f t="shared" si="21"/>
        <v/>
      </c>
      <c r="F208" s="1" t="str">
        <f ca="1">IF(COUNTIF($E$2:E208,E208)=1,IFERROR(SUMPRODUCT(SEARCH(MID(E208,ROW(INDIRECT("1:"&amp;LEN(E208))),1),Lists!$V$2),ROW(INDIRECT("1:"&amp;LEN(E208)))),""),"")</f>
        <v/>
      </c>
      <c r="G208" s="1" t="str">
        <f t="shared" ca="1" si="19"/>
        <v/>
      </c>
      <c r="H208" s="1" t="str">
        <f t="shared" si="25"/>
        <v xml:space="preserve"> /  - ()</v>
      </c>
      <c r="I208" s="1"/>
      <c r="J208" s="1" t="str">
        <f>IF('Settlement Account'!J208="Yes",'Settlement Account'!C208&amp;'Settlement Account'!D208,"")</f>
        <v/>
      </c>
      <c r="K208" s="1" t="str">
        <f>IF('Settlement Account'!J208="Yes",'Settlement Account'!A208,"")</f>
        <v/>
      </c>
      <c r="L208" s="1" t="str">
        <f>IF('Settlement Account'!J208="Yes",'Settlement Account'!C208,"")</f>
        <v/>
      </c>
      <c r="M208" s="1" t="str">
        <f>IF('Settlement Account'!J208="Yes",'Settlement Account'!D208,"")</f>
        <v/>
      </c>
      <c r="N208" s="1" t="str">
        <f t="shared" si="23"/>
        <v/>
      </c>
      <c r="O208" s="1" t="str">
        <f ca="1">IF(COUNTIF($N$2:N208,N208)=1,IFERROR(SUMPRODUCT(SEARCH(MID(N208,ROW(INDIRECT("1:"&amp;LEN(N208))),1),Lists!$V$2)),""),"")</f>
        <v/>
      </c>
      <c r="P208" s="1" t="str">
        <f t="shared" ca="1" si="20"/>
        <v/>
      </c>
      <c r="Q208" s="1" t="str">
        <f t="shared" si="24"/>
        <v xml:space="preserve"> / Eurex Derivate - ()</v>
      </c>
    </row>
    <row r="209" spans="1:17">
      <c r="A209" s="36" t="str">
        <f>IF(OR('Processing Settings'!G209="Netting with Strange Nets ('NET/SPLIT')",'Processing Settings'!G209="Aggregation with Linking",'Processing Settings'!G209="Aggregation"),'Processing Settings'!E209,"")</f>
        <v/>
      </c>
      <c r="B209" s="39" t="str">
        <f>IF(OR('Processing Settings'!G209="Netting with Strange Nets ('NET/SPLIT')",'Processing Settings'!G209="Aggregation with Linking",'Processing Settings'!G209="Aggregation"),'Processing Settings'!A209,"")</f>
        <v/>
      </c>
      <c r="C209" s="39" t="str">
        <f>IF(OR('Processing Settings'!G209="Netting with Strange Nets ('NET/SPLIT')",'Processing Settings'!G209="Aggregation with Linking",'Processing Settings'!G209="Aggregation"),'Processing Settings'!D209,"")</f>
        <v/>
      </c>
      <c r="D209" s="39" t="str">
        <f>IF(OR('Processing Settings'!G209="Netting with Strange Nets ('NET/SPLIT')",'Processing Settings'!G209="Aggregation with Linking",'Processing Settings'!G209="Aggregation"),'Processing Settings'!C209,"")</f>
        <v/>
      </c>
      <c r="E209" s="40" t="str">
        <f t="shared" si="21"/>
        <v/>
      </c>
      <c r="F209" s="1" t="str">
        <f ca="1">IF(COUNTIF($E$2:E209,E209)=1,IFERROR(SUMPRODUCT(SEARCH(MID(E209,ROW(INDIRECT("1:"&amp;LEN(E209))),1),Lists!$V$2),ROW(INDIRECT("1:"&amp;LEN(E209)))),""),"")</f>
        <v/>
      </c>
      <c r="G209" s="1" t="str">
        <f t="shared" ca="1" si="19"/>
        <v/>
      </c>
      <c r="H209" s="1" t="str">
        <f t="shared" si="25"/>
        <v xml:space="preserve"> /  - ()</v>
      </c>
      <c r="I209" s="1"/>
      <c r="J209" s="1" t="str">
        <f>IF('Settlement Account'!J209="Yes",'Settlement Account'!C209&amp;'Settlement Account'!D209,"")</f>
        <v/>
      </c>
      <c r="K209" s="1" t="str">
        <f>IF('Settlement Account'!J209="Yes",'Settlement Account'!A209,"")</f>
        <v/>
      </c>
      <c r="L209" s="1" t="str">
        <f>IF('Settlement Account'!J209="Yes",'Settlement Account'!C209,"")</f>
        <v/>
      </c>
      <c r="M209" s="1" t="str">
        <f>IF('Settlement Account'!J209="Yes",'Settlement Account'!D209,"")</f>
        <v/>
      </c>
      <c r="N209" s="1" t="str">
        <f t="shared" si="23"/>
        <v/>
      </c>
      <c r="O209" s="1" t="str">
        <f ca="1">IF(COUNTIF($N$2:N209,N209)=1,IFERROR(SUMPRODUCT(SEARCH(MID(N209,ROW(INDIRECT("1:"&amp;LEN(N209))),1),Lists!$V$2)),""),"")</f>
        <v/>
      </c>
      <c r="P209" s="1" t="str">
        <f t="shared" ca="1" si="20"/>
        <v/>
      </c>
      <c r="Q209" s="1" t="str">
        <f t="shared" si="24"/>
        <v xml:space="preserve"> / Eurex Derivate - ()</v>
      </c>
    </row>
    <row r="210" spans="1:17">
      <c r="A210" s="36" t="str">
        <f>IF(OR('Processing Settings'!G210="Netting with Strange Nets ('NET/SPLIT')",'Processing Settings'!G210="Aggregation with Linking",'Processing Settings'!G210="Aggregation"),'Processing Settings'!E210,"")</f>
        <v/>
      </c>
      <c r="B210" s="39" t="str">
        <f>IF(OR('Processing Settings'!G210="Netting with Strange Nets ('NET/SPLIT')",'Processing Settings'!G210="Aggregation with Linking",'Processing Settings'!G210="Aggregation"),'Processing Settings'!A210,"")</f>
        <v/>
      </c>
      <c r="C210" s="39" t="str">
        <f>IF(OR('Processing Settings'!G210="Netting with Strange Nets ('NET/SPLIT')",'Processing Settings'!G210="Aggregation with Linking",'Processing Settings'!G210="Aggregation"),'Processing Settings'!D210,"")</f>
        <v/>
      </c>
      <c r="D210" s="39" t="str">
        <f>IF(OR('Processing Settings'!G210="Netting with Strange Nets ('NET/SPLIT')",'Processing Settings'!G210="Aggregation with Linking",'Processing Settings'!G210="Aggregation"),'Processing Settings'!C210,"")</f>
        <v/>
      </c>
      <c r="E210" s="40" t="str">
        <f t="shared" si="21"/>
        <v/>
      </c>
      <c r="F210" s="1" t="str">
        <f ca="1">IF(COUNTIF($E$2:E210,E210)=1,IFERROR(SUMPRODUCT(SEARCH(MID(E210,ROW(INDIRECT("1:"&amp;LEN(E210))),1),Lists!$V$2),ROW(INDIRECT("1:"&amp;LEN(E210)))),""),"")</f>
        <v/>
      </c>
      <c r="G210" s="1" t="str">
        <f t="shared" ca="1" si="19"/>
        <v/>
      </c>
      <c r="H210" s="1" t="str">
        <f t="shared" si="25"/>
        <v xml:space="preserve"> /  - ()</v>
      </c>
      <c r="I210" s="1"/>
      <c r="J210" s="1" t="str">
        <f>IF('Settlement Account'!J210="Yes",'Settlement Account'!C210&amp;'Settlement Account'!D210,"")</f>
        <v/>
      </c>
      <c r="K210" s="1" t="str">
        <f>IF('Settlement Account'!J210="Yes",'Settlement Account'!A210,"")</f>
        <v/>
      </c>
      <c r="L210" s="1" t="str">
        <f>IF('Settlement Account'!J210="Yes",'Settlement Account'!C210,"")</f>
        <v/>
      </c>
      <c r="M210" s="1" t="str">
        <f>IF('Settlement Account'!J210="Yes",'Settlement Account'!D210,"")</f>
        <v/>
      </c>
      <c r="N210" s="1" t="str">
        <f t="shared" si="23"/>
        <v/>
      </c>
      <c r="O210" s="1" t="str">
        <f ca="1">IF(COUNTIF($N$2:N210,N210)=1,IFERROR(SUMPRODUCT(SEARCH(MID(N210,ROW(INDIRECT("1:"&amp;LEN(N210))),1),Lists!$V$2)),""),"")</f>
        <v/>
      </c>
      <c r="P210" s="1" t="str">
        <f t="shared" ca="1" si="20"/>
        <v/>
      </c>
      <c r="Q210" s="1" t="str">
        <f t="shared" si="24"/>
        <v xml:space="preserve"> / Eurex Derivate - ()</v>
      </c>
    </row>
    <row r="211" spans="1:17">
      <c r="A211" s="36" t="str">
        <f>IF(OR('Processing Settings'!G211="Netting with Strange Nets ('NET/SPLIT')",'Processing Settings'!G211="Aggregation with Linking",'Processing Settings'!G211="Aggregation"),'Processing Settings'!E211,"")</f>
        <v/>
      </c>
      <c r="B211" s="39" t="str">
        <f>IF(OR('Processing Settings'!G211="Netting with Strange Nets ('NET/SPLIT')",'Processing Settings'!G211="Aggregation with Linking",'Processing Settings'!G211="Aggregation"),'Processing Settings'!A211,"")</f>
        <v/>
      </c>
      <c r="C211" s="39" t="str">
        <f>IF(OR('Processing Settings'!G211="Netting with Strange Nets ('NET/SPLIT')",'Processing Settings'!G211="Aggregation with Linking",'Processing Settings'!G211="Aggregation"),'Processing Settings'!D211,"")</f>
        <v/>
      </c>
      <c r="D211" s="39" t="str">
        <f>IF(OR('Processing Settings'!G211="Netting with Strange Nets ('NET/SPLIT')",'Processing Settings'!G211="Aggregation with Linking",'Processing Settings'!G211="Aggregation"),'Processing Settings'!C211,"")</f>
        <v/>
      </c>
      <c r="E211" s="40" t="str">
        <f t="shared" si="21"/>
        <v/>
      </c>
      <c r="F211" s="1" t="str">
        <f ca="1">IF(COUNTIF($E$2:E211,E211)=1,IFERROR(SUMPRODUCT(SEARCH(MID(E211,ROW(INDIRECT("1:"&amp;LEN(E211))),1),Lists!$V$2),ROW(INDIRECT("1:"&amp;LEN(E211)))),""),"")</f>
        <v/>
      </c>
      <c r="G211" s="1" t="str">
        <f t="shared" ca="1" si="19"/>
        <v/>
      </c>
      <c r="H211" s="1" t="str">
        <f t="shared" si="25"/>
        <v xml:space="preserve"> /  - ()</v>
      </c>
      <c r="I211" s="1"/>
      <c r="J211" s="1" t="str">
        <f>IF('Settlement Account'!J211="Yes",'Settlement Account'!C211&amp;'Settlement Account'!D211,"")</f>
        <v/>
      </c>
      <c r="K211" s="1" t="str">
        <f>IF('Settlement Account'!J211="Yes",'Settlement Account'!A211,"")</f>
        <v/>
      </c>
      <c r="L211" s="1" t="str">
        <f>IF('Settlement Account'!J211="Yes",'Settlement Account'!C211,"")</f>
        <v/>
      </c>
      <c r="M211" s="1" t="str">
        <f>IF('Settlement Account'!J211="Yes",'Settlement Account'!D211,"")</f>
        <v/>
      </c>
      <c r="N211" s="1" t="str">
        <f t="shared" si="23"/>
        <v/>
      </c>
      <c r="O211" s="1" t="str">
        <f ca="1">IF(COUNTIF($N$2:N211,N211)=1,IFERROR(SUMPRODUCT(SEARCH(MID(N211,ROW(INDIRECT("1:"&amp;LEN(N211))),1),Lists!$V$2)),""),"")</f>
        <v/>
      </c>
      <c r="P211" s="1" t="str">
        <f t="shared" ca="1" si="20"/>
        <v/>
      </c>
      <c r="Q211" s="1" t="str">
        <f t="shared" si="24"/>
        <v xml:space="preserve"> / Eurex Derivate - ()</v>
      </c>
    </row>
    <row r="212" spans="1:17">
      <c r="A212" s="36" t="str">
        <f>IF(OR('Processing Settings'!G212="Netting with Strange Nets ('NET/SPLIT')",'Processing Settings'!G212="Aggregation with Linking",'Processing Settings'!G212="Aggregation"),'Processing Settings'!E212,"")</f>
        <v/>
      </c>
      <c r="B212" s="39" t="str">
        <f>IF(OR('Processing Settings'!G212="Netting with Strange Nets ('NET/SPLIT')",'Processing Settings'!G212="Aggregation with Linking",'Processing Settings'!G212="Aggregation"),'Processing Settings'!A212,"")</f>
        <v/>
      </c>
      <c r="C212" s="39" t="str">
        <f>IF(OR('Processing Settings'!G212="Netting with Strange Nets ('NET/SPLIT')",'Processing Settings'!G212="Aggregation with Linking",'Processing Settings'!G212="Aggregation"),'Processing Settings'!D212,"")</f>
        <v/>
      </c>
      <c r="D212" s="39" t="str">
        <f>IF(OR('Processing Settings'!G212="Netting with Strange Nets ('NET/SPLIT')",'Processing Settings'!G212="Aggregation with Linking",'Processing Settings'!G212="Aggregation"),'Processing Settings'!C212,"")</f>
        <v/>
      </c>
      <c r="E212" s="40" t="str">
        <f t="shared" si="21"/>
        <v/>
      </c>
      <c r="F212" s="1" t="str">
        <f ca="1">IF(COUNTIF($E$2:E212,E212)=1,IFERROR(SUMPRODUCT(SEARCH(MID(E212,ROW(INDIRECT("1:"&amp;LEN(E212))),1),Lists!$V$2),ROW(INDIRECT("1:"&amp;LEN(E212)))),""),"")</f>
        <v/>
      </c>
      <c r="G212" s="1" t="str">
        <f t="shared" ca="1" si="19"/>
        <v/>
      </c>
      <c r="H212" s="1" t="str">
        <f t="shared" si="25"/>
        <v xml:space="preserve"> /  - ()</v>
      </c>
      <c r="I212" s="1"/>
      <c r="J212" s="1" t="str">
        <f>IF('Settlement Account'!J212="Yes",'Settlement Account'!C212&amp;'Settlement Account'!D212,"")</f>
        <v/>
      </c>
      <c r="K212" s="1" t="str">
        <f>IF('Settlement Account'!J212="Yes",'Settlement Account'!A212,"")</f>
        <v/>
      </c>
      <c r="L212" s="1" t="str">
        <f>IF('Settlement Account'!J212="Yes",'Settlement Account'!C212,"")</f>
        <v/>
      </c>
      <c r="M212" s="1" t="str">
        <f>IF('Settlement Account'!J212="Yes",'Settlement Account'!D212,"")</f>
        <v/>
      </c>
      <c r="N212" s="1" t="str">
        <f t="shared" si="23"/>
        <v/>
      </c>
      <c r="O212" s="1" t="str">
        <f ca="1">IF(COUNTIF($N$2:N212,N212)=1,IFERROR(SUMPRODUCT(SEARCH(MID(N212,ROW(INDIRECT("1:"&amp;LEN(N212))),1),Lists!$V$2)),""),"")</f>
        <v/>
      </c>
      <c r="P212" s="1" t="str">
        <f t="shared" ca="1" si="20"/>
        <v/>
      </c>
      <c r="Q212" s="1" t="str">
        <f t="shared" si="24"/>
        <v xml:space="preserve"> / Eurex Derivate - ()</v>
      </c>
    </row>
    <row r="213" spans="1:17">
      <c r="A213" s="36" t="str">
        <f>IF(OR('Processing Settings'!G213="Netting with Strange Nets ('NET/SPLIT')",'Processing Settings'!G213="Aggregation with Linking",'Processing Settings'!G213="Aggregation"),'Processing Settings'!E213,"")</f>
        <v/>
      </c>
      <c r="B213" s="39" t="str">
        <f>IF(OR('Processing Settings'!G213="Netting with Strange Nets ('NET/SPLIT')",'Processing Settings'!G213="Aggregation with Linking",'Processing Settings'!G213="Aggregation"),'Processing Settings'!A213,"")</f>
        <v/>
      </c>
      <c r="C213" s="39" t="str">
        <f>IF(OR('Processing Settings'!G213="Netting with Strange Nets ('NET/SPLIT')",'Processing Settings'!G213="Aggregation with Linking",'Processing Settings'!G213="Aggregation"),'Processing Settings'!D213,"")</f>
        <v/>
      </c>
      <c r="D213" s="39" t="str">
        <f>IF(OR('Processing Settings'!G213="Netting with Strange Nets ('NET/SPLIT')",'Processing Settings'!G213="Aggregation with Linking",'Processing Settings'!G213="Aggregation"),'Processing Settings'!C213,"")</f>
        <v/>
      </c>
      <c r="E213" s="40" t="str">
        <f t="shared" si="21"/>
        <v/>
      </c>
      <c r="F213" s="1" t="str">
        <f ca="1">IF(COUNTIF($E$2:E213,E213)=1,IFERROR(SUMPRODUCT(SEARCH(MID(E213,ROW(INDIRECT("1:"&amp;LEN(E213))),1),Lists!$V$2),ROW(INDIRECT("1:"&amp;LEN(E213)))),""),"")</f>
        <v/>
      </c>
      <c r="G213" s="1" t="str">
        <f t="shared" ca="1" si="19"/>
        <v/>
      </c>
      <c r="H213" s="1" t="str">
        <f t="shared" si="25"/>
        <v xml:space="preserve"> /  - ()</v>
      </c>
      <c r="I213" s="1"/>
      <c r="J213" s="1" t="str">
        <f>IF('Settlement Account'!J213="Yes",'Settlement Account'!C213&amp;'Settlement Account'!D213,"")</f>
        <v/>
      </c>
      <c r="K213" s="1" t="str">
        <f>IF('Settlement Account'!J213="Yes",'Settlement Account'!A213,"")</f>
        <v/>
      </c>
      <c r="L213" s="1" t="str">
        <f>IF('Settlement Account'!J213="Yes",'Settlement Account'!C213,"")</f>
        <v/>
      </c>
      <c r="M213" s="1" t="str">
        <f>IF('Settlement Account'!J213="Yes",'Settlement Account'!D213,"")</f>
        <v/>
      </c>
      <c r="N213" s="1" t="str">
        <f t="shared" si="23"/>
        <v/>
      </c>
      <c r="O213" s="1" t="str">
        <f ca="1">IF(COUNTIF($N$2:N213,N213)=1,IFERROR(SUMPRODUCT(SEARCH(MID(N213,ROW(INDIRECT("1:"&amp;LEN(N213))),1),Lists!$V$2)),""),"")</f>
        <v/>
      </c>
      <c r="P213" s="1" t="str">
        <f t="shared" ca="1" si="20"/>
        <v/>
      </c>
      <c r="Q213" s="1" t="str">
        <f t="shared" si="24"/>
        <v xml:space="preserve"> / Eurex Derivate - ()</v>
      </c>
    </row>
    <row r="214" spans="1:17">
      <c r="A214" s="36" t="str">
        <f>IF(OR('Processing Settings'!G214="Netting with Strange Nets ('NET/SPLIT')",'Processing Settings'!G214="Aggregation with Linking",'Processing Settings'!G214="Aggregation"),'Processing Settings'!E214,"")</f>
        <v/>
      </c>
      <c r="B214" s="39" t="str">
        <f>IF(OR('Processing Settings'!G214="Netting with Strange Nets ('NET/SPLIT')",'Processing Settings'!G214="Aggregation with Linking",'Processing Settings'!G214="Aggregation"),'Processing Settings'!A214,"")</f>
        <v/>
      </c>
      <c r="C214" s="39" t="str">
        <f>IF(OR('Processing Settings'!G214="Netting with Strange Nets ('NET/SPLIT')",'Processing Settings'!G214="Aggregation with Linking",'Processing Settings'!G214="Aggregation"),'Processing Settings'!D214,"")</f>
        <v/>
      </c>
      <c r="D214" s="39" t="str">
        <f>IF(OR('Processing Settings'!G214="Netting with Strange Nets ('NET/SPLIT')",'Processing Settings'!G214="Aggregation with Linking",'Processing Settings'!G214="Aggregation"),'Processing Settings'!C214,"")</f>
        <v/>
      </c>
      <c r="E214" s="40" t="str">
        <f t="shared" si="21"/>
        <v/>
      </c>
      <c r="F214" s="1" t="str">
        <f ca="1">IF(COUNTIF($E$2:E214,E214)=1,IFERROR(SUMPRODUCT(SEARCH(MID(E214,ROW(INDIRECT("1:"&amp;LEN(E214))),1),Lists!$V$2),ROW(INDIRECT("1:"&amp;LEN(E214)))),""),"")</f>
        <v/>
      </c>
      <c r="G214" s="1" t="str">
        <f t="shared" ca="1" si="19"/>
        <v/>
      </c>
      <c r="H214" s="1" t="str">
        <f t="shared" si="25"/>
        <v xml:space="preserve"> /  - ()</v>
      </c>
      <c r="I214" s="1"/>
      <c r="J214" s="1" t="str">
        <f>IF('Settlement Account'!J214="Yes",'Settlement Account'!C214&amp;'Settlement Account'!D214,"")</f>
        <v/>
      </c>
      <c r="K214" s="1" t="str">
        <f>IF('Settlement Account'!J214="Yes",'Settlement Account'!A214,"")</f>
        <v/>
      </c>
      <c r="L214" s="1" t="str">
        <f>IF('Settlement Account'!J214="Yes",'Settlement Account'!C214,"")</f>
        <v/>
      </c>
      <c r="M214" s="1" t="str">
        <f>IF('Settlement Account'!J214="Yes",'Settlement Account'!D214,"")</f>
        <v/>
      </c>
      <c r="N214" s="1" t="str">
        <f t="shared" si="23"/>
        <v/>
      </c>
      <c r="O214" s="1" t="str">
        <f ca="1">IF(COUNTIF($N$2:N214,N214)=1,IFERROR(SUMPRODUCT(SEARCH(MID(N214,ROW(INDIRECT("1:"&amp;LEN(N214))),1),Lists!$V$2)),""),"")</f>
        <v/>
      </c>
      <c r="P214" s="1" t="str">
        <f t="shared" ca="1" si="20"/>
        <v/>
      </c>
      <c r="Q214" s="1" t="str">
        <f t="shared" si="24"/>
        <v xml:space="preserve"> / Eurex Derivate - ()</v>
      </c>
    </row>
    <row r="215" spans="1:17">
      <c r="A215" s="36" t="str">
        <f>IF(OR('Processing Settings'!G215="Netting with Strange Nets ('NET/SPLIT')",'Processing Settings'!G215="Aggregation with Linking",'Processing Settings'!G215="Aggregation"),'Processing Settings'!E215,"")</f>
        <v/>
      </c>
      <c r="B215" s="39" t="str">
        <f>IF(OR('Processing Settings'!G215="Netting with Strange Nets ('NET/SPLIT')",'Processing Settings'!G215="Aggregation with Linking",'Processing Settings'!G215="Aggregation"),'Processing Settings'!A215,"")</f>
        <v/>
      </c>
      <c r="C215" s="39" t="str">
        <f>IF(OR('Processing Settings'!G215="Netting with Strange Nets ('NET/SPLIT')",'Processing Settings'!G215="Aggregation with Linking",'Processing Settings'!G215="Aggregation"),'Processing Settings'!D215,"")</f>
        <v/>
      </c>
      <c r="D215" s="39" t="str">
        <f>IF(OR('Processing Settings'!G215="Netting with Strange Nets ('NET/SPLIT')",'Processing Settings'!G215="Aggregation with Linking",'Processing Settings'!G215="Aggregation"),'Processing Settings'!C215,"")</f>
        <v/>
      </c>
      <c r="E215" s="40" t="str">
        <f t="shared" si="21"/>
        <v/>
      </c>
      <c r="F215" s="1" t="str">
        <f ca="1">IF(COUNTIF($E$2:E215,E215)=1,IFERROR(SUMPRODUCT(SEARCH(MID(E215,ROW(INDIRECT("1:"&amp;LEN(E215))),1),Lists!$V$2),ROW(INDIRECT("1:"&amp;LEN(E215)))),""),"")</f>
        <v/>
      </c>
      <c r="G215" s="1" t="str">
        <f t="shared" ca="1" si="19"/>
        <v/>
      </c>
      <c r="H215" s="1" t="str">
        <f t="shared" si="25"/>
        <v xml:space="preserve"> /  - ()</v>
      </c>
      <c r="I215" s="1"/>
      <c r="J215" s="1" t="str">
        <f>IF('Settlement Account'!J215="Yes",'Settlement Account'!C215&amp;'Settlement Account'!D215,"")</f>
        <v/>
      </c>
      <c r="K215" s="1" t="str">
        <f>IF('Settlement Account'!J215="Yes",'Settlement Account'!A215,"")</f>
        <v/>
      </c>
      <c r="L215" s="1" t="str">
        <f>IF('Settlement Account'!J215="Yes",'Settlement Account'!C215,"")</f>
        <v/>
      </c>
      <c r="M215" s="1" t="str">
        <f>IF('Settlement Account'!J215="Yes",'Settlement Account'!D215,"")</f>
        <v/>
      </c>
      <c r="N215" s="1" t="str">
        <f t="shared" si="23"/>
        <v/>
      </c>
      <c r="O215" s="1" t="str">
        <f ca="1">IF(COUNTIF($N$2:N215,N215)=1,IFERROR(SUMPRODUCT(SEARCH(MID(N215,ROW(INDIRECT("1:"&amp;LEN(N215))),1),Lists!$V$2)),""),"")</f>
        <v/>
      </c>
      <c r="P215" s="1" t="str">
        <f t="shared" ca="1" si="20"/>
        <v/>
      </c>
      <c r="Q215" s="1" t="str">
        <f t="shared" si="24"/>
        <v xml:space="preserve"> / Eurex Derivate - ()</v>
      </c>
    </row>
    <row r="216" spans="1:17">
      <c r="A216" s="36" t="str">
        <f>IF(OR('Processing Settings'!G216="Netting with Strange Nets ('NET/SPLIT')",'Processing Settings'!G216="Aggregation with Linking",'Processing Settings'!G216="Aggregation"),'Processing Settings'!E216,"")</f>
        <v/>
      </c>
      <c r="B216" s="39" t="str">
        <f>IF(OR('Processing Settings'!G216="Netting with Strange Nets ('NET/SPLIT')",'Processing Settings'!G216="Aggregation with Linking",'Processing Settings'!G216="Aggregation"),'Processing Settings'!A216,"")</f>
        <v/>
      </c>
      <c r="C216" s="39" t="str">
        <f>IF(OR('Processing Settings'!G216="Netting with Strange Nets ('NET/SPLIT')",'Processing Settings'!G216="Aggregation with Linking",'Processing Settings'!G216="Aggregation"),'Processing Settings'!D216,"")</f>
        <v/>
      </c>
      <c r="D216" s="39" t="str">
        <f>IF(OR('Processing Settings'!G216="Netting with Strange Nets ('NET/SPLIT')",'Processing Settings'!G216="Aggregation with Linking",'Processing Settings'!G216="Aggregation"),'Processing Settings'!C216,"")</f>
        <v/>
      </c>
      <c r="E216" s="40" t="str">
        <f t="shared" si="21"/>
        <v/>
      </c>
      <c r="F216" s="1" t="str">
        <f ca="1">IF(COUNTIF($E$2:E216,E216)=1,IFERROR(SUMPRODUCT(SEARCH(MID(E216,ROW(INDIRECT("1:"&amp;LEN(E216))),1),Lists!$V$2),ROW(INDIRECT("1:"&amp;LEN(E216)))),""),"")</f>
        <v/>
      </c>
      <c r="G216" s="1" t="str">
        <f t="shared" ca="1" si="19"/>
        <v/>
      </c>
      <c r="H216" s="1" t="str">
        <f t="shared" si="25"/>
        <v xml:space="preserve"> /  - ()</v>
      </c>
      <c r="I216" s="1"/>
      <c r="J216" s="1" t="str">
        <f>IF('Settlement Account'!J216="Yes",'Settlement Account'!C216&amp;'Settlement Account'!D216,"")</f>
        <v/>
      </c>
      <c r="K216" s="1" t="str">
        <f>IF('Settlement Account'!J216="Yes",'Settlement Account'!A216,"")</f>
        <v/>
      </c>
      <c r="L216" s="1" t="str">
        <f>IF('Settlement Account'!J216="Yes",'Settlement Account'!C216,"")</f>
        <v/>
      </c>
      <c r="M216" s="1" t="str">
        <f>IF('Settlement Account'!J216="Yes",'Settlement Account'!D216,"")</f>
        <v/>
      </c>
      <c r="N216" s="1" t="str">
        <f t="shared" si="23"/>
        <v/>
      </c>
      <c r="O216" s="1" t="str">
        <f ca="1">IF(COUNTIF($N$2:N216,N216)=1,IFERROR(SUMPRODUCT(SEARCH(MID(N216,ROW(INDIRECT("1:"&amp;LEN(N216))),1),Lists!$V$2)),""),"")</f>
        <v/>
      </c>
      <c r="P216" s="1" t="str">
        <f t="shared" ca="1" si="20"/>
        <v/>
      </c>
      <c r="Q216" s="1" t="str">
        <f t="shared" si="24"/>
        <v xml:space="preserve"> / Eurex Derivate - ()</v>
      </c>
    </row>
    <row r="217" spans="1:17">
      <c r="A217" s="36" t="str">
        <f>IF(OR('Processing Settings'!G217="Netting with Strange Nets ('NET/SPLIT')",'Processing Settings'!G217="Aggregation with Linking",'Processing Settings'!G217="Aggregation"),'Processing Settings'!E217,"")</f>
        <v/>
      </c>
      <c r="B217" s="39" t="str">
        <f>IF(OR('Processing Settings'!G217="Netting with Strange Nets ('NET/SPLIT')",'Processing Settings'!G217="Aggregation with Linking",'Processing Settings'!G217="Aggregation"),'Processing Settings'!A217,"")</f>
        <v/>
      </c>
      <c r="C217" s="39" t="str">
        <f>IF(OR('Processing Settings'!G217="Netting with Strange Nets ('NET/SPLIT')",'Processing Settings'!G217="Aggregation with Linking",'Processing Settings'!G217="Aggregation"),'Processing Settings'!D217,"")</f>
        <v/>
      </c>
      <c r="D217" s="39" t="str">
        <f>IF(OR('Processing Settings'!G217="Netting with Strange Nets ('NET/SPLIT')",'Processing Settings'!G217="Aggregation with Linking",'Processing Settings'!G217="Aggregation"),'Processing Settings'!C217,"")</f>
        <v/>
      </c>
      <c r="E217" s="40" t="str">
        <f t="shared" si="21"/>
        <v/>
      </c>
      <c r="F217" s="1" t="str">
        <f ca="1">IF(COUNTIF($E$2:E217,E217)=1,IFERROR(SUMPRODUCT(SEARCH(MID(E217,ROW(INDIRECT("1:"&amp;LEN(E217))),1),Lists!$V$2),ROW(INDIRECT("1:"&amp;LEN(E217)))),""),"")</f>
        <v/>
      </c>
      <c r="G217" s="1" t="str">
        <f t="shared" ca="1" si="19"/>
        <v/>
      </c>
      <c r="H217" s="1" t="str">
        <f t="shared" si="25"/>
        <v xml:space="preserve"> /  - ()</v>
      </c>
      <c r="I217" s="1"/>
      <c r="J217" s="1" t="str">
        <f>IF('Settlement Account'!J217="Yes",'Settlement Account'!C217&amp;'Settlement Account'!D217,"")</f>
        <v/>
      </c>
      <c r="K217" s="1" t="str">
        <f>IF('Settlement Account'!J217="Yes",'Settlement Account'!A217,"")</f>
        <v/>
      </c>
      <c r="L217" s="1" t="str">
        <f>IF('Settlement Account'!J217="Yes",'Settlement Account'!C217,"")</f>
        <v/>
      </c>
      <c r="M217" s="1" t="str">
        <f>IF('Settlement Account'!J217="Yes",'Settlement Account'!D217,"")</f>
        <v/>
      </c>
      <c r="N217" s="1" t="str">
        <f t="shared" si="23"/>
        <v/>
      </c>
      <c r="O217" s="1" t="str">
        <f ca="1">IF(COUNTIF($N$2:N217,N217)=1,IFERROR(SUMPRODUCT(SEARCH(MID(N217,ROW(INDIRECT("1:"&amp;LEN(N217))),1),Lists!$V$2)),""),"")</f>
        <v/>
      </c>
      <c r="P217" s="1" t="str">
        <f t="shared" ca="1" si="20"/>
        <v/>
      </c>
      <c r="Q217" s="1" t="str">
        <f t="shared" si="24"/>
        <v xml:space="preserve"> / Eurex Derivate - ()</v>
      </c>
    </row>
    <row r="218" spans="1:17">
      <c r="A218" s="36" t="str">
        <f>IF(OR('Processing Settings'!G218="Netting with Strange Nets ('NET/SPLIT')",'Processing Settings'!G218="Aggregation with Linking",'Processing Settings'!G218="Aggregation"),'Processing Settings'!E218,"")</f>
        <v/>
      </c>
      <c r="B218" s="39" t="str">
        <f>IF(OR('Processing Settings'!G218="Netting with Strange Nets ('NET/SPLIT')",'Processing Settings'!G218="Aggregation with Linking",'Processing Settings'!G218="Aggregation"),'Processing Settings'!A218,"")</f>
        <v/>
      </c>
      <c r="C218" s="39" t="str">
        <f>IF(OR('Processing Settings'!G218="Netting with Strange Nets ('NET/SPLIT')",'Processing Settings'!G218="Aggregation with Linking",'Processing Settings'!G218="Aggregation"),'Processing Settings'!D218,"")</f>
        <v/>
      </c>
      <c r="D218" s="39" t="str">
        <f>IF(OR('Processing Settings'!G218="Netting with Strange Nets ('NET/SPLIT')",'Processing Settings'!G218="Aggregation with Linking",'Processing Settings'!G218="Aggregation"),'Processing Settings'!C218,"")</f>
        <v/>
      </c>
      <c r="E218" s="40" t="str">
        <f t="shared" si="21"/>
        <v/>
      </c>
      <c r="F218" s="1" t="str">
        <f ca="1">IF(COUNTIF($E$2:E218,E218)=1,IFERROR(SUMPRODUCT(SEARCH(MID(E218,ROW(INDIRECT("1:"&amp;LEN(E218))),1),Lists!$V$2),ROW(INDIRECT("1:"&amp;LEN(E218)))),""),"")</f>
        <v/>
      </c>
      <c r="G218" s="1" t="str">
        <f t="shared" ca="1" si="19"/>
        <v/>
      </c>
      <c r="H218" s="1" t="str">
        <f t="shared" si="25"/>
        <v xml:space="preserve"> /  - ()</v>
      </c>
      <c r="I218" s="1"/>
      <c r="J218" s="1" t="str">
        <f>IF('Settlement Account'!J218="Yes",'Settlement Account'!C218&amp;'Settlement Account'!D218,"")</f>
        <v/>
      </c>
      <c r="K218" s="1" t="str">
        <f>IF('Settlement Account'!J218="Yes",'Settlement Account'!A218,"")</f>
        <v/>
      </c>
      <c r="L218" s="1" t="str">
        <f>IF('Settlement Account'!J218="Yes",'Settlement Account'!C218,"")</f>
        <v/>
      </c>
      <c r="M218" s="1" t="str">
        <f>IF('Settlement Account'!J218="Yes",'Settlement Account'!D218,"")</f>
        <v/>
      </c>
      <c r="N218" s="1" t="str">
        <f t="shared" si="23"/>
        <v/>
      </c>
      <c r="O218" s="1" t="str">
        <f ca="1">IF(COUNTIF($N$2:N218,N218)=1,IFERROR(SUMPRODUCT(SEARCH(MID(N218,ROW(INDIRECT("1:"&amp;LEN(N218))),1),Lists!$V$2)),""),"")</f>
        <v/>
      </c>
      <c r="P218" s="1" t="str">
        <f t="shared" ca="1" si="20"/>
        <v/>
      </c>
      <c r="Q218" s="1" t="str">
        <f t="shared" si="24"/>
        <v xml:space="preserve"> / Eurex Derivate - ()</v>
      </c>
    </row>
    <row r="219" spans="1:17">
      <c r="A219" s="36" t="str">
        <f>IF(OR('Processing Settings'!G219="Netting with Strange Nets ('NET/SPLIT')",'Processing Settings'!G219="Aggregation with Linking",'Processing Settings'!G219="Aggregation"),'Processing Settings'!E219,"")</f>
        <v/>
      </c>
      <c r="B219" s="39" t="str">
        <f>IF(OR('Processing Settings'!G219="Netting with Strange Nets ('NET/SPLIT')",'Processing Settings'!G219="Aggregation with Linking",'Processing Settings'!G219="Aggregation"),'Processing Settings'!A219,"")</f>
        <v/>
      </c>
      <c r="C219" s="39" t="str">
        <f>IF(OR('Processing Settings'!G219="Netting with Strange Nets ('NET/SPLIT')",'Processing Settings'!G219="Aggregation with Linking",'Processing Settings'!G219="Aggregation"),'Processing Settings'!D219,"")</f>
        <v/>
      </c>
      <c r="D219" s="39" t="str">
        <f>IF(OR('Processing Settings'!G219="Netting with Strange Nets ('NET/SPLIT')",'Processing Settings'!G219="Aggregation with Linking",'Processing Settings'!G219="Aggregation"),'Processing Settings'!C219,"")</f>
        <v/>
      </c>
      <c r="E219" s="40" t="str">
        <f t="shared" si="21"/>
        <v/>
      </c>
      <c r="F219" s="1" t="str">
        <f ca="1">IF(COUNTIF($E$2:E219,E219)=1,IFERROR(SUMPRODUCT(SEARCH(MID(E219,ROW(INDIRECT("1:"&amp;LEN(E219))),1),Lists!$V$2),ROW(INDIRECT("1:"&amp;LEN(E219)))),""),"")</f>
        <v/>
      </c>
      <c r="G219" s="1" t="str">
        <f t="shared" ca="1" si="19"/>
        <v/>
      </c>
      <c r="H219" s="1" t="str">
        <f t="shared" si="25"/>
        <v xml:space="preserve"> /  - ()</v>
      </c>
      <c r="I219" s="1"/>
      <c r="J219" s="1" t="str">
        <f>IF('Settlement Account'!J219="Yes",'Settlement Account'!C219&amp;'Settlement Account'!D219,"")</f>
        <v/>
      </c>
      <c r="K219" s="1" t="str">
        <f>IF('Settlement Account'!J219="Yes",'Settlement Account'!A219,"")</f>
        <v/>
      </c>
      <c r="L219" s="1" t="str">
        <f>IF('Settlement Account'!J219="Yes",'Settlement Account'!C219,"")</f>
        <v/>
      </c>
      <c r="M219" s="1" t="str">
        <f>IF('Settlement Account'!J219="Yes",'Settlement Account'!D219,"")</f>
        <v/>
      </c>
      <c r="N219" s="1" t="str">
        <f t="shared" si="23"/>
        <v/>
      </c>
      <c r="O219" s="1" t="str">
        <f ca="1">IF(COUNTIF($N$2:N219,N219)=1,IFERROR(SUMPRODUCT(SEARCH(MID(N219,ROW(INDIRECT("1:"&amp;LEN(N219))),1),Lists!$V$2)),""),"")</f>
        <v/>
      </c>
      <c r="P219" s="1" t="str">
        <f t="shared" ca="1" si="20"/>
        <v/>
      </c>
      <c r="Q219" s="1" t="str">
        <f t="shared" si="24"/>
        <v xml:space="preserve"> / Eurex Derivate - ()</v>
      </c>
    </row>
    <row r="220" spans="1:17">
      <c r="A220" s="36" t="str">
        <f>IF(OR('Processing Settings'!G220="Netting with Strange Nets ('NET/SPLIT')",'Processing Settings'!G220="Aggregation with Linking",'Processing Settings'!G220="Aggregation"),'Processing Settings'!E220,"")</f>
        <v/>
      </c>
      <c r="B220" s="39" t="str">
        <f>IF(OR('Processing Settings'!G220="Netting with Strange Nets ('NET/SPLIT')",'Processing Settings'!G220="Aggregation with Linking",'Processing Settings'!G220="Aggregation"),'Processing Settings'!A220,"")</f>
        <v/>
      </c>
      <c r="C220" s="39" t="str">
        <f>IF(OR('Processing Settings'!G220="Netting with Strange Nets ('NET/SPLIT')",'Processing Settings'!G220="Aggregation with Linking",'Processing Settings'!G220="Aggregation"),'Processing Settings'!D220,"")</f>
        <v/>
      </c>
      <c r="D220" s="39" t="str">
        <f>IF(OR('Processing Settings'!G220="Netting with Strange Nets ('NET/SPLIT')",'Processing Settings'!G220="Aggregation with Linking",'Processing Settings'!G220="Aggregation"),'Processing Settings'!C220,"")</f>
        <v/>
      </c>
      <c r="E220" s="40" t="str">
        <f t="shared" si="21"/>
        <v/>
      </c>
      <c r="F220" s="1" t="str">
        <f ca="1">IF(COUNTIF($E$2:E220,E220)=1,IFERROR(SUMPRODUCT(SEARCH(MID(E220,ROW(INDIRECT("1:"&amp;LEN(E220))),1),Lists!$V$2),ROW(INDIRECT("1:"&amp;LEN(E220)))),""),"")</f>
        <v/>
      </c>
      <c r="G220" s="1" t="str">
        <f t="shared" ca="1" si="19"/>
        <v/>
      </c>
      <c r="H220" s="1" t="str">
        <f t="shared" si="25"/>
        <v xml:space="preserve"> /  - ()</v>
      </c>
      <c r="I220" s="1"/>
      <c r="J220" s="1" t="str">
        <f>IF('Settlement Account'!J220="Yes",'Settlement Account'!C220&amp;'Settlement Account'!D220,"")</f>
        <v/>
      </c>
      <c r="K220" s="1" t="str">
        <f>IF('Settlement Account'!J220="Yes",'Settlement Account'!A220,"")</f>
        <v/>
      </c>
      <c r="L220" s="1" t="str">
        <f>IF('Settlement Account'!J220="Yes",'Settlement Account'!C220,"")</f>
        <v/>
      </c>
      <c r="M220" s="1" t="str">
        <f>IF('Settlement Account'!J220="Yes",'Settlement Account'!D220,"")</f>
        <v/>
      </c>
      <c r="N220" s="1" t="str">
        <f t="shared" si="23"/>
        <v/>
      </c>
      <c r="O220" s="1" t="str">
        <f ca="1">IF(COUNTIF($N$2:N220,N220)=1,IFERROR(SUMPRODUCT(SEARCH(MID(N220,ROW(INDIRECT("1:"&amp;LEN(N220))),1),Lists!$V$2)),""),"")</f>
        <v/>
      </c>
      <c r="P220" s="1" t="str">
        <f t="shared" ca="1" si="20"/>
        <v/>
      </c>
      <c r="Q220" s="1" t="str">
        <f t="shared" si="24"/>
        <v xml:space="preserve"> / Eurex Derivate - ()</v>
      </c>
    </row>
    <row r="221" spans="1:17">
      <c r="A221" s="36" t="str">
        <f>IF(OR('Processing Settings'!G221="Netting with Strange Nets ('NET/SPLIT')",'Processing Settings'!G221="Aggregation with Linking",'Processing Settings'!G221="Aggregation"),'Processing Settings'!E221,"")</f>
        <v/>
      </c>
      <c r="B221" s="39" t="str">
        <f>IF(OR('Processing Settings'!G221="Netting with Strange Nets ('NET/SPLIT')",'Processing Settings'!G221="Aggregation with Linking",'Processing Settings'!G221="Aggregation"),'Processing Settings'!A221,"")</f>
        <v/>
      </c>
      <c r="C221" s="39" t="str">
        <f>IF(OR('Processing Settings'!G221="Netting with Strange Nets ('NET/SPLIT')",'Processing Settings'!G221="Aggregation with Linking",'Processing Settings'!G221="Aggregation"),'Processing Settings'!D221,"")</f>
        <v/>
      </c>
      <c r="D221" s="39" t="str">
        <f>IF(OR('Processing Settings'!G221="Netting with Strange Nets ('NET/SPLIT')",'Processing Settings'!G221="Aggregation with Linking",'Processing Settings'!G221="Aggregation"),'Processing Settings'!C221,"")</f>
        <v/>
      </c>
      <c r="E221" s="40" t="str">
        <f t="shared" si="21"/>
        <v/>
      </c>
      <c r="F221" s="1" t="str">
        <f ca="1">IF(COUNTIF($E$2:E221,E221)=1,IFERROR(SUMPRODUCT(SEARCH(MID(E221,ROW(INDIRECT("1:"&amp;LEN(E221))),1),Lists!$V$2),ROW(INDIRECT("1:"&amp;LEN(E221)))),""),"")</f>
        <v/>
      </c>
      <c r="G221" s="1" t="str">
        <f t="shared" ca="1" si="19"/>
        <v/>
      </c>
      <c r="H221" s="1" t="str">
        <f t="shared" si="25"/>
        <v xml:space="preserve"> /  - ()</v>
      </c>
      <c r="I221" s="1"/>
      <c r="J221" s="1" t="str">
        <f>IF('Settlement Account'!J221="Yes",'Settlement Account'!C221&amp;'Settlement Account'!D221,"")</f>
        <v/>
      </c>
      <c r="K221" s="1" t="str">
        <f>IF('Settlement Account'!J221="Yes",'Settlement Account'!A221,"")</f>
        <v/>
      </c>
      <c r="L221" s="1" t="str">
        <f>IF('Settlement Account'!J221="Yes",'Settlement Account'!C221,"")</f>
        <v/>
      </c>
      <c r="M221" s="1" t="str">
        <f>IF('Settlement Account'!J221="Yes",'Settlement Account'!D221,"")</f>
        <v/>
      </c>
      <c r="N221" s="1" t="str">
        <f t="shared" si="23"/>
        <v/>
      </c>
      <c r="O221" s="1" t="str">
        <f ca="1">IF(COUNTIF($N$2:N221,N221)=1,IFERROR(SUMPRODUCT(SEARCH(MID(N221,ROW(INDIRECT("1:"&amp;LEN(N221))),1),Lists!$V$2)),""),"")</f>
        <v/>
      </c>
      <c r="P221" s="1" t="str">
        <f t="shared" ca="1" si="20"/>
        <v/>
      </c>
      <c r="Q221" s="1" t="str">
        <f t="shared" si="24"/>
        <v xml:space="preserve"> / Eurex Derivate - ()</v>
      </c>
    </row>
    <row r="222" spans="1:17">
      <c r="A222" s="36" t="str">
        <f>IF(OR('Processing Settings'!G222="Netting with Strange Nets ('NET/SPLIT')",'Processing Settings'!G222="Aggregation with Linking",'Processing Settings'!G222="Aggregation"),'Processing Settings'!E222,"")</f>
        <v/>
      </c>
      <c r="B222" s="39" t="str">
        <f>IF(OR('Processing Settings'!G222="Netting with Strange Nets ('NET/SPLIT')",'Processing Settings'!G222="Aggregation with Linking",'Processing Settings'!G222="Aggregation"),'Processing Settings'!A222,"")</f>
        <v/>
      </c>
      <c r="C222" s="39" t="str">
        <f>IF(OR('Processing Settings'!G222="Netting with Strange Nets ('NET/SPLIT')",'Processing Settings'!G222="Aggregation with Linking",'Processing Settings'!G222="Aggregation"),'Processing Settings'!D222,"")</f>
        <v/>
      </c>
      <c r="D222" s="39" t="str">
        <f>IF(OR('Processing Settings'!G222="Netting with Strange Nets ('NET/SPLIT')",'Processing Settings'!G222="Aggregation with Linking",'Processing Settings'!G222="Aggregation"),'Processing Settings'!C222,"")</f>
        <v/>
      </c>
      <c r="E222" s="40" t="str">
        <f t="shared" si="21"/>
        <v/>
      </c>
      <c r="F222" s="1" t="str">
        <f ca="1">IF(COUNTIF($E$2:E222,E222)=1,IFERROR(SUMPRODUCT(SEARCH(MID(E222,ROW(INDIRECT("1:"&amp;LEN(E222))),1),Lists!$V$2),ROW(INDIRECT("1:"&amp;LEN(E222)))),""),"")</f>
        <v/>
      </c>
      <c r="G222" s="1" t="str">
        <f t="shared" ca="1" si="19"/>
        <v/>
      </c>
      <c r="H222" s="1" t="str">
        <f t="shared" si="25"/>
        <v xml:space="preserve"> /  - ()</v>
      </c>
      <c r="I222" s="1"/>
      <c r="J222" s="1" t="str">
        <f>IF('Settlement Account'!J222="Yes",'Settlement Account'!C222&amp;'Settlement Account'!D222,"")</f>
        <v/>
      </c>
      <c r="K222" s="1" t="str">
        <f>IF('Settlement Account'!J222="Yes",'Settlement Account'!A222,"")</f>
        <v/>
      </c>
      <c r="L222" s="1" t="str">
        <f>IF('Settlement Account'!J222="Yes",'Settlement Account'!C222,"")</f>
        <v/>
      </c>
      <c r="M222" s="1" t="str">
        <f>IF('Settlement Account'!J222="Yes",'Settlement Account'!D222,"")</f>
        <v/>
      </c>
      <c r="N222" s="1" t="str">
        <f t="shared" si="23"/>
        <v/>
      </c>
      <c r="O222" s="1" t="str">
        <f ca="1">IF(COUNTIF($N$2:N222,N222)=1,IFERROR(SUMPRODUCT(SEARCH(MID(N222,ROW(INDIRECT("1:"&amp;LEN(N222))),1),Lists!$V$2)),""),"")</f>
        <v/>
      </c>
      <c r="P222" s="1" t="str">
        <f t="shared" ca="1" si="20"/>
        <v/>
      </c>
      <c r="Q222" s="1" t="str">
        <f t="shared" si="24"/>
        <v xml:space="preserve"> / Eurex Derivate - ()</v>
      </c>
    </row>
    <row r="223" spans="1:17">
      <c r="A223" s="36" t="str">
        <f>IF(OR('Processing Settings'!G223="Netting with Strange Nets ('NET/SPLIT')",'Processing Settings'!G223="Aggregation with Linking",'Processing Settings'!G223="Aggregation"),'Processing Settings'!E223,"")</f>
        <v/>
      </c>
      <c r="B223" s="39" t="str">
        <f>IF(OR('Processing Settings'!G223="Netting with Strange Nets ('NET/SPLIT')",'Processing Settings'!G223="Aggregation with Linking",'Processing Settings'!G223="Aggregation"),'Processing Settings'!A223,"")</f>
        <v/>
      </c>
      <c r="C223" s="39" t="str">
        <f>IF(OR('Processing Settings'!G223="Netting with Strange Nets ('NET/SPLIT')",'Processing Settings'!G223="Aggregation with Linking",'Processing Settings'!G223="Aggregation"),'Processing Settings'!D223,"")</f>
        <v/>
      </c>
      <c r="D223" s="39" t="str">
        <f>IF(OR('Processing Settings'!G223="Netting with Strange Nets ('NET/SPLIT')",'Processing Settings'!G223="Aggregation with Linking",'Processing Settings'!G223="Aggregation"),'Processing Settings'!C223,"")</f>
        <v/>
      </c>
      <c r="E223" s="40" t="str">
        <f t="shared" si="21"/>
        <v/>
      </c>
      <c r="F223" s="1" t="str">
        <f ca="1">IF(COUNTIF($E$2:E223,E223)=1,IFERROR(SUMPRODUCT(SEARCH(MID(E223,ROW(INDIRECT("1:"&amp;LEN(E223))),1),Lists!$V$2),ROW(INDIRECT("1:"&amp;LEN(E223)))),""),"")</f>
        <v/>
      </c>
      <c r="G223" s="1" t="str">
        <f t="shared" ca="1" si="19"/>
        <v/>
      </c>
      <c r="H223" s="1" t="str">
        <f t="shared" si="25"/>
        <v xml:space="preserve"> /  - ()</v>
      </c>
      <c r="I223" s="1"/>
      <c r="J223" s="1" t="str">
        <f>IF('Settlement Account'!J223="Yes",'Settlement Account'!C223&amp;'Settlement Account'!D223,"")</f>
        <v/>
      </c>
      <c r="K223" s="1" t="str">
        <f>IF('Settlement Account'!J223="Yes",'Settlement Account'!A223,"")</f>
        <v/>
      </c>
      <c r="L223" s="1" t="str">
        <f>IF('Settlement Account'!J223="Yes",'Settlement Account'!C223,"")</f>
        <v/>
      </c>
      <c r="M223" s="1" t="str">
        <f>IF('Settlement Account'!J223="Yes",'Settlement Account'!D223,"")</f>
        <v/>
      </c>
      <c r="N223" s="1" t="str">
        <f t="shared" si="23"/>
        <v/>
      </c>
      <c r="O223" s="1" t="str">
        <f ca="1">IF(COUNTIF($N$2:N223,N223)=1,IFERROR(SUMPRODUCT(SEARCH(MID(N223,ROW(INDIRECT("1:"&amp;LEN(N223))),1),Lists!$V$2)),""),"")</f>
        <v/>
      </c>
      <c r="P223" s="1" t="str">
        <f t="shared" ca="1" si="20"/>
        <v/>
      </c>
      <c r="Q223" s="1" t="str">
        <f t="shared" si="24"/>
        <v xml:space="preserve"> / Eurex Derivate - ()</v>
      </c>
    </row>
    <row r="224" spans="1:17">
      <c r="A224" s="36" t="str">
        <f>IF(OR('Processing Settings'!G224="Netting with Strange Nets ('NET/SPLIT')",'Processing Settings'!G224="Aggregation with Linking",'Processing Settings'!G224="Aggregation"),'Processing Settings'!E224,"")</f>
        <v/>
      </c>
      <c r="B224" s="39" t="str">
        <f>IF(OR('Processing Settings'!G224="Netting with Strange Nets ('NET/SPLIT')",'Processing Settings'!G224="Aggregation with Linking",'Processing Settings'!G224="Aggregation"),'Processing Settings'!A224,"")</f>
        <v/>
      </c>
      <c r="C224" s="39" t="str">
        <f>IF(OR('Processing Settings'!G224="Netting with Strange Nets ('NET/SPLIT')",'Processing Settings'!G224="Aggregation with Linking",'Processing Settings'!G224="Aggregation"),'Processing Settings'!D224,"")</f>
        <v/>
      </c>
      <c r="D224" s="39" t="str">
        <f>IF(OR('Processing Settings'!G224="Netting with Strange Nets ('NET/SPLIT')",'Processing Settings'!G224="Aggregation with Linking",'Processing Settings'!G224="Aggregation"),'Processing Settings'!C224,"")</f>
        <v/>
      </c>
      <c r="E224" s="40" t="str">
        <f t="shared" si="21"/>
        <v/>
      </c>
      <c r="F224" s="1" t="str">
        <f ca="1">IF(COUNTIF($E$2:E224,E224)=1,IFERROR(SUMPRODUCT(SEARCH(MID(E224,ROW(INDIRECT("1:"&amp;LEN(E224))),1),Lists!$V$2),ROW(INDIRECT("1:"&amp;LEN(E224)))),""),"")</f>
        <v/>
      </c>
      <c r="G224" s="1" t="str">
        <f t="shared" ca="1" si="19"/>
        <v/>
      </c>
      <c r="H224" s="1" t="str">
        <f t="shared" si="25"/>
        <v xml:space="preserve"> /  - ()</v>
      </c>
      <c r="I224" s="1"/>
      <c r="J224" s="1" t="str">
        <f>IF('Settlement Account'!J224="Yes",'Settlement Account'!C224&amp;'Settlement Account'!D224,"")</f>
        <v/>
      </c>
      <c r="K224" s="1" t="str">
        <f>IF('Settlement Account'!J224="Yes",'Settlement Account'!A224,"")</f>
        <v/>
      </c>
      <c r="L224" s="1" t="str">
        <f>IF('Settlement Account'!J224="Yes",'Settlement Account'!C224,"")</f>
        <v/>
      </c>
      <c r="M224" s="1" t="str">
        <f>IF('Settlement Account'!J224="Yes",'Settlement Account'!D224,"")</f>
        <v/>
      </c>
      <c r="N224" s="1" t="str">
        <f t="shared" si="23"/>
        <v/>
      </c>
      <c r="O224" s="1" t="str">
        <f ca="1">IF(COUNTIF($N$2:N224,N224)=1,IFERROR(SUMPRODUCT(SEARCH(MID(N224,ROW(INDIRECT("1:"&amp;LEN(N224))),1),Lists!$V$2)),""),"")</f>
        <v/>
      </c>
      <c r="P224" s="1" t="str">
        <f t="shared" ca="1" si="20"/>
        <v/>
      </c>
      <c r="Q224" s="1" t="str">
        <f t="shared" si="24"/>
        <v xml:space="preserve"> / Eurex Derivate - ()</v>
      </c>
    </row>
    <row r="225" spans="1:17">
      <c r="A225" s="36" t="str">
        <f>IF(OR('Processing Settings'!G225="Netting with Strange Nets ('NET/SPLIT')",'Processing Settings'!G225="Aggregation with Linking",'Processing Settings'!G225="Aggregation"),'Processing Settings'!E225,"")</f>
        <v/>
      </c>
      <c r="B225" s="39" t="str">
        <f>IF(OR('Processing Settings'!G225="Netting with Strange Nets ('NET/SPLIT')",'Processing Settings'!G225="Aggregation with Linking",'Processing Settings'!G225="Aggregation"),'Processing Settings'!A225,"")</f>
        <v/>
      </c>
      <c r="C225" s="39" t="str">
        <f>IF(OR('Processing Settings'!G225="Netting with Strange Nets ('NET/SPLIT')",'Processing Settings'!G225="Aggregation with Linking",'Processing Settings'!G225="Aggregation"),'Processing Settings'!D225,"")</f>
        <v/>
      </c>
      <c r="D225" s="39" t="str">
        <f>IF(OR('Processing Settings'!G225="Netting with Strange Nets ('NET/SPLIT')",'Processing Settings'!G225="Aggregation with Linking",'Processing Settings'!G225="Aggregation"),'Processing Settings'!C225,"")</f>
        <v/>
      </c>
      <c r="E225" s="40" t="str">
        <f t="shared" si="21"/>
        <v/>
      </c>
      <c r="F225" s="1" t="str">
        <f ca="1">IF(COUNTIF($E$2:E225,E225)=1,IFERROR(SUMPRODUCT(SEARCH(MID(E225,ROW(INDIRECT("1:"&amp;LEN(E225))),1),Lists!$V$2),ROW(INDIRECT("1:"&amp;LEN(E225)))),""),"")</f>
        <v/>
      </c>
      <c r="G225" s="1" t="str">
        <f t="shared" ca="1" si="19"/>
        <v/>
      </c>
      <c r="H225" s="1" t="str">
        <f t="shared" si="25"/>
        <v xml:space="preserve"> /  - ()</v>
      </c>
      <c r="I225" s="1"/>
      <c r="J225" s="1" t="str">
        <f>IF('Settlement Account'!J225="Yes",'Settlement Account'!C225&amp;'Settlement Account'!D225,"")</f>
        <v/>
      </c>
      <c r="K225" s="1" t="str">
        <f>IF('Settlement Account'!J225="Yes",'Settlement Account'!A225,"")</f>
        <v/>
      </c>
      <c r="L225" s="1" t="str">
        <f>IF('Settlement Account'!J225="Yes",'Settlement Account'!C225,"")</f>
        <v/>
      </c>
      <c r="M225" s="1" t="str">
        <f>IF('Settlement Account'!J225="Yes",'Settlement Account'!D225,"")</f>
        <v/>
      </c>
      <c r="N225" s="1" t="str">
        <f t="shared" si="23"/>
        <v/>
      </c>
      <c r="O225" s="1" t="str">
        <f ca="1">IF(COUNTIF($N$2:N225,N225)=1,IFERROR(SUMPRODUCT(SEARCH(MID(N225,ROW(INDIRECT("1:"&amp;LEN(N225))),1),Lists!$V$2)),""),"")</f>
        <v/>
      </c>
      <c r="P225" s="1" t="str">
        <f t="shared" ca="1" si="20"/>
        <v/>
      </c>
      <c r="Q225" s="1" t="str">
        <f t="shared" si="24"/>
        <v xml:space="preserve"> / Eurex Derivate - ()</v>
      </c>
    </row>
    <row r="226" spans="1:17">
      <c r="A226" s="36" t="str">
        <f>IF(OR('Processing Settings'!G226="Netting with Strange Nets ('NET/SPLIT')",'Processing Settings'!G226="Aggregation with Linking",'Processing Settings'!G226="Aggregation"),'Processing Settings'!E226,"")</f>
        <v/>
      </c>
      <c r="B226" s="39" t="str">
        <f>IF(OR('Processing Settings'!G226="Netting with Strange Nets ('NET/SPLIT')",'Processing Settings'!G226="Aggregation with Linking",'Processing Settings'!G226="Aggregation"),'Processing Settings'!A226,"")</f>
        <v/>
      </c>
      <c r="C226" s="39" t="str">
        <f>IF(OR('Processing Settings'!G226="Netting with Strange Nets ('NET/SPLIT')",'Processing Settings'!G226="Aggregation with Linking",'Processing Settings'!G226="Aggregation"),'Processing Settings'!D226,"")</f>
        <v/>
      </c>
      <c r="D226" s="39" t="str">
        <f>IF(OR('Processing Settings'!G226="Netting with Strange Nets ('NET/SPLIT')",'Processing Settings'!G226="Aggregation with Linking",'Processing Settings'!G226="Aggregation"),'Processing Settings'!C226,"")</f>
        <v/>
      </c>
      <c r="E226" s="40" t="str">
        <f t="shared" si="21"/>
        <v/>
      </c>
      <c r="F226" s="1" t="str">
        <f ca="1">IF(COUNTIF($E$2:E226,E226)=1,IFERROR(SUMPRODUCT(SEARCH(MID(E226,ROW(INDIRECT("1:"&amp;LEN(E226))),1),Lists!$V$2),ROW(INDIRECT("1:"&amp;LEN(E226)))),""),"")</f>
        <v/>
      </c>
      <c r="G226" s="1" t="str">
        <f t="shared" ca="1" si="19"/>
        <v/>
      </c>
      <c r="H226" s="1" t="str">
        <f t="shared" si="25"/>
        <v xml:space="preserve"> /  - ()</v>
      </c>
      <c r="I226" s="1"/>
      <c r="J226" s="1" t="str">
        <f>IF('Settlement Account'!J226="Yes",'Settlement Account'!C226&amp;'Settlement Account'!D226,"")</f>
        <v/>
      </c>
      <c r="K226" s="1" t="str">
        <f>IF('Settlement Account'!J226="Yes",'Settlement Account'!A226,"")</f>
        <v/>
      </c>
      <c r="L226" s="1" t="str">
        <f>IF('Settlement Account'!J226="Yes",'Settlement Account'!C226,"")</f>
        <v/>
      </c>
      <c r="M226" s="1" t="str">
        <f>IF('Settlement Account'!J226="Yes",'Settlement Account'!D226,"")</f>
        <v/>
      </c>
      <c r="N226" s="1" t="str">
        <f t="shared" si="23"/>
        <v/>
      </c>
      <c r="O226" s="1" t="str">
        <f ca="1">IF(COUNTIF($N$2:N226,N226)=1,IFERROR(SUMPRODUCT(SEARCH(MID(N226,ROW(INDIRECT("1:"&amp;LEN(N226))),1),Lists!$V$2)),""),"")</f>
        <v/>
      </c>
      <c r="P226" s="1" t="str">
        <f t="shared" ca="1" si="20"/>
        <v/>
      </c>
      <c r="Q226" s="1" t="str">
        <f t="shared" si="24"/>
        <v xml:space="preserve"> / Eurex Derivate - ()</v>
      </c>
    </row>
    <row r="227" spans="1:17">
      <c r="A227" s="36" t="str">
        <f>IF(OR('Processing Settings'!G227="Netting with Strange Nets ('NET/SPLIT')",'Processing Settings'!G227="Aggregation with Linking",'Processing Settings'!G227="Aggregation"),'Processing Settings'!E227,"")</f>
        <v/>
      </c>
      <c r="B227" s="39" t="str">
        <f>IF(OR('Processing Settings'!G227="Netting with Strange Nets ('NET/SPLIT')",'Processing Settings'!G227="Aggregation with Linking",'Processing Settings'!G227="Aggregation"),'Processing Settings'!A227,"")</f>
        <v/>
      </c>
      <c r="C227" s="39" t="str">
        <f>IF(OR('Processing Settings'!G227="Netting with Strange Nets ('NET/SPLIT')",'Processing Settings'!G227="Aggregation with Linking",'Processing Settings'!G227="Aggregation"),'Processing Settings'!D227,"")</f>
        <v/>
      </c>
      <c r="D227" s="39" t="str">
        <f>IF(OR('Processing Settings'!G227="Netting with Strange Nets ('NET/SPLIT')",'Processing Settings'!G227="Aggregation with Linking",'Processing Settings'!G227="Aggregation"),'Processing Settings'!C227,"")</f>
        <v/>
      </c>
      <c r="E227" s="40" t="str">
        <f t="shared" si="21"/>
        <v/>
      </c>
      <c r="F227" s="1" t="str">
        <f ca="1">IF(COUNTIF($E$2:E227,E227)=1,IFERROR(SUMPRODUCT(SEARCH(MID(E227,ROW(INDIRECT("1:"&amp;LEN(E227))),1),Lists!$V$2),ROW(INDIRECT("1:"&amp;LEN(E227)))),""),"")</f>
        <v/>
      </c>
      <c r="G227" s="1" t="str">
        <f t="shared" ca="1" si="19"/>
        <v/>
      </c>
      <c r="H227" s="1" t="str">
        <f t="shared" si="25"/>
        <v xml:space="preserve"> /  - ()</v>
      </c>
      <c r="I227" s="1"/>
      <c r="J227" s="1" t="str">
        <f>IF('Settlement Account'!J227="Yes",'Settlement Account'!C227&amp;'Settlement Account'!D227,"")</f>
        <v/>
      </c>
      <c r="K227" s="1" t="str">
        <f>IF('Settlement Account'!J227="Yes",'Settlement Account'!A227,"")</f>
        <v/>
      </c>
      <c r="L227" s="1" t="str">
        <f>IF('Settlement Account'!J227="Yes",'Settlement Account'!C227,"")</f>
        <v/>
      </c>
      <c r="M227" s="1" t="str">
        <f>IF('Settlement Account'!J227="Yes",'Settlement Account'!D227,"")</f>
        <v/>
      </c>
      <c r="N227" s="1" t="str">
        <f t="shared" si="23"/>
        <v/>
      </c>
      <c r="O227" s="1" t="str">
        <f ca="1">IF(COUNTIF($N$2:N227,N227)=1,IFERROR(SUMPRODUCT(SEARCH(MID(N227,ROW(INDIRECT("1:"&amp;LEN(N227))),1),Lists!$V$2)),""),"")</f>
        <v/>
      </c>
      <c r="P227" s="1" t="str">
        <f t="shared" ca="1" si="20"/>
        <v/>
      </c>
      <c r="Q227" s="1" t="str">
        <f t="shared" si="24"/>
        <v xml:space="preserve"> / Eurex Derivate - ()</v>
      </c>
    </row>
    <row r="228" spans="1:17">
      <c r="A228" s="36" t="str">
        <f>IF(OR('Processing Settings'!G228="Netting with Strange Nets ('NET/SPLIT')",'Processing Settings'!G228="Aggregation with Linking",'Processing Settings'!G228="Aggregation"),'Processing Settings'!E228,"")</f>
        <v/>
      </c>
      <c r="B228" s="39" t="str">
        <f>IF(OR('Processing Settings'!G228="Netting with Strange Nets ('NET/SPLIT')",'Processing Settings'!G228="Aggregation with Linking",'Processing Settings'!G228="Aggregation"),'Processing Settings'!A228,"")</f>
        <v/>
      </c>
      <c r="C228" s="39" t="str">
        <f>IF(OR('Processing Settings'!G228="Netting with Strange Nets ('NET/SPLIT')",'Processing Settings'!G228="Aggregation with Linking",'Processing Settings'!G228="Aggregation"),'Processing Settings'!D228,"")</f>
        <v/>
      </c>
      <c r="D228" s="39" t="str">
        <f>IF(OR('Processing Settings'!G228="Netting with Strange Nets ('NET/SPLIT')",'Processing Settings'!G228="Aggregation with Linking",'Processing Settings'!G228="Aggregation"),'Processing Settings'!C228,"")</f>
        <v/>
      </c>
      <c r="E228" s="40" t="str">
        <f t="shared" si="21"/>
        <v/>
      </c>
      <c r="F228" s="1" t="str">
        <f ca="1">IF(COUNTIF($E$2:E228,E228)=1,IFERROR(SUMPRODUCT(SEARCH(MID(E228,ROW(INDIRECT("1:"&amp;LEN(E228))),1),Lists!$V$2),ROW(INDIRECT("1:"&amp;LEN(E228)))),""),"")</f>
        <v/>
      </c>
      <c r="G228" s="1" t="str">
        <f t="shared" ca="1" si="19"/>
        <v/>
      </c>
      <c r="H228" s="1" t="str">
        <f t="shared" si="25"/>
        <v xml:space="preserve"> /  - ()</v>
      </c>
      <c r="I228" s="1"/>
      <c r="J228" s="1" t="str">
        <f>IF('Settlement Account'!J228="Yes",'Settlement Account'!C228&amp;'Settlement Account'!D228,"")</f>
        <v/>
      </c>
      <c r="K228" s="1" t="str">
        <f>IF('Settlement Account'!J228="Yes",'Settlement Account'!A228,"")</f>
        <v/>
      </c>
      <c r="L228" s="1" t="str">
        <f>IF('Settlement Account'!J228="Yes",'Settlement Account'!C228,"")</f>
        <v/>
      </c>
      <c r="M228" s="1" t="str">
        <f>IF('Settlement Account'!J228="Yes",'Settlement Account'!D228,"")</f>
        <v/>
      </c>
      <c r="N228" s="1" t="str">
        <f t="shared" si="23"/>
        <v/>
      </c>
      <c r="O228" s="1" t="str">
        <f ca="1">IF(COUNTIF($N$2:N228,N228)=1,IFERROR(SUMPRODUCT(SEARCH(MID(N228,ROW(INDIRECT("1:"&amp;LEN(N228))),1),Lists!$V$2)),""),"")</f>
        <v/>
      </c>
      <c r="P228" s="1" t="str">
        <f t="shared" ca="1" si="20"/>
        <v/>
      </c>
      <c r="Q228" s="1" t="str">
        <f t="shared" si="24"/>
        <v xml:space="preserve"> / Eurex Derivate - ()</v>
      </c>
    </row>
    <row r="229" spans="1:17">
      <c r="A229" s="36" t="str">
        <f>IF(OR('Processing Settings'!G229="Netting with Strange Nets ('NET/SPLIT')",'Processing Settings'!G229="Aggregation with Linking",'Processing Settings'!G229="Aggregation"),'Processing Settings'!E229,"")</f>
        <v/>
      </c>
      <c r="B229" s="39" t="str">
        <f>IF(OR('Processing Settings'!G229="Netting with Strange Nets ('NET/SPLIT')",'Processing Settings'!G229="Aggregation with Linking",'Processing Settings'!G229="Aggregation"),'Processing Settings'!A229,"")</f>
        <v/>
      </c>
      <c r="C229" s="39" t="str">
        <f>IF(OR('Processing Settings'!G229="Netting with Strange Nets ('NET/SPLIT')",'Processing Settings'!G229="Aggregation with Linking",'Processing Settings'!G229="Aggregation"),'Processing Settings'!D229,"")</f>
        <v/>
      </c>
      <c r="D229" s="39" t="str">
        <f>IF(OR('Processing Settings'!G229="Netting with Strange Nets ('NET/SPLIT')",'Processing Settings'!G229="Aggregation with Linking",'Processing Settings'!G229="Aggregation"),'Processing Settings'!C229,"")</f>
        <v/>
      </c>
      <c r="E229" s="40" t="str">
        <f t="shared" si="21"/>
        <v/>
      </c>
      <c r="F229" s="1" t="str">
        <f ca="1">IF(COUNTIF($E$2:E229,E229)=1,IFERROR(SUMPRODUCT(SEARCH(MID(E229,ROW(INDIRECT("1:"&amp;LEN(E229))),1),Lists!$V$2),ROW(INDIRECT("1:"&amp;LEN(E229)))),""),"")</f>
        <v/>
      </c>
      <c r="G229" s="1" t="str">
        <f t="shared" ca="1" si="19"/>
        <v/>
      </c>
      <c r="H229" s="1" t="str">
        <f t="shared" si="25"/>
        <v xml:space="preserve"> /  - ()</v>
      </c>
      <c r="I229" s="1"/>
      <c r="J229" s="1" t="str">
        <f>IF('Settlement Account'!J229="Yes",'Settlement Account'!C229&amp;'Settlement Account'!D229,"")</f>
        <v/>
      </c>
      <c r="K229" s="1" t="str">
        <f>IF('Settlement Account'!J229="Yes",'Settlement Account'!A229,"")</f>
        <v/>
      </c>
      <c r="L229" s="1" t="str">
        <f>IF('Settlement Account'!J229="Yes",'Settlement Account'!C229,"")</f>
        <v/>
      </c>
      <c r="M229" s="1" t="str">
        <f>IF('Settlement Account'!J229="Yes",'Settlement Account'!D229,"")</f>
        <v/>
      </c>
      <c r="N229" s="1" t="str">
        <f t="shared" si="23"/>
        <v/>
      </c>
      <c r="O229" s="1" t="str">
        <f ca="1">IF(COUNTIF($N$2:N229,N229)=1,IFERROR(SUMPRODUCT(SEARCH(MID(N229,ROW(INDIRECT("1:"&amp;LEN(N229))),1),Lists!$V$2)),""),"")</f>
        <v/>
      </c>
      <c r="P229" s="1" t="str">
        <f t="shared" ca="1" si="20"/>
        <v/>
      </c>
      <c r="Q229" s="1" t="str">
        <f t="shared" si="24"/>
        <v xml:space="preserve"> / Eurex Derivate - ()</v>
      </c>
    </row>
    <row r="230" spans="1:17">
      <c r="A230" s="36" t="str">
        <f>IF(OR('Processing Settings'!G230="Netting with Strange Nets ('NET/SPLIT')",'Processing Settings'!G230="Aggregation with Linking",'Processing Settings'!G230="Aggregation"),'Processing Settings'!E230,"")</f>
        <v/>
      </c>
      <c r="B230" s="39" t="str">
        <f>IF(OR('Processing Settings'!G230="Netting with Strange Nets ('NET/SPLIT')",'Processing Settings'!G230="Aggregation with Linking",'Processing Settings'!G230="Aggregation"),'Processing Settings'!A230,"")</f>
        <v/>
      </c>
      <c r="C230" s="39" t="str">
        <f>IF(OR('Processing Settings'!G230="Netting with Strange Nets ('NET/SPLIT')",'Processing Settings'!G230="Aggregation with Linking",'Processing Settings'!G230="Aggregation"),'Processing Settings'!D230,"")</f>
        <v/>
      </c>
      <c r="D230" s="39" t="str">
        <f>IF(OR('Processing Settings'!G230="Netting with Strange Nets ('NET/SPLIT')",'Processing Settings'!G230="Aggregation with Linking",'Processing Settings'!G230="Aggregation"),'Processing Settings'!C230,"")</f>
        <v/>
      </c>
      <c r="E230" s="40" t="str">
        <f t="shared" si="21"/>
        <v/>
      </c>
      <c r="F230" s="1" t="str">
        <f ca="1">IF(COUNTIF($E$2:E230,E230)=1,IFERROR(SUMPRODUCT(SEARCH(MID(E230,ROW(INDIRECT("1:"&amp;LEN(E230))),1),Lists!$V$2),ROW(INDIRECT("1:"&amp;LEN(E230)))),""),"")</f>
        <v/>
      </c>
      <c r="G230" s="1" t="str">
        <f t="shared" ca="1" si="19"/>
        <v/>
      </c>
      <c r="H230" s="1" t="str">
        <f t="shared" si="25"/>
        <v xml:space="preserve"> /  - ()</v>
      </c>
      <c r="I230" s="1"/>
      <c r="J230" s="1" t="str">
        <f>IF('Settlement Account'!J230="Yes",'Settlement Account'!C230&amp;'Settlement Account'!D230,"")</f>
        <v/>
      </c>
      <c r="K230" s="1" t="str">
        <f>IF('Settlement Account'!J230="Yes",'Settlement Account'!A230,"")</f>
        <v/>
      </c>
      <c r="L230" s="1" t="str">
        <f>IF('Settlement Account'!J230="Yes",'Settlement Account'!C230,"")</f>
        <v/>
      </c>
      <c r="M230" s="1" t="str">
        <f>IF('Settlement Account'!J230="Yes",'Settlement Account'!D230,"")</f>
        <v/>
      </c>
      <c r="N230" s="1" t="str">
        <f t="shared" si="23"/>
        <v/>
      </c>
      <c r="O230" s="1" t="str">
        <f ca="1">IF(COUNTIF($N$2:N230,N230)=1,IFERROR(SUMPRODUCT(SEARCH(MID(N230,ROW(INDIRECT("1:"&amp;LEN(N230))),1),Lists!$V$2)),""),"")</f>
        <v/>
      </c>
      <c r="P230" s="1" t="str">
        <f t="shared" ca="1" si="20"/>
        <v/>
      </c>
      <c r="Q230" s="1" t="str">
        <f t="shared" si="24"/>
        <v xml:space="preserve"> / Eurex Derivate - ()</v>
      </c>
    </row>
    <row r="231" spans="1:17">
      <c r="A231" s="36" t="str">
        <f>IF(OR('Processing Settings'!G231="Netting with Strange Nets ('NET/SPLIT')",'Processing Settings'!G231="Aggregation with Linking",'Processing Settings'!G231="Aggregation"),'Processing Settings'!E231,"")</f>
        <v/>
      </c>
      <c r="B231" s="39" t="str">
        <f>IF(OR('Processing Settings'!G231="Netting with Strange Nets ('NET/SPLIT')",'Processing Settings'!G231="Aggregation with Linking",'Processing Settings'!G231="Aggregation"),'Processing Settings'!A231,"")</f>
        <v/>
      </c>
      <c r="C231" s="39" t="str">
        <f>IF(OR('Processing Settings'!G231="Netting with Strange Nets ('NET/SPLIT')",'Processing Settings'!G231="Aggregation with Linking",'Processing Settings'!G231="Aggregation"),'Processing Settings'!D231,"")</f>
        <v/>
      </c>
      <c r="D231" s="39" t="str">
        <f>IF(OR('Processing Settings'!G231="Netting with Strange Nets ('NET/SPLIT')",'Processing Settings'!G231="Aggregation with Linking",'Processing Settings'!G231="Aggregation"),'Processing Settings'!C231,"")</f>
        <v/>
      </c>
      <c r="E231" s="40" t="str">
        <f t="shared" si="21"/>
        <v/>
      </c>
      <c r="F231" s="1" t="str">
        <f ca="1">IF(COUNTIF($E$2:E231,E231)=1,IFERROR(SUMPRODUCT(SEARCH(MID(E231,ROW(INDIRECT("1:"&amp;LEN(E231))),1),Lists!$V$2),ROW(INDIRECT("1:"&amp;LEN(E231)))),""),"")</f>
        <v/>
      </c>
      <c r="G231" s="1" t="str">
        <f t="shared" ca="1" si="19"/>
        <v/>
      </c>
      <c r="H231" s="1" t="str">
        <f t="shared" si="25"/>
        <v xml:space="preserve"> /  - ()</v>
      </c>
      <c r="I231" s="1"/>
      <c r="J231" s="1" t="str">
        <f>IF('Settlement Account'!J231="Yes",'Settlement Account'!C231&amp;'Settlement Account'!D231,"")</f>
        <v/>
      </c>
      <c r="K231" s="1" t="str">
        <f>IF('Settlement Account'!J231="Yes",'Settlement Account'!A231,"")</f>
        <v/>
      </c>
      <c r="L231" s="1" t="str">
        <f>IF('Settlement Account'!J231="Yes",'Settlement Account'!C231,"")</f>
        <v/>
      </c>
      <c r="M231" s="1" t="str">
        <f>IF('Settlement Account'!J231="Yes",'Settlement Account'!D231,"")</f>
        <v/>
      </c>
      <c r="N231" s="1" t="str">
        <f t="shared" si="23"/>
        <v/>
      </c>
      <c r="O231" s="1" t="str">
        <f ca="1">IF(COUNTIF($N$2:N231,N231)=1,IFERROR(SUMPRODUCT(SEARCH(MID(N231,ROW(INDIRECT("1:"&amp;LEN(N231))),1),Lists!$V$2)),""),"")</f>
        <v/>
      </c>
      <c r="P231" s="1" t="str">
        <f t="shared" ca="1" si="20"/>
        <v/>
      </c>
      <c r="Q231" s="1" t="str">
        <f t="shared" si="24"/>
        <v xml:space="preserve"> / Eurex Derivate - ()</v>
      </c>
    </row>
    <row r="232" spans="1:17">
      <c r="A232" s="36" t="str">
        <f>IF(OR('Processing Settings'!G232="Netting with Strange Nets ('NET/SPLIT')",'Processing Settings'!G232="Aggregation with Linking",'Processing Settings'!G232="Aggregation"),'Processing Settings'!E232,"")</f>
        <v/>
      </c>
      <c r="B232" s="39" t="str">
        <f>IF(OR('Processing Settings'!G232="Netting with Strange Nets ('NET/SPLIT')",'Processing Settings'!G232="Aggregation with Linking",'Processing Settings'!G232="Aggregation"),'Processing Settings'!A232,"")</f>
        <v/>
      </c>
      <c r="C232" s="39" t="str">
        <f>IF(OR('Processing Settings'!G232="Netting with Strange Nets ('NET/SPLIT')",'Processing Settings'!G232="Aggregation with Linking",'Processing Settings'!G232="Aggregation"),'Processing Settings'!D232,"")</f>
        <v/>
      </c>
      <c r="D232" s="39" t="str">
        <f>IF(OR('Processing Settings'!G232="Netting with Strange Nets ('NET/SPLIT')",'Processing Settings'!G232="Aggregation with Linking",'Processing Settings'!G232="Aggregation"),'Processing Settings'!C232,"")</f>
        <v/>
      </c>
      <c r="E232" s="40" t="str">
        <f t="shared" si="21"/>
        <v/>
      </c>
      <c r="F232" s="1" t="str">
        <f ca="1">IF(COUNTIF($E$2:E232,E232)=1,IFERROR(SUMPRODUCT(SEARCH(MID(E232,ROW(INDIRECT("1:"&amp;LEN(E232))),1),Lists!$V$2),ROW(INDIRECT("1:"&amp;LEN(E232)))),""),"")</f>
        <v/>
      </c>
      <c r="G232" s="1" t="str">
        <f t="shared" ca="1" si="19"/>
        <v/>
      </c>
      <c r="H232" s="1" t="str">
        <f t="shared" si="25"/>
        <v xml:space="preserve"> /  - ()</v>
      </c>
      <c r="I232" s="1"/>
      <c r="J232" s="1" t="str">
        <f>IF('Settlement Account'!J232="Yes",'Settlement Account'!C232&amp;'Settlement Account'!D232,"")</f>
        <v/>
      </c>
      <c r="K232" s="1" t="str">
        <f>IF('Settlement Account'!J232="Yes",'Settlement Account'!A232,"")</f>
        <v/>
      </c>
      <c r="L232" s="1" t="str">
        <f>IF('Settlement Account'!J232="Yes",'Settlement Account'!C232,"")</f>
        <v/>
      </c>
      <c r="M232" s="1" t="str">
        <f>IF('Settlement Account'!J232="Yes",'Settlement Account'!D232,"")</f>
        <v/>
      </c>
      <c r="N232" s="1" t="str">
        <f t="shared" si="23"/>
        <v/>
      </c>
      <c r="O232" s="1" t="str">
        <f ca="1">IF(COUNTIF($N$2:N232,N232)=1,IFERROR(SUMPRODUCT(SEARCH(MID(N232,ROW(INDIRECT("1:"&amp;LEN(N232))),1),Lists!$V$2)),""),"")</f>
        <v/>
      </c>
      <c r="P232" s="1" t="str">
        <f t="shared" ca="1" si="20"/>
        <v/>
      </c>
      <c r="Q232" s="1" t="str">
        <f t="shared" si="24"/>
        <v xml:space="preserve"> / Eurex Derivate - ()</v>
      </c>
    </row>
    <row r="233" spans="1:17">
      <c r="A233" s="36" t="str">
        <f>IF(OR('Processing Settings'!G233="Netting with Strange Nets ('NET/SPLIT')",'Processing Settings'!G233="Aggregation with Linking",'Processing Settings'!G233="Aggregation"),'Processing Settings'!E233,"")</f>
        <v/>
      </c>
      <c r="B233" s="39" t="str">
        <f>IF(OR('Processing Settings'!G233="Netting with Strange Nets ('NET/SPLIT')",'Processing Settings'!G233="Aggregation with Linking",'Processing Settings'!G233="Aggregation"),'Processing Settings'!A233,"")</f>
        <v/>
      </c>
      <c r="C233" s="39" t="str">
        <f>IF(OR('Processing Settings'!G233="Netting with Strange Nets ('NET/SPLIT')",'Processing Settings'!G233="Aggregation with Linking",'Processing Settings'!G233="Aggregation"),'Processing Settings'!D233,"")</f>
        <v/>
      </c>
      <c r="D233" s="39" t="str">
        <f>IF(OR('Processing Settings'!G233="Netting with Strange Nets ('NET/SPLIT')",'Processing Settings'!G233="Aggregation with Linking",'Processing Settings'!G233="Aggregation"),'Processing Settings'!C233,"")</f>
        <v/>
      </c>
      <c r="E233" s="40" t="str">
        <f t="shared" si="21"/>
        <v/>
      </c>
      <c r="F233" s="1" t="str">
        <f ca="1">IF(COUNTIF($E$2:E233,E233)=1,IFERROR(SUMPRODUCT(SEARCH(MID(E233,ROW(INDIRECT("1:"&amp;LEN(E233))),1),Lists!$V$2),ROW(INDIRECT("1:"&amp;LEN(E233)))),""),"")</f>
        <v/>
      </c>
      <c r="G233" s="1" t="str">
        <f t="shared" ca="1" si="19"/>
        <v/>
      </c>
      <c r="H233" s="1" t="str">
        <f t="shared" si="25"/>
        <v xml:space="preserve"> /  - ()</v>
      </c>
      <c r="I233" s="1"/>
      <c r="J233" s="1" t="str">
        <f>IF('Settlement Account'!J233="Yes",'Settlement Account'!C233&amp;'Settlement Account'!D233,"")</f>
        <v/>
      </c>
      <c r="K233" s="1" t="str">
        <f>IF('Settlement Account'!J233="Yes",'Settlement Account'!A233,"")</f>
        <v/>
      </c>
      <c r="L233" s="1" t="str">
        <f>IF('Settlement Account'!J233="Yes",'Settlement Account'!C233,"")</f>
        <v/>
      </c>
      <c r="M233" s="1" t="str">
        <f>IF('Settlement Account'!J233="Yes",'Settlement Account'!D233,"")</f>
        <v/>
      </c>
      <c r="N233" s="1" t="str">
        <f t="shared" si="23"/>
        <v/>
      </c>
      <c r="O233" s="1" t="str">
        <f ca="1">IF(COUNTIF($N$2:N233,N233)=1,IFERROR(SUMPRODUCT(SEARCH(MID(N233,ROW(INDIRECT("1:"&amp;LEN(N233))),1),Lists!$V$2)),""),"")</f>
        <v/>
      </c>
      <c r="P233" s="1" t="str">
        <f t="shared" ca="1" si="20"/>
        <v/>
      </c>
      <c r="Q233" s="1" t="str">
        <f t="shared" si="24"/>
        <v xml:space="preserve"> / Eurex Derivate - ()</v>
      </c>
    </row>
    <row r="234" spans="1:17">
      <c r="A234" s="36" t="str">
        <f>IF(OR('Processing Settings'!G234="Netting with Strange Nets ('NET/SPLIT')",'Processing Settings'!G234="Aggregation with Linking",'Processing Settings'!G234="Aggregation"),'Processing Settings'!E234,"")</f>
        <v/>
      </c>
      <c r="B234" s="39" t="str">
        <f>IF(OR('Processing Settings'!G234="Netting with Strange Nets ('NET/SPLIT')",'Processing Settings'!G234="Aggregation with Linking",'Processing Settings'!G234="Aggregation"),'Processing Settings'!A234,"")</f>
        <v/>
      </c>
      <c r="C234" s="39" t="str">
        <f>IF(OR('Processing Settings'!G234="Netting with Strange Nets ('NET/SPLIT')",'Processing Settings'!G234="Aggregation with Linking",'Processing Settings'!G234="Aggregation"),'Processing Settings'!D234,"")</f>
        <v/>
      </c>
      <c r="D234" s="39" t="str">
        <f>IF(OR('Processing Settings'!G234="Netting with Strange Nets ('NET/SPLIT')",'Processing Settings'!G234="Aggregation with Linking",'Processing Settings'!G234="Aggregation"),'Processing Settings'!C234,"")</f>
        <v/>
      </c>
      <c r="E234" s="40" t="str">
        <f t="shared" si="21"/>
        <v/>
      </c>
      <c r="F234" s="1" t="str">
        <f ca="1">IF(COUNTIF($E$2:E234,E234)=1,IFERROR(SUMPRODUCT(SEARCH(MID(E234,ROW(INDIRECT("1:"&amp;LEN(E234))),1),Lists!$V$2),ROW(INDIRECT("1:"&amp;LEN(E234)))),""),"")</f>
        <v/>
      </c>
      <c r="G234" s="1" t="str">
        <f t="shared" ca="1" si="19"/>
        <v/>
      </c>
      <c r="H234" s="1" t="str">
        <f t="shared" si="25"/>
        <v xml:space="preserve"> /  - ()</v>
      </c>
      <c r="I234" s="1"/>
      <c r="J234" s="1" t="str">
        <f>IF('Settlement Account'!J234="Yes",'Settlement Account'!C234&amp;'Settlement Account'!D234,"")</f>
        <v/>
      </c>
      <c r="K234" s="1" t="str">
        <f>IF('Settlement Account'!J234="Yes",'Settlement Account'!A234,"")</f>
        <v/>
      </c>
      <c r="L234" s="1" t="str">
        <f>IF('Settlement Account'!J234="Yes",'Settlement Account'!C234,"")</f>
        <v/>
      </c>
      <c r="M234" s="1" t="str">
        <f>IF('Settlement Account'!J234="Yes",'Settlement Account'!D234,"")</f>
        <v/>
      </c>
      <c r="N234" s="1" t="str">
        <f t="shared" si="23"/>
        <v/>
      </c>
      <c r="O234" s="1" t="str">
        <f ca="1">IF(COUNTIF($N$2:N234,N234)=1,IFERROR(SUMPRODUCT(SEARCH(MID(N234,ROW(INDIRECT("1:"&amp;LEN(N234))),1),Lists!$V$2)),""),"")</f>
        <v/>
      </c>
      <c r="P234" s="1" t="str">
        <f t="shared" ca="1" si="20"/>
        <v/>
      </c>
      <c r="Q234" s="1" t="str">
        <f t="shared" si="24"/>
        <v xml:space="preserve"> / Eurex Derivate - ()</v>
      </c>
    </row>
    <row r="235" spans="1:17">
      <c r="A235" s="36" t="str">
        <f>IF(OR('Processing Settings'!G235="Netting with Strange Nets ('NET/SPLIT')",'Processing Settings'!G235="Aggregation with Linking",'Processing Settings'!G235="Aggregation"),'Processing Settings'!E235,"")</f>
        <v/>
      </c>
      <c r="B235" s="39" t="str">
        <f>IF(OR('Processing Settings'!G235="Netting with Strange Nets ('NET/SPLIT')",'Processing Settings'!G235="Aggregation with Linking",'Processing Settings'!G235="Aggregation"),'Processing Settings'!A235,"")</f>
        <v/>
      </c>
      <c r="C235" s="39" t="str">
        <f>IF(OR('Processing Settings'!G235="Netting with Strange Nets ('NET/SPLIT')",'Processing Settings'!G235="Aggregation with Linking",'Processing Settings'!G235="Aggregation"),'Processing Settings'!D235,"")</f>
        <v/>
      </c>
      <c r="D235" s="39" t="str">
        <f>IF(OR('Processing Settings'!G235="Netting with Strange Nets ('NET/SPLIT')",'Processing Settings'!G235="Aggregation with Linking",'Processing Settings'!G235="Aggregation"),'Processing Settings'!C235,"")</f>
        <v/>
      </c>
      <c r="E235" s="40" t="str">
        <f t="shared" si="21"/>
        <v/>
      </c>
      <c r="F235" s="1" t="str">
        <f ca="1">IF(COUNTIF($E$2:E235,E235)=1,IFERROR(SUMPRODUCT(SEARCH(MID(E235,ROW(INDIRECT("1:"&amp;LEN(E235))),1),Lists!$V$2),ROW(INDIRECT("1:"&amp;LEN(E235)))),""),"")</f>
        <v/>
      </c>
      <c r="G235" s="1" t="str">
        <f t="shared" ca="1" si="19"/>
        <v/>
      </c>
      <c r="H235" s="1" t="str">
        <f t="shared" si="25"/>
        <v xml:space="preserve"> /  - ()</v>
      </c>
      <c r="I235" s="1"/>
      <c r="J235" s="1" t="str">
        <f>IF('Settlement Account'!J235="Yes",'Settlement Account'!C235&amp;'Settlement Account'!D235,"")</f>
        <v/>
      </c>
      <c r="K235" s="1" t="str">
        <f>IF('Settlement Account'!J235="Yes",'Settlement Account'!A235,"")</f>
        <v/>
      </c>
      <c r="L235" s="1" t="str">
        <f>IF('Settlement Account'!J235="Yes",'Settlement Account'!C235,"")</f>
        <v/>
      </c>
      <c r="M235" s="1" t="str">
        <f>IF('Settlement Account'!J235="Yes",'Settlement Account'!D235,"")</f>
        <v/>
      </c>
      <c r="N235" s="1" t="str">
        <f t="shared" si="23"/>
        <v/>
      </c>
      <c r="O235" s="1" t="str">
        <f ca="1">IF(COUNTIF($N$2:N235,N235)=1,IFERROR(SUMPRODUCT(SEARCH(MID(N235,ROW(INDIRECT("1:"&amp;LEN(N235))),1),Lists!$V$2)),""),"")</f>
        <v/>
      </c>
      <c r="P235" s="1" t="str">
        <f t="shared" ca="1" si="20"/>
        <v/>
      </c>
      <c r="Q235" s="1" t="str">
        <f t="shared" si="24"/>
        <v xml:space="preserve"> / Eurex Derivate - ()</v>
      </c>
    </row>
    <row r="236" spans="1:17">
      <c r="A236" s="36" t="str">
        <f>IF(OR('Processing Settings'!G236="Netting with Strange Nets ('NET/SPLIT')",'Processing Settings'!G236="Aggregation with Linking",'Processing Settings'!G236="Aggregation"),'Processing Settings'!E236,"")</f>
        <v/>
      </c>
      <c r="B236" s="39" t="str">
        <f>IF(OR('Processing Settings'!G236="Netting with Strange Nets ('NET/SPLIT')",'Processing Settings'!G236="Aggregation with Linking",'Processing Settings'!G236="Aggregation"),'Processing Settings'!A236,"")</f>
        <v/>
      </c>
      <c r="C236" s="39" t="str">
        <f>IF(OR('Processing Settings'!G236="Netting with Strange Nets ('NET/SPLIT')",'Processing Settings'!G236="Aggregation with Linking",'Processing Settings'!G236="Aggregation"),'Processing Settings'!D236,"")</f>
        <v/>
      </c>
      <c r="D236" s="39" t="str">
        <f>IF(OR('Processing Settings'!G236="Netting with Strange Nets ('NET/SPLIT')",'Processing Settings'!G236="Aggregation with Linking",'Processing Settings'!G236="Aggregation"),'Processing Settings'!C236,"")</f>
        <v/>
      </c>
      <c r="E236" s="40" t="str">
        <f t="shared" si="21"/>
        <v/>
      </c>
      <c r="F236" s="1" t="str">
        <f ca="1">IF(COUNTIF($E$2:E236,E236)=1,IFERROR(SUMPRODUCT(SEARCH(MID(E236,ROW(INDIRECT("1:"&amp;LEN(E236))),1),Lists!$V$2),ROW(INDIRECT("1:"&amp;LEN(E236)))),""),"")</f>
        <v/>
      </c>
      <c r="G236" s="1" t="str">
        <f t="shared" ca="1" si="19"/>
        <v/>
      </c>
      <c r="H236" s="1" t="str">
        <f t="shared" si="25"/>
        <v xml:space="preserve"> /  - ()</v>
      </c>
      <c r="I236" s="1"/>
      <c r="J236" s="1" t="str">
        <f>IF('Settlement Account'!J236="Yes",'Settlement Account'!C236&amp;'Settlement Account'!D236,"")</f>
        <v/>
      </c>
      <c r="K236" s="1" t="str">
        <f>IF('Settlement Account'!J236="Yes",'Settlement Account'!A236,"")</f>
        <v/>
      </c>
      <c r="L236" s="1" t="str">
        <f>IF('Settlement Account'!J236="Yes",'Settlement Account'!C236,"")</f>
        <v/>
      </c>
      <c r="M236" s="1" t="str">
        <f>IF('Settlement Account'!J236="Yes",'Settlement Account'!D236,"")</f>
        <v/>
      </c>
      <c r="N236" s="1" t="str">
        <f t="shared" si="23"/>
        <v/>
      </c>
      <c r="O236" s="1" t="str">
        <f ca="1">IF(COUNTIF($N$2:N236,N236)=1,IFERROR(SUMPRODUCT(SEARCH(MID(N236,ROW(INDIRECT("1:"&amp;LEN(N236))),1),Lists!$V$2)),""),"")</f>
        <v/>
      </c>
      <c r="P236" s="1" t="str">
        <f t="shared" ca="1" si="20"/>
        <v/>
      </c>
      <c r="Q236" s="1" t="str">
        <f t="shared" si="24"/>
        <v xml:space="preserve"> / Eurex Derivate - ()</v>
      </c>
    </row>
    <row r="237" spans="1:17">
      <c r="A237" s="36" t="str">
        <f>IF(OR('Processing Settings'!G237="Netting with Strange Nets ('NET/SPLIT')",'Processing Settings'!G237="Aggregation with Linking",'Processing Settings'!G237="Aggregation"),'Processing Settings'!E237,"")</f>
        <v/>
      </c>
      <c r="B237" s="39" t="str">
        <f>IF(OR('Processing Settings'!G237="Netting with Strange Nets ('NET/SPLIT')",'Processing Settings'!G237="Aggregation with Linking",'Processing Settings'!G237="Aggregation"),'Processing Settings'!A237,"")</f>
        <v/>
      </c>
      <c r="C237" s="39" t="str">
        <f>IF(OR('Processing Settings'!G237="Netting with Strange Nets ('NET/SPLIT')",'Processing Settings'!G237="Aggregation with Linking",'Processing Settings'!G237="Aggregation"),'Processing Settings'!D237,"")</f>
        <v/>
      </c>
      <c r="D237" s="39" t="str">
        <f>IF(OR('Processing Settings'!G237="Netting with Strange Nets ('NET/SPLIT')",'Processing Settings'!G237="Aggregation with Linking",'Processing Settings'!G237="Aggregation"),'Processing Settings'!C237,"")</f>
        <v/>
      </c>
      <c r="E237" s="40" t="str">
        <f t="shared" si="21"/>
        <v/>
      </c>
      <c r="F237" s="1" t="str">
        <f ca="1">IF(COUNTIF($E$2:E237,E237)=1,IFERROR(SUMPRODUCT(SEARCH(MID(E237,ROW(INDIRECT("1:"&amp;LEN(E237))),1),Lists!$V$2),ROW(INDIRECT("1:"&amp;LEN(E237)))),""),"")</f>
        <v/>
      </c>
      <c r="G237" s="1" t="str">
        <f t="shared" ca="1" si="19"/>
        <v/>
      </c>
      <c r="H237" s="1" t="str">
        <f t="shared" si="25"/>
        <v xml:space="preserve"> /  - ()</v>
      </c>
      <c r="I237" s="1"/>
      <c r="J237" s="1" t="str">
        <f>IF('Settlement Account'!J237="Yes",'Settlement Account'!C237&amp;'Settlement Account'!D237,"")</f>
        <v/>
      </c>
      <c r="K237" s="1" t="str">
        <f>IF('Settlement Account'!J237="Yes",'Settlement Account'!A237,"")</f>
        <v/>
      </c>
      <c r="L237" s="1" t="str">
        <f>IF('Settlement Account'!J237="Yes",'Settlement Account'!C237,"")</f>
        <v/>
      </c>
      <c r="M237" s="1" t="str">
        <f>IF('Settlement Account'!J237="Yes",'Settlement Account'!D237,"")</f>
        <v/>
      </c>
      <c r="N237" s="1" t="str">
        <f t="shared" si="23"/>
        <v/>
      </c>
      <c r="O237" s="1" t="str">
        <f ca="1">IF(COUNTIF($N$2:N237,N237)=1,IFERROR(SUMPRODUCT(SEARCH(MID(N237,ROW(INDIRECT("1:"&amp;LEN(N237))),1),Lists!$V$2)),""),"")</f>
        <v/>
      </c>
      <c r="P237" s="1" t="str">
        <f t="shared" ca="1" si="20"/>
        <v/>
      </c>
      <c r="Q237" s="1" t="str">
        <f t="shared" si="24"/>
        <v xml:space="preserve"> / Eurex Derivate - ()</v>
      </c>
    </row>
    <row r="238" spans="1:17">
      <c r="A238" s="36" t="str">
        <f>IF(OR('Processing Settings'!G238="Netting with Strange Nets ('NET/SPLIT')",'Processing Settings'!G238="Aggregation with Linking",'Processing Settings'!G238="Aggregation"),'Processing Settings'!E238,"")</f>
        <v/>
      </c>
      <c r="B238" s="39" t="str">
        <f>IF(OR('Processing Settings'!G238="Netting with Strange Nets ('NET/SPLIT')",'Processing Settings'!G238="Aggregation with Linking",'Processing Settings'!G238="Aggregation"),'Processing Settings'!A238,"")</f>
        <v/>
      </c>
      <c r="C238" s="39" t="str">
        <f>IF(OR('Processing Settings'!G238="Netting with Strange Nets ('NET/SPLIT')",'Processing Settings'!G238="Aggregation with Linking",'Processing Settings'!G238="Aggregation"),'Processing Settings'!D238,"")</f>
        <v/>
      </c>
      <c r="D238" s="39" t="str">
        <f>IF(OR('Processing Settings'!G238="Netting with Strange Nets ('NET/SPLIT')",'Processing Settings'!G238="Aggregation with Linking",'Processing Settings'!G238="Aggregation"),'Processing Settings'!C238,"")</f>
        <v/>
      </c>
      <c r="E238" s="40" t="str">
        <f t="shared" si="21"/>
        <v/>
      </c>
      <c r="F238" s="1" t="str">
        <f ca="1">IF(COUNTIF($E$2:E238,E238)=1,IFERROR(SUMPRODUCT(SEARCH(MID(E238,ROW(INDIRECT("1:"&amp;LEN(E238))),1),Lists!$V$2),ROW(INDIRECT("1:"&amp;LEN(E238)))),""),"")</f>
        <v/>
      </c>
      <c r="G238" s="1" t="str">
        <f t="shared" ca="1" si="19"/>
        <v/>
      </c>
      <c r="H238" s="1" t="str">
        <f t="shared" si="25"/>
        <v xml:space="preserve"> /  - ()</v>
      </c>
      <c r="I238" s="1"/>
      <c r="J238" s="1" t="str">
        <f>IF('Settlement Account'!J238="Yes",'Settlement Account'!C238&amp;'Settlement Account'!D238,"")</f>
        <v/>
      </c>
      <c r="K238" s="1" t="str">
        <f>IF('Settlement Account'!J238="Yes",'Settlement Account'!A238,"")</f>
        <v/>
      </c>
      <c r="L238" s="1" t="str">
        <f>IF('Settlement Account'!J238="Yes",'Settlement Account'!C238,"")</f>
        <v/>
      </c>
      <c r="M238" s="1" t="str">
        <f>IF('Settlement Account'!J238="Yes",'Settlement Account'!D238,"")</f>
        <v/>
      </c>
      <c r="N238" s="1" t="str">
        <f t="shared" si="23"/>
        <v/>
      </c>
      <c r="O238" s="1" t="str">
        <f ca="1">IF(COUNTIF($N$2:N238,N238)=1,IFERROR(SUMPRODUCT(SEARCH(MID(N238,ROW(INDIRECT("1:"&amp;LEN(N238))),1),Lists!$V$2)),""),"")</f>
        <v/>
      </c>
      <c r="P238" s="1" t="str">
        <f t="shared" ca="1" si="20"/>
        <v/>
      </c>
      <c r="Q238" s="1" t="str">
        <f t="shared" si="24"/>
        <v xml:space="preserve"> / Eurex Derivate - ()</v>
      </c>
    </row>
    <row r="239" spans="1:17">
      <c r="A239" s="36" t="str">
        <f>IF(OR('Processing Settings'!G239="Netting with Strange Nets ('NET/SPLIT')",'Processing Settings'!G239="Aggregation with Linking",'Processing Settings'!G239="Aggregation"),'Processing Settings'!E239,"")</f>
        <v/>
      </c>
      <c r="B239" s="39" t="str">
        <f>IF(OR('Processing Settings'!G239="Netting with Strange Nets ('NET/SPLIT')",'Processing Settings'!G239="Aggregation with Linking",'Processing Settings'!G239="Aggregation"),'Processing Settings'!A239,"")</f>
        <v/>
      </c>
      <c r="C239" s="39" t="str">
        <f>IF(OR('Processing Settings'!G239="Netting with Strange Nets ('NET/SPLIT')",'Processing Settings'!G239="Aggregation with Linking",'Processing Settings'!G239="Aggregation"),'Processing Settings'!D239,"")</f>
        <v/>
      </c>
      <c r="D239" s="39" t="str">
        <f>IF(OR('Processing Settings'!G239="Netting with Strange Nets ('NET/SPLIT')",'Processing Settings'!G239="Aggregation with Linking",'Processing Settings'!G239="Aggregation"),'Processing Settings'!C239,"")</f>
        <v/>
      </c>
      <c r="E239" s="40" t="str">
        <f t="shared" si="21"/>
        <v/>
      </c>
      <c r="F239" s="1" t="str">
        <f ca="1">IF(COUNTIF($E$2:E239,E239)=1,IFERROR(SUMPRODUCT(SEARCH(MID(E239,ROW(INDIRECT("1:"&amp;LEN(E239))),1),Lists!$V$2),ROW(INDIRECT("1:"&amp;LEN(E239)))),""),"")</f>
        <v/>
      </c>
      <c r="G239" s="1" t="str">
        <f t="shared" ca="1" si="19"/>
        <v/>
      </c>
      <c r="H239" s="1" t="str">
        <f t="shared" si="25"/>
        <v xml:space="preserve"> /  - ()</v>
      </c>
      <c r="I239" s="1"/>
      <c r="J239" s="1" t="str">
        <f>IF('Settlement Account'!J239="Yes",'Settlement Account'!C239&amp;'Settlement Account'!D239,"")</f>
        <v/>
      </c>
      <c r="K239" s="1" t="str">
        <f>IF('Settlement Account'!J239="Yes",'Settlement Account'!A239,"")</f>
        <v/>
      </c>
      <c r="L239" s="1" t="str">
        <f>IF('Settlement Account'!J239="Yes",'Settlement Account'!C239,"")</f>
        <v/>
      </c>
      <c r="M239" s="1" t="str">
        <f>IF('Settlement Account'!J239="Yes",'Settlement Account'!D239,"")</f>
        <v/>
      </c>
      <c r="N239" s="1" t="str">
        <f t="shared" si="23"/>
        <v/>
      </c>
      <c r="O239" s="1" t="str">
        <f ca="1">IF(COUNTIF($N$2:N239,N239)=1,IFERROR(SUMPRODUCT(SEARCH(MID(N239,ROW(INDIRECT("1:"&amp;LEN(N239))),1),Lists!$V$2)),""),"")</f>
        <v/>
      </c>
      <c r="P239" s="1" t="str">
        <f t="shared" ca="1" si="20"/>
        <v/>
      </c>
      <c r="Q239" s="1" t="str">
        <f t="shared" si="24"/>
        <v xml:space="preserve"> / Eurex Derivate - ()</v>
      </c>
    </row>
    <row r="240" spans="1:17">
      <c r="A240" s="36" t="str">
        <f>IF(OR('Processing Settings'!G240="Netting with Strange Nets ('NET/SPLIT')",'Processing Settings'!G240="Aggregation with Linking",'Processing Settings'!G240="Aggregation"),'Processing Settings'!E240,"")</f>
        <v/>
      </c>
      <c r="B240" s="39" t="str">
        <f>IF(OR('Processing Settings'!G240="Netting with Strange Nets ('NET/SPLIT')",'Processing Settings'!G240="Aggregation with Linking",'Processing Settings'!G240="Aggregation"),'Processing Settings'!A240,"")</f>
        <v/>
      </c>
      <c r="C240" s="39" t="str">
        <f>IF(OR('Processing Settings'!G240="Netting with Strange Nets ('NET/SPLIT')",'Processing Settings'!G240="Aggregation with Linking",'Processing Settings'!G240="Aggregation"),'Processing Settings'!D240,"")</f>
        <v/>
      </c>
      <c r="D240" s="39" t="str">
        <f>IF(OR('Processing Settings'!G240="Netting with Strange Nets ('NET/SPLIT')",'Processing Settings'!G240="Aggregation with Linking",'Processing Settings'!G240="Aggregation"),'Processing Settings'!C240,"")</f>
        <v/>
      </c>
      <c r="E240" s="40" t="str">
        <f t="shared" si="21"/>
        <v/>
      </c>
      <c r="F240" s="1" t="str">
        <f ca="1">IF(COUNTIF($E$2:E240,E240)=1,IFERROR(SUMPRODUCT(SEARCH(MID(E240,ROW(INDIRECT("1:"&amp;LEN(E240))),1),Lists!$V$2),ROW(INDIRECT("1:"&amp;LEN(E240)))),""),"")</f>
        <v/>
      </c>
      <c r="G240" s="1" t="str">
        <f t="shared" ca="1" si="19"/>
        <v/>
      </c>
      <c r="H240" s="1" t="str">
        <f t="shared" si="25"/>
        <v xml:space="preserve"> /  - ()</v>
      </c>
      <c r="I240" s="1"/>
      <c r="J240" s="1" t="str">
        <f>IF('Settlement Account'!J240="Yes",'Settlement Account'!C240&amp;'Settlement Account'!D240,"")</f>
        <v/>
      </c>
      <c r="K240" s="1" t="str">
        <f>IF('Settlement Account'!J240="Yes",'Settlement Account'!A240,"")</f>
        <v/>
      </c>
      <c r="L240" s="1" t="str">
        <f>IF('Settlement Account'!J240="Yes",'Settlement Account'!C240,"")</f>
        <v/>
      </c>
      <c r="M240" s="1" t="str">
        <f>IF('Settlement Account'!J240="Yes",'Settlement Account'!D240,"")</f>
        <v/>
      </c>
      <c r="N240" s="1" t="str">
        <f t="shared" si="23"/>
        <v/>
      </c>
      <c r="O240" s="1" t="str">
        <f ca="1">IF(COUNTIF($N$2:N240,N240)=1,IFERROR(SUMPRODUCT(SEARCH(MID(N240,ROW(INDIRECT("1:"&amp;LEN(N240))),1),Lists!$V$2)),""),"")</f>
        <v/>
      </c>
      <c r="P240" s="1" t="str">
        <f t="shared" ca="1" si="20"/>
        <v/>
      </c>
      <c r="Q240" s="1" t="str">
        <f t="shared" si="24"/>
        <v xml:space="preserve"> / Eurex Derivate - ()</v>
      </c>
    </row>
    <row r="241" spans="1:17">
      <c r="A241" s="36" t="str">
        <f>IF(OR('Processing Settings'!G241="Netting with Strange Nets ('NET/SPLIT')",'Processing Settings'!G241="Aggregation with Linking",'Processing Settings'!G241="Aggregation"),'Processing Settings'!E241,"")</f>
        <v/>
      </c>
      <c r="B241" s="39" t="str">
        <f>IF(OR('Processing Settings'!G241="Netting with Strange Nets ('NET/SPLIT')",'Processing Settings'!G241="Aggregation with Linking",'Processing Settings'!G241="Aggregation"),'Processing Settings'!A241,"")</f>
        <v/>
      </c>
      <c r="C241" s="39" t="str">
        <f>IF(OR('Processing Settings'!G241="Netting with Strange Nets ('NET/SPLIT')",'Processing Settings'!G241="Aggregation with Linking",'Processing Settings'!G241="Aggregation"),'Processing Settings'!D241,"")</f>
        <v/>
      </c>
      <c r="D241" s="39" t="str">
        <f>IF(OR('Processing Settings'!G241="Netting with Strange Nets ('NET/SPLIT')",'Processing Settings'!G241="Aggregation with Linking",'Processing Settings'!G241="Aggregation"),'Processing Settings'!C241,"")</f>
        <v/>
      </c>
      <c r="E241" s="40" t="str">
        <f t="shared" si="21"/>
        <v/>
      </c>
      <c r="F241" s="1" t="str">
        <f ca="1">IF(COUNTIF($E$2:E241,E241)=1,IFERROR(SUMPRODUCT(SEARCH(MID(E241,ROW(INDIRECT("1:"&amp;LEN(E241))),1),Lists!$V$2),ROW(INDIRECT("1:"&amp;LEN(E241)))),""),"")</f>
        <v/>
      </c>
      <c r="G241" s="1" t="str">
        <f t="shared" ca="1" si="19"/>
        <v/>
      </c>
      <c r="H241" s="1" t="str">
        <f t="shared" si="25"/>
        <v xml:space="preserve"> /  - ()</v>
      </c>
      <c r="I241" s="1"/>
      <c r="J241" s="1" t="str">
        <f>IF('Settlement Account'!J241="Yes",'Settlement Account'!C241&amp;'Settlement Account'!D241,"")</f>
        <v/>
      </c>
      <c r="K241" s="1" t="str">
        <f>IF('Settlement Account'!J241="Yes",'Settlement Account'!A241,"")</f>
        <v/>
      </c>
      <c r="L241" s="1" t="str">
        <f>IF('Settlement Account'!J241="Yes",'Settlement Account'!C241,"")</f>
        <v/>
      </c>
      <c r="M241" s="1" t="str">
        <f>IF('Settlement Account'!J241="Yes",'Settlement Account'!D241,"")</f>
        <v/>
      </c>
      <c r="N241" s="1" t="str">
        <f t="shared" si="23"/>
        <v/>
      </c>
      <c r="O241" s="1" t="str">
        <f ca="1">IF(COUNTIF($N$2:N241,N241)=1,IFERROR(SUMPRODUCT(SEARCH(MID(N241,ROW(INDIRECT("1:"&amp;LEN(N241))),1),Lists!$V$2)),""),"")</f>
        <v/>
      </c>
      <c r="P241" s="1" t="str">
        <f t="shared" ca="1" si="20"/>
        <v/>
      </c>
      <c r="Q241" s="1" t="str">
        <f t="shared" si="24"/>
        <v xml:space="preserve"> / Eurex Derivate - ()</v>
      </c>
    </row>
    <row r="242" spans="1:17">
      <c r="A242" s="36" t="str">
        <f>IF(OR('Processing Settings'!G242="Netting with Strange Nets ('NET/SPLIT')",'Processing Settings'!G242="Aggregation with Linking",'Processing Settings'!G242="Aggregation"),'Processing Settings'!E242,"")</f>
        <v/>
      </c>
      <c r="B242" s="39" t="str">
        <f>IF(OR('Processing Settings'!G242="Netting with Strange Nets ('NET/SPLIT')",'Processing Settings'!G242="Aggregation with Linking",'Processing Settings'!G242="Aggregation"),'Processing Settings'!A242,"")</f>
        <v/>
      </c>
      <c r="C242" s="39" t="str">
        <f>IF(OR('Processing Settings'!G242="Netting with Strange Nets ('NET/SPLIT')",'Processing Settings'!G242="Aggregation with Linking",'Processing Settings'!G242="Aggregation"),'Processing Settings'!D242,"")</f>
        <v/>
      </c>
      <c r="D242" s="39" t="str">
        <f>IF(OR('Processing Settings'!G242="Netting with Strange Nets ('NET/SPLIT')",'Processing Settings'!G242="Aggregation with Linking",'Processing Settings'!G242="Aggregation"),'Processing Settings'!C242,"")</f>
        <v/>
      </c>
      <c r="E242" s="40" t="str">
        <f t="shared" si="21"/>
        <v/>
      </c>
      <c r="F242" s="1" t="str">
        <f ca="1">IF(COUNTIF($E$2:E242,E242)=1,IFERROR(SUMPRODUCT(SEARCH(MID(E242,ROW(INDIRECT("1:"&amp;LEN(E242))),1),Lists!$V$2),ROW(INDIRECT("1:"&amp;LEN(E242)))),""),"")</f>
        <v/>
      </c>
      <c r="G242" s="1" t="str">
        <f t="shared" ca="1" si="19"/>
        <v/>
      </c>
      <c r="H242" s="1" t="str">
        <f t="shared" si="25"/>
        <v xml:space="preserve"> /  - ()</v>
      </c>
      <c r="I242" s="1"/>
      <c r="J242" s="1" t="str">
        <f>IF('Settlement Account'!J242="Yes",'Settlement Account'!C242&amp;'Settlement Account'!D242,"")</f>
        <v/>
      </c>
      <c r="K242" s="1" t="str">
        <f>IF('Settlement Account'!J242="Yes",'Settlement Account'!A242,"")</f>
        <v/>
      </c>
      <c r="L242" s="1" t="str">
        <f>IF('Settlement Account'!J242="Yes",'Settlement Account'!C242,"")</f>
        <v/>
      </c>
      <c r="M242" s="1" t="str">
        <f>IF('Settlement Account'!J242="Yes",'Settlement Account'!D242,"")</f>
        <v/>
      </c>
      <c r="N242" s="1" t="str">
        <f t="shared" si="23"/>
        <v/>
      </c>
      <c r="O242" s="1" t="str">
        <f ca="1">IF(COUNTIF($N$2:N242,N242)=1,IFERROR(SUMPRODUCT(SEARCH(MID(N242,ROW(INDIRECT("1:"&amp;LEN(N242))),1),Lists!$V$2)),""),"")</f>
        <v/>
      </c>
      <c r="P242" s="1" t="str">
        <f t="shared" ca="1" si="20"/>
        <v/>
      </c>
      <c r="Q242" s="1" t="str">
        <f t="shared" si="24"/>
        <v xml:space="preserve"> / Eurex Derivate - ()</v>
      </c>
    </row>
    <row r="243" spans="1:17">
      <c r="A243" s="36" t="str">
        <f>IF(OR('Processing Settings'!G243="Netting with Strange Nets ('NET/SPLIT')",'Processing Settings'!G243="Aggregation with Linking",'Processing Settings'!G243="Aggregation"),'Processing Settings'!E243,"")</f>
        <v/>
      </c>
      <c r="B243" s="39" t="str">
        <f>IF(OR('Processing Settings'!G243="Netting with Strange Nets ('NET/SPLIT')",'Processing Settings'!G243="Aggregation with Linking",'Processing Settings'!G243="Aggregation"),'Processing Settings'!A243,"")</f>
        <v/>
      </c>
      <c r="C243" s="39" t="str">
        <f>IF(OR('Processing Settings'!G243="Netting with Strange Nets ('NET/SPLIT')",'Processing Settings'!G243="Aggregation with Linking",'Processing Settings'!G243="Aggregation"),'Processing Settings'!D243,"")</f>
        <v/>
      </c>
      <c r="D243" s="39" t="str">
        <f>IF(OR('Processing Settings'!G243="Netting with Strange Nets ('NET/SPLIT')",'Processing Settings'!G243="Aggregation with Linking",'Processing Settings'!G243="Aggregation"),'Processing Settings'!C243,"")</f>
        <v/>
      </c>
      <c r="E243" s="40" t="str">
        <f t="shared" si="21"/>
        <v/>
      </c>
      <c r="F243" s="1" t="str">
        <f ca="1">IF(COUNTIF($E$2:E243,E243)=1,IFERROR(SUMPRODUCT(SEARCH(MID(E243,ROW(INDIRECT("1:"&amp;LEN(E243))),1),Lists!$V$2),ROW(INDIRECT("1:"&amp;LEN(E243)))),""),"")</f>
        <v/>
      </c>
      <c r="G243" s="1" t="str">
        <f t="shared" ca="1" si="19"/>
        <v/>
      </c>
      <c r="H243" s="1" t="str">
        <f t="shared" si="25"/>
        <v xml:space="preserve"> /  - ()</v>
      </c>
      <c r="I243" s="1"/>
      <c r="J243" s="1" t="str">
        <f>IF('Settlement Account'!J243="Yes",'Settlement Account'!C243&amp;'Settlement Account'!D243,"")</f>
        <v/>
      </c>
      <c r="K243" s="1" t="str">
        <f>IF('Settlement Account'!J243="Yes",'Settlement Account'!A243,"")</f>
        <v/>
      </c>
      <c r="L243" s="1" t="str">
        <f>IF('Settlement Account'!J243="Yes",'Settlement Account'!C243,"")</f>
        <v/>
      </c>
      <c r="M243" s="1" t="str">
        <f>IF('Settlement Account'!J243="Yes",'Settlement Account'!D243,"")</f>
        <v/>
      </c>
      <c r="N243" s="1" t="str">
        <f t="shared" si="23"/>
        <v/>
      </c>
      <c r="O243" s="1" t="str">
        <f ca="1">IF(COUNTIF($N$2:N243,N243)=1,IFERROR(SUMPRODUCT(SEARCH(MID(N243,ROW(INDIRECT("1:"&amp;LEN(N243))),1),Lists!$V$2)),""),"")</f>
        <v/>
      </c>
      <c r="P243" s="1" t="str">
        <f t="shared" ca="1" si="20"/>
        <v/>
      </c>
      <c r="Q243" s="1" t="str">
        <f t="shared" si="24"/>
        <v xml:space="preserve"> / Eurex Derivate - ()</v>
      </c>
    </row>
    <row r="244" spans="1:17">
      <c r="A244" s="36" t="str">
        <f>IF(OR('Processing Settings'!G244="Netting with Strange Nets ('NET/SPLIT')",'Processing Settings'!G244="Aggregation with Linking",'Processing Settings'!G244="Aggregation"),'Processing Settings'!E244,"")</f>
        <v/>
      </c>
      <c r="B244" s="39" t="str">
        <f>IF(OR('Processing Settings'!G244="Netting with Strange Nets ('NET/SPLIT')",'Processing Settings'!G244="Aggregation with Linking",'Processing Settings'!G244="Aggregation"),'Processing Settings'!A244,"")</f>
        <v/>
      </c>
      <c r="C244" s="39" t="str">
        <f>IF(OR('Processing Settings'!G244="Netting with Strange Nets ('NET/SPLIT')",'Processing Settings'!G244="Aggregation with Linking",'Processing Settings'!G244="Aggregation"),'Processing Settings'!D244,"")</f>
        <v/>
      </c>
      <c r="D244" s="39" t="str">
        <f>IF(OR('Processing Settings'!G244="Netting with Strange Nets ('NET/SPLIT')",'Processing Settings'!G244="Aggregation with Linking",'Processing Settings'!G244="Aggregation"),'Processing Settings'!C244,"")</f>
        <v/>
      </c>
      <c r="E244" s="40" t="str">
        <f t="shared" si="21"/>
        <v/>
      </c>
      <c r="F244" s="1" t="str">
        <f ca="1">IF(COUNTIF($E$2:E244,E244)=1,IFERROR(SUMPRODUCT(SEARCH(MID(E244,ROW(INDIRECT("1:"&amp;LEN(E244))),1),Lists!$V$2),ROW(INDIRECT("1:"&amp;LEN(E244)))),""),"")</f>
        <v/>
      </c>
      <c r="G244" s="1" t="str">
        <f t="shared" ca="1" si="19"/>
        <v/>
      </c>
      <c r="H244" s="1" t="str">
        <f t="shared" si="25"/>
        <v xml:space="preserve"> /  - ()</v>
      </c>
      <c r="I244" s="1"/>
      <c r="J244" s="1" t="str">
        <f>IF('Settlement Account'!J244="Yes",'Settlement Account'!C244&amp;'Settlement Account'!D244,"")</f>
        <v/>
      </c>
      <c r="K244" s="1" t="str">
        <f>IF('Settlement Account'!J244="Yes",'Settlement Account'!A244,"")</f>
        <v/>
      </c>
      <c r="L244" s="1" t="str">
        <f>IF('Settlement Account'!J244="Yes",'Settlement Account'!C244,"")</f>
        <v/>
      </c>
      <c r="M244" s="1" t="str">
        <f>IF('Settlement Account'!J244="Yes",'Settlement Account'!D244,"")</f>
        <v/>
      </c>
      <c r="N244" s="1" t="str">
        <f t="shared" si="23"/>
        <v/>
      </c>
      <c r="O244" s="1" t="str">
        <f ca="1">IF(COUNTIF($N$2:N244,N244)=1,IFERROR(SUMPRODUCT(SEARCH(MID(N244,ROW(INDIRECT("1:"&amp;LEN(N244))),1),Lists!$V$2)),""),"")</f>
        <v/>
      </c>
      <c r="P244" s="1" t="str">
        <f t="shared" ca="1" si="20"/>
        <v/>
      </c>
      <c r="Q244" s="1" t="str">
        <f t="shared" si="24"/>
        <v xml:space="preserve"> / Eurex Derivate - ()</v>
      </c>
    </row>
    <row r="245" spans="1:17">
      <c r="A245" s="36" t="str">
        <f>IF(OR('Processing Settings'!G245="Netting with Strange Nets ('NET/SPLIT')",'Processing Settings'!G245="Aggregation with Linking",'Processing Settings'!G245="Aggregation"),'Processing Settings'!E245,"")</f>
        <v/>
      </c>
      <c r="B245" s="39" t="str">
        <f>IF(OR('Processing Settings'!G245="Netting with Strange Nets ('NET/SPLIT')",'Processing Settings'!G245="Aggregation with Linking",'Processing Settings'!G245="Aggregation"),'Processing Settings'!A245,"")</f>
        <v/>
      </c>
      <c r="C245" s="39" t="str">
        <f>IF(OR('Processing Settings'!G245="Netting with Strange Nets ('NET/SPLIT')",'Processing Settings'!G245="Aggregation with Linking",'Processing Settings'!G245="Aggregation"),'Processing Settings'!D245,"")</f>
        <v/>
      </c>
      <c r="D245" s="39" t="str">
        <f>IF(OR('Processing Settings'!G245="Netting with Strange Nets ('NET/SPLIT')",'Processing Settings'!G245="Aggregation with Linking",'Processing Settings'!G245="Aggregation"),'Processing Settings'!C245,"")</f>
        <v/>
      </c>
      <c r="E245" s="40" t="str">
        <f t="shared" si="21"/>
        <v/>
      </c>
      <c r="F245" s="1" t="str">
        <f ca="1">IF(COUNTIF($E$2:E245,E245)=1,IFERROR(SUMPRODUCT(SEARCH(MID(E245,ROW(INDIRECT("1:"&amp;LEN(E245))),1),Lists!$V$2),ROW(INDIRECT("1:"&amp;LEN(E245)))),""),"")</f>
        <v/>
      </c>
      <c r="G245" s="1" t="str">
        <f t="shared" ca="1" si="19"/>
        <v/>
      </c>
      <c r="H245" s="1" t="str">
        <f t="shared" si="25"/>
        <v xml:space="preserve"> /  - ()</v>
      </c>
      <c r="I245" s="1"/>
      <c r="J245" s="1" t="str">
        <f>IF('Settlement Account'!J245="Yes",'Settlement Account'!C245&amp;'Settlement Account'!D245,"")</f>
        <v/>
      </c>
      <c r="K245" s="1" t="str">
        <f>IF('Settlement Account'!J245="Yes",'Settlement Account'!A245,"")</f>
        <v/>
      </c>
      <c r="L245" s="1" t="str">
        <f>IF('Settlement Account'!J245="Yes",'Settlement Account'!C245,"")</f>
        <v/>
      </c>
      <c r="M245" s="1" t="str">
        <f>IF('Settlement Account'!J245="Yes",'Settlement Account'!D245,"")</f>
        <v/>
      </c>
      <c r="N245" s="1" t="str">
        <f t="shared" si="23"/>
        <v/>
      </c>
      <c r="O245" s="1" t="str">
        <f ca="1">IF(COUNTIF($N$2:N245,N245)=1,IFERROR(SUMPRODUCT(SEARCH(MID(N245,ROW(INDIRECT("1:"&amp;LEN(N245))),1),Lists!$V$2)),""),"")</f>
        <v/>
      </c>
      <c r="P245" s="1" t="str">
        <f t="shared" ca="1" si="20"/>
        <v/>
      </c>
      <c r="Q245" s="1" t="str">
        <f t="shared" si="24"/>
        <v xml:space="preserve"> / Eurex Derivate - ()</v>
      </c>
    </row>
    <row r="246" spans="1:17">
      <c r="A246" s="36" t="str">
        <f>IF(OR('Processing Settings'!G246="Netting with Strange Nets ('NET/SPLIT')",'Processing Settings'!G246="Aggregation with Linking",'Processing Settings'!G246="Aggregation"),'Processing Settings'!E246,"")</f>
        <v/>
      </c>
      <c r="B246" s="39" t="str">
        <f>IF(OR('Processing Settings'!G246="Netting with Strange Nets ('NET/SPLIT')",'Processing Settings'!G246="Aggregation with Linking",'Processing Settings'!G246="Aggregation"),'Processing Settings'!A246,"")</f>
        <v/>
      </c>
      <c r="C246" s="39" t="str">
        <f>IF(OR('Processing Settings'!G246="Netting with Strange Nets ('NET/SPLIT')",'Processing Settings'!G246="Aggregation with Linking",'Processing Settings'!G246="Aggregation"),'Processing Settings'!D246,"")</f>
        <v/>
      </c>
      <c r="D246" s="39" t="str">
        <f>IF(OR('Processing Settings'!G246="Netting with Strange Nets ('NET/SPLIT')",'Processing Settings'!G246="Aggregation with Linking",'Processing Settings'!G246="Aggregation"),'Processing Settings'!C246,"")</f>
        <v/>
      </c>
      <c r="E246" s="40" t="str">
        <f t="shared" si="21"/>
        <v/>
      </c>
      <c r="F246" s="1" t="str">
        <f ca="1">IF(COUNTIF($E$2:E246,E246)=1,IFERROR(SUMPRODUCT(SEARCH(MID(E246,ROW(INDIRECT("1:"&amp;LEN(E246))),1),Lists!$V$2),ROW(INDIRECT("1:"&amp;LEN(E246)))),""),"")</f>
        <v/>
      </c>
      <c r="G246" s="1" t="str">
        <f t="shared" ca="1" si="19"/>
        <v/>
      </c>
      <c r="H246" s="1" t="str">
        <f t="shared" si="25"/>
        <v xml:space="preserve"> /  - ()</v>
      </c>
      <c r="I246" s="1"/>
      <c r="J246" s="1" t="str">
        <f>IF('Settlement Account'!J246="Yes",'Settlement Account'!C246&amp;'Settlement Account'!D246,"")</f>
        <v/>
      </c>
      <c r="K246" s="1" t="str">
        <f>IF('Settlement Account'!J246="Yes",'Settlement Account'!A246,"")</f>
        <v/>
      </c>
      <c r="L246" s="1" t="str">
        <f>IF('Settlement Account'!J246="Yes",'Settlement Account'!C246,"")</f>
        <v/>
      </c>
      <c r="M246" s="1" t="str">
        <f>IF('Settlement Account'!J246="Yes",'Settlement Account'!D246,"")</f>
        <v/>
      </c>
      <c r="N246" s="1" t="str">
        <f t="shared" si="23"/>
        <v/>
      </c>
      <c r="O246" s="1" t="str">
        <f ca="1">IF(COUNTIF($N$2:N246,N246)=1,IFERROR(SUMPRODUCT(SEARCH(MID(N246,ROW(INDIRECT("1:"&amp;LEN(N246))),1),Lists!$V$2)),""),"")</f>
        <v/>
      </c>
      <c r="P246" s="1" t="str">
        <f t="shared" ca="1" si="20"/>
        <v/>
      </c>
      <c r="Q246" s="1" t="str">
        <f t="shared" si="24"/>
        <v xml:space="preserve"> / Eurex Derivate - ()</v>
      </c>
    </row>
    <row r="247" spans="1:17">
      <c r="A247" s="36" t="str">
        <f>IF(OR('Processing Settings'!G247="Netting with Strange Nets ('NET/SPLIT')",'Processing Settings'!G247="Aggregation with Linking",'Processing Settings'!G247="Aggregation"),'Processing Settings'!E247,"")</f>
        <v/>
      </c>
      <c r="B247" s="39" t="str">
        <f>IF(OR('Processing Settings'!G247="Netting with Strange Nets ('NET/SPLIT')",'Processing Settings'!G247="Aggregation with Linking",'Processing Settings'!G247="Aggregation"),'Processing Settings'!A247,"")</f>
        <v/>
      </c>
      <c r="C247" s="39" t="str">
        <f>IF(OR('Processing Settings'!G247="Netting with Strange Nets ('NET/SPLIT')",'Processing Settings'!G247="Aggregation with Linking",'Processing Settings'!G247="Aggregation"),'Processing Settings'!D247,"")</f>
        <v/>
      </c>
      <c r="D247" s="39" t="str">
        <f>IF(OR('Processing Settings'!G247="Netting with Strange Nets ('NET/SPLIT')",'Processing Settings'!G247="Aggregation with Linking",'Processing Settings'!G247="Aggregation"),'Processing Settings'!C247,"")</f>
        <v/>
      </c>
      <c r="E247" s="40" t="str">
        <f t="shared" si="21"/>
        <v/>
      </c>
      <c r="F247" s="1" t="str">
        <f ca="1">IF(COUNTIF($E$2:E247,E247)=1,IFERROR(SUMPRODUCT(SEARCH(MID(E247,ROW(INDIRECT("1:"&amp;LEN(E247))),1),Lists!$V$2),ROW(INDIRECT("1:"&amp;LEN(E247)))),""),"")</f>
        <v/>
      </c>
      <c r="G247" s="1" t="str">
        <f t="shared" ca="1" si="19"/>
        <v/>
      </c>
      <c r="H247" s="1" t="str">
        <f t="shared" si="25"/>
        <v xml:space="preserve"> /  - ()</v>
      </c>
      <c r="I247" s="1"/>
      <c r="J247" s="1" t="str">
        <f>IF('Settlement Account'!J247="Yes",'Settlement Account'!C247&amp;'Settlement Account'!D247,"")</f>
        <v/>
      </c>
      <c r="K247" s="1" t="str">
        <f>IF('Settlement Account'!J247="Yes",'Settlement Account'!A247,"")</f>
        <v/>
      </c>
      <c r="L247" s="1" t="str">
        <f>IF('Settlement Account'!J247="Yes",'Settlement Account'!C247,"")</f>
        <v/>
      </c>
      <c r="M247" s="1" t="str">
        <f>IF('Settlement Account'!J247="Yes",'Settlement Account'!D247,"")</f>
        <v/>
      </c>
      <c r="N247" s="1" t="str">
        <f t="shared" si="23"/>
        <v/>
      </c>
      <c r="O247" s="1" t="str">
        <f ca="1">IF(COUNTIF($N$2:N247,N247)=1,IFERROR(SUMPRODUCT(SEARCH(MID(N247,ROW(INDIRECT("1:"&amp;LEN(N247))),1),Lists!$V$2)),""),"")</f>
        <v/>
      </c>
      <c r="P247" s="1" t="str">
        <f t="shared" ca="1" si="20"/>
        <v/>
      </c>
      <c r="Q247" s="1" t="str">
        <f t="shared" si="24"/>
        <v xml:space="preserve"> / Eurex Derivate - ()</v>
      </c>
    </row>
    <row r="248" spans="1:17">
      <c r="A248" s="36" t="str">
        <f>IF(OR('Processing Settings'!G248="Netting with Strange Nets ('NET/SPLIT')",'Processing Settings'!G248="Aggregation with Linking",'Processing Settings'!G248="Aggregation"),'Processing Settings'!E248,"")</f>
        <v/>
      </c>
      <c r="B248" s="39" t="str">
        <f>IF(OR('Processing Settings'!G248="Netting with Strange Nets ('NET/SPLIT')",'Processing Settings'!G248="Aggregation with Linking",'Processing Settings'!G248="Aggregation"),'Processing Settings'!A248,"")</f>
        <v/>
      </c>
      <c r="C248" s="39" t="str">
        <f>IF(OR('Processing Settings'!G248="Netting with Strange Nets ('NET/SPLIT')",'Processing Settings'!G248="Aggregation with Linking",'Processing Settings'!G248="Aggregation"),'Processing Settings'!D248,"")</f>
        <v/>
      </c>
      <c r="D248" s="39" t="str">
        <f>IF(OR('Processing Settings'!G248="Netting with Strange Nets ('NET/SPLIT')",'Processing Settings'!G248="Aggregation with Linking",'Processing Settings'!G248="Aggregation"),'Processing Settings'!C248,"")</f>
        <v/>
      </c>
      <c r="E248" s="40" t="str">
        <f t="shared" si="21"/>
        <v/>
      </c>
      <c r="F248" s="1" t="str">
        <f ca="1">IF(COUNTIF($E$2:E248,E248)=1,IFERROR(SUMPRODUCT(SEARCH(MID(E248,ROW(INDIRECT("1:"&amp;LEN(E248))),1),Lists!$V$2),ROW(INDIRECT("1:"&amp;LEN(E248)))),""),"")</f>
        <v/>
      </c>
      <c r="G248" s="1" t="str">
        <f t="shared" ca="1" si="19"/>
        <v/>
      </c>
      <c r="H248" s="1" t="str">
        <f t="shared" si="25"/>
        <v xml:space="preserve"> /  - ()</v>
      </c>
      <c r="I248" s="1"/>
      <c r="J248" s="1" t="str">
        <f>IF('Settlement Account'!J248="Yes",'Settlement Account'!C248&amp;'Settlement Account'!D248,"")</f>
        <v/>
      </c>
      <c r="K248" s="1" t="str">
        <f>IF('Settlement Account'!J248="Yes",'Settlement Account'!A248,"")</f>
        <v/>
      </c>
      <c r="L248" s="1" t="str">
        <f>IF('Settlement Account'!J248="Yes",'Settlement Account'!C248,"")</f>
        <v/>
      </c>
      <c r="M248" s="1" t="str">
        <f>IF('Settlement Account'!J248="Yes",'Settlement Account'!D248,"")</f>
        <v/>
      </c>
      <c r="N248" s="1" t="str">
        <f t="shared" si="23"/>
        <v/>
      </c>
      <c r="O248" s="1" t="str">
        <f ca="1">IF(COUNTIF($N$2:N248,N248)=1,IFERROR(SUMPRODUCT(SEARCH(MID(N248,ROW(INDIRECT("1:"&amp;LEN(N248))),1),Lists!$V$2)),""),"")</f>
        <v/>
      </c>
      <c r="P248" s="1" t="str">
        <f t="shared" ca="1" si="20"/>
        <v/>
      </c>
      <c r="Q248" s="1" t="str">
        <f t="shared" si="24"/>
        <v xml:space="preserve"> / Eurex Derivate - ()</v>
      </c>
    </row>
    <row r="249" spans="1:17">
      <c r="A249" s="36" t="str">
        <f>IF(OR('Processing Settings'!G249="Netting with Strange Nets ('NET/SPLIT')",'Processing Settings'!G249="Aggregation with Linking",'Processing Settings'!G249="Aggregation"),'Processing Settings'!E249,"")</f>
        <v/>
      </c>
      <c r="B249" s="39" t="str">
        <f>IF(OR('Processing Settings'!G249="Netting with Strange Nets ('NET/SPLIT')",'Processing Settings'!G249="Aggregation with Linking",'Processing Settings'!G249="Aggregation"),'Processing Settings'!A249,"")</f>
        <v/>
      </c>
      <c r="C249" s="39" t="str">
        <f>IF(OR('Processing Settings'!G249="Netting with Strange Nets ('NET/SPLIT')",'Processing Settings'!G249="Aggregation with Linking",'Processing Settings'!G249="Aggregation"),'Processing Settings'!D249,"")</f>
        <v/>
      </c>
      <c r="D249" s="39" t="str">
        <f>IF(OR('Processing Settings'!G249="Netting with Strange Nets ('NET/SPLIT')",'Processing Settings'!G249="Aggregation with Linking",'Processing Settings'!G249="Aggregation"),'Processing Settings'!C249,"")</f>
        <v/>
      </c>
      <c r="E249" s="40" t="str">
        <f t="shared" si="21"/>
        <v/>
      </c>
      <c r="F249" s="1" t="str">
        <f ca="1">IF(COUNTIF($E$2:E249,E249)=1,IFERROR(SUMPRODUCT(SEARCH(MID(E249,ROW(INDIRECT("1:"&amp;LEN(E249))),1),Lists!$V$2),ROW(INDIRECT("1:"&amp;LEN(E249)))),""),"")</f>
        <v/>
      </c>
      <c r="G249" s="1" t="str">
        <f t="shared" ca="1" si="19"/>
        <v/>
      </c>
      <c r="H249" s="1" t="str">
        <f t="shared" si="25"/>
        <v xml:space="preserve"> /  - ()</v>
      </c>
      <c r="I249" s="1"/>
      <c r="J249" s="1" t="str">
        <f>IF('Settlement Account'!J249="Yes",'Settlement Account'!C249&amp;'Settlement Account'!D249,"")</f>
        <v/>
      </c>
      <c r="K249" s="1" t="str">
        <f>IF('Settlement Account'!J249="Yes",'Settlement Account'!A249,"")</f>
        <v/>
      </c>
      <c r="L249" s="1" t="str">
        <f>IF('Settlement Account'!J249="Yes",'Settlement Account'!C249,"")</f>
        <v/>
      </c>
      <c r="M249" s="1" t="str">
        <f>IF('Settlement Account'!J249="Yes",'Settlement Account'!D249,"")</f>
        <v/>
      </c>
      <c r="N249" s="1" t="str">
        <f t="shared" si="23"/>
        <v/>
      </c>
      <c r="O249" s="1" t="str">
        <f ca="1">IF(COUNTIF($N$2:N249,N249)=1,IFERROR(SUMPRODUCT(SEARCH(MID(N249,ROW(INDIRECT("1:"&amp;LEN(N249))),1),Lists!$V$2)),""),"")</f>
        <v/>
      </c>
      <c r="P249" s="1" t="str">
        <f t="shared" ca="1" si="20"/>
        <v/>
      </c>
      <c r="Q249" s="1" t="str">
        <f t="shared" si="24"/>
        <v xml:space="preserve"> / Eurex Derivate - ()</v>
      </c>
    </row>
    <row r="250" spans="1:17">
      <c r="A250" s="36" t="str">
        <f>IF(OR('Processing Settings'!G250="Netting with Strange Nets ('NET/SPLIT')",'Processing Settings'!G250="Aggregation with Linking",'Processing Settings'!G250="Aggregation"),'Processing Settings'!E250,"")</f>
        <v/>
      </c>
      <c r="B250" s="39" t="str">
        <f>IF(OR('Processing Settings'!G250="Netting with Strange Nets ('NET/SPLIT')",'Processing Settings'!G250="Aggregation with Linking",'Processing Settings'!G250="Aggregation"),'Processing Settings'!A250,"")</f>
        <v/>
      </c>
      <c r="C250" s="39" t="str">
        <f>IF(OR('Processing Settings'!G250="Netting with Strange Nets ('NET/SPLIT')",'Processing Settings'!G250="Aggregation with Linking",'Processing Settings'!G250="Aggregation"),'Processing Settings'!D250,"")</f>
        <v/>
      </c>
      <c r="D250" s="39" t="str">
        <f>IF(OR('Processing Settings'!G250="Netting with Strange Nets ('NET/SPLIT')",'Processing Settings'!G250="Aggregation with Linking",'Processing Settings'!G250="Aggregation"),'Processing Settings'!C250,"")</f>
        <v/>
      </c>
      <c r="E250" s="40" t="str">
        <f t="shared" si="21"/>
        <v/>
      </c>
      <c r="F250" s="1" t="str">
        <f ca="1">IF(COUNTIF($E$2:E250,E250)=1,IFERROR(SUMPRODUCT(SEARCH(MID(E250,ROW(INDIRECT("1:"&amp;LEN(E250))),1),Lists!$V$2),ROW(INDIRECT("1:"&amp;LEN(E250)))),""),"")</f>
        <v/>
      </c>
      <c r="G250" s="1" t="str">
        <f t="shared" ca="1" si="19"/>
        <v/>
      </c>
      <c r="H250" s="1" t="str">
        <f t="shared" si="25"/>
        <v xml:space="preserve"> /  - ()</v>
      </c>
      <c r="I250" s="1"/>
      <c r="J250" s="1" t="str">
        <f>IF('Settlement Account'!J250="Yes",'Settlement Account'!C250&amp;'Settlement Account'!D250,"")</f>
        <v/>
      </c>
      <c r="K250" s="1" t="str">
        <f>IF('Settlement Account'!J250="Yes",'Settlement Account'!A250,"")</f>
        <v/>
      </c>
      <c r="L250" s="1" t="str">
        <f>IF('Settlement Account'!J250="Yes",'Settlement Account'!C250,"")</f>
        <v/>
      </c>
      <c r="M250" s="1" t="str">
        <f>IF('Settlement Account'!J250="Yes",'Settlement Account'!D250,"")</f>
        <v/>
      </c>
      <c r="N250" s="1" t="str">
        <f t="shared" si="23"/>
        <v/>
      </c>
      <c r="O250" s="1" t="str">
        <f ca="1">IF(COUNTIF($N$2:N250,N250)=1,IFERROR(SUMPRODUCT(SEARCH(MID(N250,ROW(INDIRECT("1:"&amp;LEN(N250))),1),Lists!$V$2)),""),"")</f>
        <v/>
      </c>
      <c r="P250" s="1" t="str">
        <f t="shared" ca="1" si="20"/>
        <v/>
      </c>
      <c r="Q250" s="1" t="str">
        <f t="shared" si="24"/>
        <v xml:space="preserve"> / Eurex Derivate - ()</v>
      </c>
    </row>
    <row r="251" spans="1:17">
      <c r="A251" s="36" t="str">
        <f>IF(OR('Processing Settings'!G251="Netting with Strange Nets ('NET/SPLIT')",'Processing Settings'!G251="Aggregation with Linking",'Processing Settings'!G251="Aggregation"),'Processing Settings'!E251,"")</f>
        <v/>
      </c>
      <c r="B251" s="39" t="str">
        <f>IF(OR('Processing Settings'!G251="Netting with Strange Nets ('NET/SPLIT')",'Processing Settings'!G251="Aggregation with Linking",'Processing Settings'!G251="Aggregation"),'Processing Settings'!A251,"")</f>
        <v/>
      </c>
      <c r="C251" s="39" t="str">
        <f>IF(OR('Processing Settings'!G251="Netting with Strange Nets ('NET/SPLIT')",'Processing Settings'!G251="Aggregation with Linking",'Processing Settings'!G251="Aggregation"),'Processing Settings'!D251,"")</f>
        <v/>
      </c>
      <c r="D251" s="39" t="str">
        <f>IF(OR('Processing Settings'!G251="Netting with Strange Nets ('NET/SPLIT')",'Processing Settings'!G251="Aggregation with Linking",'Processing Settings'!G251="Aggregation"),'Processing Settings'!C251,"")</f>
        <v/>
      </c>
      <c r="E251" s="40" t="str">
        <f t="shared" si="21"/>
        <v/>
      </c>
      <c r="F251" s="1" t="str">
        <f ca="1">IF(COUNTIF($E$2:E251,E251)=1,IFERROR(SUMPRODUCT(SEARCH(MID(E251,ROW(INDIRECT("1:"&amp;LEN(E251))),1),Lists!$V$2),ROW(INDIRECT("1:"&amp;LEN(E251)))),""),"")</f>
        <v/>
      </c>
      <c r="G251" s="1" t="str">
        <f t="shared" ca="1" si="19"/>
        <v/>
      </c>
      <c r="H251" s="1" t="str">
        <f t="shared" si="25"/>
        <v xml:space="preserve"> /  - ()</v>
      </c>
      <c r="I251" s="1"/>
      <c r="J251" s="1" t="str">
        <f>IF('Settlement Account'!J251="Yes",'Settlement Account'!C251&amp;'Settlement Account'!D251,"")</f>
        <v/>
      </c>
      <c r="K251" s="1" t="str">
        <f>IF('Settlement Account'!J251="Yes",'Settlement Account'!A251,"")</f>
        <v/>
      </c>
      <c r="L251" s="1" t="str">
        <f>IF('Settlement Account'!J251="Yes",'Settlement Account'!C251,"")</f>
        <v/>
      </c>
      <c r="M251" s="1" t="str">
        <f>IF('Settlement Account'!J251="Yes",'Settlement Account'!D251,"")</f>
        <v/>
      </c>
      <c r="N251" s="1" t="str">
        <f t="shared" si="23"/>
        <v/>
      </c>
      <c r="O251" s="1" t="str">
        <f ca="1">IF(COUNTIF($N$2:N251,N251)=1,IFERROR(SUMPRODUCT(SEARCH(MID(N251,ROW(INDIRECT("1:"&amp;LEN(N251))),1),Lists!$V$2)),""),"")</f>
        <v/>
      </c>
      <c r="P251" s="1" t="str">
        <f t="shared" ca="1" si="20"/>
        <v/>
      </c>
      <c r="Q251" s="1" t="str">
        <f t="shared" si="24"/>
        <v xml:space="preserve"> / Eurex Derivate - ()</v>
      </c>
    </row>
    <row r="252" spans="1:17">
      <c r="A252" s="36" t="str">
        <f>IF(OR('Processing Settings'!G252="Netting with Strange Nets ('NET/SPLIT')",'Processing Settings'!G252="Aggregation with Linking",'Processing Settings'!G252="Aggregation"),'Processing Settings'!E252,"")</f>
        <v/>
      </c>
      <c r="B252" s="39" t="str">
        <f>IF(OR('Processing Settings'!G252="Netting with Strange Nets ('NET/SPLIT')",'Processing Settings'!G252="Aggregation with Linking",'Processing Settings'!G252="Aggregation"),'Processing Settings'!A252,"")</f>
        <v/>
      </c>
      <c r="C252" s="39" t="str">
        <f>IF(OR('Processing Settings'!G252="Netting with Strange Nets ('NET/SPLIT')",'Processing Settings'!G252="Aggregation with Linking",'Processing Settings'!G252="Aggregation"),'Processing Settings'!D252,"")</f>
        <v/>
      </c>
      <c r="D252" s="39" t="str">
        <f>IF(OR('Processing Settings'!G252="Netting with Strange Nets ('NET/SPLIT')",'Processing Settings'!G252="Aggregation with Linking",'Processing Settings'!G252="Aggregation"),'Processing Settings'!C252,"")</f>
        <v/>
      </c>
      <c r="E252" s="40" t="str">
        <f t="shared" si="21"/>
        <v/>
      </c>
      <c r="F252" s="1" t="str">
        <f ca="1">IF(COUNTIF($E$2:E252,E252)=1,IFERROR(SUMPRODUCT(SEARCH(MID(E252,ROW(INDIRECT("1:"&amp;LEN(E252))),1),Lists!$V$2),ROW(INDIRECT("1:"&amp;LEN(E252)))),""),"")</f>
        <v/>
      </c>
      <c r="G252" s="1" t="str">
        <f t="shared" ca="1" si="19"/>
        <v/>
      </c>
      <c r="H252" s="1" t="str">
        <f t="shared" si="25"/>
        <v xml:space="preserve"> /  - ()</v>
      </c>
      <c r="I252" s="1"/>
      <c r="J252" s="1" t="str">
        <f>IF('Settlement Account'!J252="Yes",'Settlement Account'!C252&amp;'Settlement Account'!D252,"")</f>
        <v/>
      </c>
      <c r="K252" s="1" t="str">
        <f>IF('Settlement Account'!J252="Yes",'Settlement Account'!A252,"")</f>
        <v/>
      </c>
      <c r="L252" s="1" t="str">
        <f>IF('Settlement Account'!J252="Yes",'Settlement Account'!C252,"")</f>
        <v/>
      </c>
      <c r="M252" s="1" t="str">
        <f>IF('Settlement Account'!J252="Yes",'Settlement Account'!D252,"")</f>
        <v/>
      </c>
      <c r="N252" s="1" t="str">
        <f t="shared" si="23"/>
        <v/>
      </c>
      <c r="O252" s="1" t="str">
        <f ca="1">IF(COUNTIF($N$2:N252,N252)=1,IFERROR(SUMPRODUCT(SEARCH(MID(N252,ROW(INDIRECT("1:"&amp;LEN(N252))),1),Lists!$V$2)),""),"")</f>
        <v/>
      </c>
      <c r="P252" s="1" t="str">
        <f t="shared" ca="1" si="20"/>
        <v/>
      </c>
      <c r="Q252" s="1" t="str">
        <f t="shared" si="24"/>
        <v xml:space="preserve"> / Eurex Derivate - ()</v>
      </c>
    </row>
    <row r="253" spans="1:17">
      <c r="A253" s="36" t="str">
        <f>IF(OR('Processing Settings'!G253="Netting with Strange Nets ('NET/SPLIT')",'Processing Settings'!G253="Aggregation with Linking",'Processing Settings'!G253="Aggregation"),'Processing Settings'!E253,"")</f>
        <v/>
      </c>
      <c r="B253" s="39" t="str">
        <f>IF(OR('Processing Settings'!G253="Netting with Strange Nets ('NET/SPLIT')",'Processing Settings'!G253="Aggregation with Linking",'Processing Settings'!G253="Aggregation"),'Processing Settings'!A253,"")</f>
        <v/>
      </c>
      <c r="C253" s="39" t="str">
        <f>IF(OR('Processing Settings'!G253="Netting with Strange Nets ('NET/SPLIT')",'Processing Settings'!G253="Aggregation with Linking",'Processing Settings'!G253="Aggregation"),'Processing Settings'!D253,"")</f>
        <v/>
      </c>
      <c r="D253" s="39" t="str">
        <f>IF(OR('Processing Settings'!G253="Netting with Strange Nets ('NET/SPLIT')",'Processing Settings'!G253="Aggregation with Linking",'Processing Settings'!G253="Aggregation"),'Processing Settings'!C253,"")</f>
        <v/>
      </c>
      <c r="E253" s="40" t="str">
        <f t="shared" si="21"/>
        <v/>
      </c>
      <c r="F253" s="1" t="str">
        <f ca="1">IF(COUNTIF($E$2:E253,E253)=1,IFERROR(SUMPRODUCT(SEARCH(MID(E253,ROW(INDIRECT("1:"&amp;LEN(E253))),1),Lists!$V$2),ROW(INDIRECT("1:"&amp;LEN(E253)))),""),"")</f>
        <v/>
      </c>
      <c r="G253" s="1" t="str">
        <f t="shared" ca="1" si="19"/>
        <v/>
      </c>
      <c r="H253" s="1" t="str">
        <f t="shared" si="25"/>
        <v xml:space="preserve"> /  - ()</v>
      </c>
      <c r="I253" s="1"/>
      <c r="J253" s="1" t="str">
        <f>IF('Settlement Account'!J253="Yes",'Settlement Account'!C253&amp;'Settlement Account'!D253,"")</f>
        <v/>
      </c>
      <c r="K253" s="1" t="str">
        <f>IF('Settlement Account'!J253="Yes",'Settlement Account'!A253,"")</f>
        <v/>
      </c>
      <c r="L253" s="1" t="str">
        <f>IF('Settlement Account'!J253="Yes",'Settlement Account'!C253,"")</f>
        <v/>
      </c>
      <c r="M253" s="1" t="str">
        <f>IF('Settlement Account'!J253="Yes",'Settlement Account'!D253,"")</f>
        <v/>
      </c>
      <c r="N253" s="1" t="str">
        <f t="shared" si="23"/>
        <v/>
      </c>
      <c r="O253" s="1" t="str">
        <f ca="1">IF(COUNTIF($N$2:N253,N253)=1,IFERROR(SUMPRODUCT(SEARCH(MID(N253,ROW(INDIRECT("1:"&amp;LEN(N253))),1),Lists!$V$2)),""),"")</f>
        <v/>
      </c>
      <c r="P253" s="1" t="str">
        <f t="shared" ca="1" si="20"/>
        <v/>
      </c>
      <c r="Q253" s="1" t="str">
        <f t="shared" si="24"/>
        <v xml:space="preserve"> / Eurex Derivate - ()</v>
      </c>
    </row>
    <row r="254" spans="1:17">
      <c r="A254" s="36" t="str">
        <f>IF(OR('Processing Settings'!G254="Netting with Strange Nets ('NET/SPLIT')",'Processing Settings'!G254="Aggregation with Linking",'Processing Settings'!G254="Aggregation"),'Processing Settings'!E254,"")</f>
        <v/>
      </c>
      <c r="B254" s="39" t="str">
        <f>IF(OR('Processing Settings'!G254="Netting with Strange Nets ('NET/SPLIT')",'Processing Settings'!G254="Aggregation with Linking",'Processing Settings'!G254="Aggregation"),'Processing Settings'!A254,"")</f>
        <v/>
      </c>
      <c r="C254" s="39" t="str">
        <f>IF(OR('Processing Settings'!G254="Netting with Strange Nets ('NET/SPLIT')",'Processing Settings'!G254="Aggregation with Linking",'Processing Settings'!G254="Aggregation"),'Processing Settings'!D254,"")</f>
        <v/>
      </c>
      <c r="D254" s="39" t="str">
        <f>IF(OR('Processing Settings'!G254="Netting with Strange Nets ('NET/SPLIT')",'Processing Settings'!G254="Aggregation with Linking",'Processing Settings'!G254="Aggregation"),'Processing Settings'!C254,"")</f>
        <v/>
      </c>
      <c r="E254" s="40" t="str">
        <f t="shared" si="21"/>
        <v/>
      </c>
      <c r="F254" s="1" t="str">
        <f ca="1">IF(COUNTIF($E$2:E254,E254)=1,IFERROR(SUMPRODUCT(SEARCH(MID(E254,ROW(INDIRECT("1:"&amp;LEN(E254))),1),Lists!$V$2),ROW(INDIRECT("1:"&amp;LEN(E254)))),""),"")</f>
        <v/>
      </c>
      <c r="G254" s="1" t="str">
        <f t="shared" ca="1" si="19"/>
        <v/>
      </c>
      <c r="H254" s="1" t="str">
        <f t="shared" si="25"/>
        <v xml:space="preserve"> /  - ()</v>
      </c>
      <c r="I254" s="1"/>
      <c r="J254" s="1" t="str">
        <f>IF('Settlement Account'!J254="Yes",'Settlement Account'!C254&amp;'Settlement Account'!D254,"")</f>
        <v/>
      </c>
      <c r="K254" s="1" t="str">
        <f>IF('Settlement Account'!J254="Yes",'Settlement Account'!A254,"")</f>
        <v/>
      </c>
      <c r="L254" s="1" t="str">
        <f>IF('Settlement Account'!J254="Yes",'Settlement Account'!C254,"")</f>
        <v/>
      </c>
      <c r="M254" s="1" t="str">
        <f>IF('Settlement Account'!J254="Yes",'Settlement Account'!D254,"")</f>
        <v/>
      </c>
      <c r="N254" s="1" t="str">
        <f t="shared" si="23"/>
        <v/>
      </c>
      <c r="O254" s="1" t="str">
        <f ca="1">IF(COUNTIF($N$2:N254,N254)=1,IFERROR(SUMPRODUCT(SEARCH(MID(N254,ROW(INDIRECT("1:"&amp;LEN(N254))),1),Lists!$V$2)),""),"")</f>
        <v/>
      </c>
      <c r="P254" s="1" t="str">
        <f t="shared" ca="1" si="20"/>
        <v/>
      </c>
      <c r="Q254" s="1" t="str">
        <f t="shared" si="24"/>
        <v xml:space="preserve"> / Eurex Derivate - ()</v>
      </c>
    </row>
    <row r="255" spans="1:17">
      <c r="A255" s="36" t="str">
        <f>IF(OR('Processing Settings'!G255="Netting with Strange Nets ('NET/SPLIT')",'Processing Settings'!G255="Aggregation with Linking",'Processing Settings'!G255="Aggregation"),'Processing Settings'!E255,"")</f>
        <v/>
      </c>
      <c r="B255" s="39" t="str">
        <f>IF(OR('Processing Settings'!G255="Netting with Strange Nets ('NET/SPLIT')",'Processing Settings'!G255="Aggregation with Linking",'Processing Settings'!G255="Aggregation"),'Processing Settings'!A255,"")</f>
        <v/>
      </c>
      <c r="C255" s="39" t="str">
        <f>IF(OR('Processing Settings'!G255="Netting with Strange Nets ('NET/SPLIT')",'Processing Settings'!G255="Aggregation with Linking",'Processing Settings'!G255="Aggregation"),'Processing Settings'!D255,"")</f>
        <v/>
      </c>
      <c r="D255" s="39" t="str">
        <f>IF(OR('Processing Settings'!G255="Netting with Strange Nets ('NET/SPLIT')",'Processing Settings'!G255="Aggregation with Linking",'Processing Settings'!G255="Aggregation"),'Processing Settings'!C255,"")</f>
        <v/>
      </c>
      <c r="E255" s="40" t="str">
        <f t="shared" si="21"/>
        <v/>
      </c>
      <c r="F255" s="1" t="str">
        <f ca="1">IF(COUNTIF($E$2:E255,E255)=1,IFERROR(SUMPRODUCT(SEARCH(MID(E255,ROW(INDIRECT("1:"&amp;LEN(E255))),1),Lists!$V$2),ROW(INDIRECT("1:"&amp;LEN(E255)))),""),"")</f>
        <v/>
      </c>
      <c r="G255" s="1" t="str">
        <f t="shared" ca="1" si="19"/>
        <v/>
      </c>
      <c r="H255" s="1" t="str">
        <f t="shared" si="25"/>
        <v xml:space="preserve"> /  - ()</v>
      </c>
      <c r="I255" s="1"/>
      <c r="J255" s="1" t="str">
        <f>IF('Settlement Account'!J255="Yes",'Settlement Account'!C255&amp;'Settlement Account'!D255,"")</f>
        <v/>
      </c>
      <c r="K255" s="1" t="str">
        <f>IF('Settlement Account'!J255="Yes",'Settlement Account'!A255,"")</f>
        <v/>
      </c>
      <c r="L255" s="1" t="str">
        <f>IF('Settlement Account'!J255="Yes",'Settlement Account'!C255,"")</f>
        <v/>
      </c>
      <c r="M255" s="1" t="str">
        <f>IF('Settlement Account'!J255="Yes",'Settlement Account'!D255,"")</f>
        <v/>
      </c>
      <c r="N255" s="1" t="str">
        <f t="shared" si="23"/>
        <v/>
      </c>
      <c r="O255" s="1" t="str">
        <f ca="1">IF(COUNTIF($N$2:N255,N255)=1,IFERROR(SUMPRODUCT(SEARCH(MID(N255,ROW(INDIRECT("1:"&amp;LEN(N255))),1),Lists!$V$2)),""),"")</f>
        <v/>
      </c>
      <c r="P255" s="1" t="str">
        <f t="shared" ca="1" si="20"/>
        <v/>
      </c>
      <c r="Q255" s="1" t="str">
        <f t="shared" si="24"/>
        <v xml:space="preserve"> / Eurex Derivate - ()</v>
      </c>
    </row>
    <row r="256" spans="1:17">
      <c r="A256" s="36" t="str">
        <f>IF(OR('Processing Settings'!G256="Netting with Strange Nets ('NET/SPLIT')",'Processing Settings'!G256="Aggregation with Linking",'Processing Settings'!G256="Aggregation"),'Processing Settings'!E256,"")</f>
        <v/>
      </c>
      <c r="B256" s="39" t="str">
        <f>IF(OR('Processing Settings'!G256="Netting with Strange Nets ('NET/SPLIT')",'Processing Settings'!G256="Aggregation with Linking",'Processing Settings'!G256="Aggregation"),'Processing Settings'!A256,"")</f>
        <v/>
      </c>
      <c r="C256" s="39" t="str">
        <f>IF(OR('Processing Settings'!G256="Netting with Strange Nets ('NET/SPLIT')",'Processing Settings'!G256="Aggregation with Linking",'Processing Settings'!G256="Aggregation"),'Processing Settings'!D256,"")</f>
        <v/>
      </c>
      <c r="D256" s="39" t="str">
        <f>IF(OR('Processing Settings'!G256="Netting with Strange Nets ('NET/SPLIT')",'Processing Settings'!G256="Aggregation with Linking",'Processing Settings'!G256="Aggregation"),'Processing Settings'!C256,"")</f>
        <v/>
      </c>
      <c r="E256" s="40" t="str">
        <f t="shared" si="21"/>
        <v/>
      </c>
      <c r="F256" s="1" t="str">
        <f ca="1">IF(COUNTIF($E$2:E256,E256)=1,IFERROR(SUMPRODUCT(SEARCH(MID(E256,ROW(INDIRECT("1:"&amp;LEN(E256))),1),Lists!$V$2),ROW(INDIRECT("1:"&amp;LEN(E256)))),""),"")</f>
        <v/>
      </c>
      <c r="G256" s="1" t="str">
        <f t="shared" ca="1" si="19"/>
        <v/>
      </c>
      <c r="H256" s="1" t="str">
        <f t="shared" si="25"/>
        <v xml:space="preserve"> /  - ()</v>
      </c>
      <c r="I256" s="1"/>
      <c r="J256" s="1" t="str">
        <f>IF('Settlement Account'!J256="Yes",'Settlement Account'!C256&amp;'Settlement Account'!D256,"")</f>
        <v/>
      </c>
      <c r="K256" s="1" t="str">
        <f>IF('Settlement Account'!J256="Yes",'Settlement Account'!A256,"")</f>
        <v/>
      </c>
      <c r="L256" s="1" t="str">
        <f>IF('Settlement Account'!J256="Yes",'Settlement Account'!C256,"")</f>
        <v/>
      </c>
      <c r="M256" s="1" t="str">
        <f>IF('Settlement Account'!J256="Yes",'Settlement Account'!D256,"")</f>
        <v/>
      </c>
      <c r="N256" s="1" t="str">
        <f t="shared" si="23"/>
        <v/>
      </c>
      <c r="O256" s="1" t="str">
        <f ca="1">IF(COUNTIF($N$2:N256,N256)=1,IFERROR(SUMPRODUCT(SEARCH(MID(N256,ROW(INDIRECT("1:"&amp;LEN(N256))),1),Lists!$V$2)),""),"")</f>
        <v/>
      </c>
      <c r="P256" s="1" t="str">
        <f t="shared" ca="1" si="20"/>
        <v/>
      </c>
      <c r="Q256" s="1" t="str">
        <f t="shared" si="24"/>
        <v xml:space="preserve"> / Eurex Derivate - ()</v>
      </c>
    </row>
    <row r="257" spans="1:17">
      <c r="A257" s="36" t="str">
        <f>IF(OR('Processing Settings'!G257="Netting with Strange Nets ('NET/SPLIT')",'Processing Settings'!G257="Aggregation with Linking",'Processing Settings'!G257="Aggregation"),'Processing Settings'!E257,"")</f>
        <v/>
      </c>
      <c r="B257" s="39" t="str">
        <f>IF(OR('Processing Settings'!G257="Netting with Strange Nets ('NET/SPLIT')",'Processing Settings'!G257="Aggregation with Linking",'Processing Settings'!G257="Aggregation"),'Processing Settings'!A257,"")</f>
        <v/>
      </c>
      <c r="C257" s="39" t="str">
        <f>IF(OR('Processing Settings'!G257="Netting with Strange Nets ('NET/SPLIT')",'Processing Settings'!G257="Aggregation with Linking",'Processing Settings'!G257="Aggregation"),'Processing Settings'!D257,"")</f>
        <v/>
      </c>
      <c r="D257" s="39" t="str">
        <f>IF(OR('Processing Settings'!G257="Netting with Strange Nets ('NET/SPLIT')",'Processing Settings'!G257="Aggregation with Linking",'Processing Settings'!G257="Aggregation"),'Processing Settings'!C257,"")</f>
        <v/>
      </c>
      <c r="E257" s="40" t="str">
        <f t="shared" si="21"/>
        <v/>
      </c>
      <c r="F257" s="1" t="str">
        <f ca="1">IF(COUNTIF($E$2:E257,E257)=1,IFERROR(SUMPRODUCT(SEARCH(MID(E257,ROW(INDIRECT("1:"&amp;LEN(E257))),1),Lists!$V$2),ROW(INDIRECT("1:"&amp;LEN(E257)))),""),"")</f>
        <v/>
      </c>
      <c r="G257" s="1" t="str">
        <f t="shared" ca="1" si="19"/>
        <v/>
      </c>
      <c r="H257" s="1" t="str">
        <f t="shared" si="25"/>
        <v xml:space="preserve"> /  - ()</v>
      </c>
      <c r="I257" s="1"/>
      <c r="J257" s="1" t="str">
        <f>IF('Settlement Account'!J257="Yes",'Settlement Account'!C257&amp;'Settlement Account'!D257,"")</f>
        <v/>
      </c>
      <c r="K257" s="1" t="str">
        <f>IF('Settlement Account'!J257="Yes",'Settlement Account'!A257,"")</f>
        <v/>
      </c>
      <c r="L257" s="1" t="str">
        <f>IF('Settlement Account'!J257="Yes",'Settlement Account'!C257,"")</f>
        <v/>
      </c>
      <c r="M257" s="1" t="str">
        <f>IF('Settlement Account'!J257="Yes",'Settlement Account'!D257,"")</f>
        <v/>
      </c>
      <c r="N257" s="1" t="str">
        <f t="shared" si="23"/>
        <v/>
      </c>
      <c r="O257" s="1" t="str">
        <f ca="1">IF(COUNTIF($N$2:N257,N257)=1,IFERROR(SUMPRODUCT(SEARCH(MID(N257,ROW(INDIRECT("1:"&amp;LEN(N257))),1),Lists!$V$2)),""),"")</f>
        <v/>
      </c>
      <c r="P257" s="1" t="str">
        <f t="shared" ca="1" si="20"/>
        <v/>
      </c>
      <c r="Q257" s="1" t="str">
        <f t="shared" si="24"/>
        <v xml:space="preserve"> / Eurex Derivate - ()</v>
      </c>
    </row>
    <row r="258" spans="1:17">
      <c r="A258" s="36" t="str">
        <f>IF(OR('Processing Settings'!G258="Netting with Strange Nets ('NET/SPLIT')",'Processing Settings'!G258="Aggregation with Linking",'Processing Settings'!G258="Aggregation"),'Processing Settings'!E258,"")</f>
        <v/>
      </c>
      <c r="B258" s="39" t="str">
        <f>IF(OR('Processing Settings'!G258="Netting with Strange Nets ('NET/SPLIT')",'Processing Settings'!G258="Aggregation with Linking",'Processing Settings'!G258="Aggregation"),'Processing Settings'!A258,"")</f>
        <v/>
      </c>
      <c r="C258" s="39" t="str">
        <f>IF(OR('Processing Settings'!G258="Netting with Strange Nets ('NET/SPLIT')",'Processing Settings'!G258="Aggregation with Linking",'Processing Settings'!G258="Aggregation"),'Processing Settings'!D258,"")</f>
        <v/>
      </c>
      <c r="D258" s="39" t="str">
        <f>IF(OR('Processing Settings'!G258="Netting with Strange Nets ('NET/SPLIT')",'Processing Settings'!G258="Aggregation with Linking",'Processing Settings'!G258="Aggregation"),'Processing Settings'!C258,"")</f>
        <v/>
      </c>
      <c r="E258" s="40" t="str">
        <f t="shared" si="21"/>
        <v/>
      </c>
      <c r="F258" s="1" t="str">
        <f ca="1">IF(COUNTIF($E$2:E258,E258)=1,IFERROR(SUMPRODUCT(SEARCH(MID(E258,ROW(INDIRECT("1:"&amp;LEN(E258))),1),Lists!$V$2),ROW(INDIRECT("1:"&amp;LEN(E258)))),""),"")</f>
        <v/>
      </c>
      <c r="G258" s="1" t="str">
        <f t="shared" ref="G258:G321" ca="1" si="26">IFERROR(RANK(F258,$F$2:$F$600,0),"")</f>
        <v/>
      </c>
      <c r="H258" s="1" t="str">
        <f t="shared" si="25"/>
        <v xml:space="preserve"> /  - ()</v>
      </c>
      <c r="I258" s="1"/>
      <c r="J258" s="1" t="str">
        <f>IF('Settlement Account'!J258="Yes",'Settlement Account'!C258&amp;'Settlement Account'!D258,"")</f>
        <v/>
      </c>
      <c r="K258" s="1" t="str">
        <f>IF('Settlement Account'!J258="Yes",'Settlement Account'!A258,"")</f>
        <v/>
      </c>
      <c r="L258" s="1" t="str">
        <f>IF('Settlement Account'!J258="Yes",'Settlement Account'!C258,"")</f>
        <v/>
      </c>
      <c r="M258" s="1" t="str">
        <f>IF('Settlement Account'!J258="Yes",'Settlement Account'!D258,"")</f>
        <v/>
      </c>
      <c r="N258" s="1" t="str">
        <f t="shared" si="23"/>
        <v/>
      </c>
      <c r="O258" s="1" t="str">
        <f ca="1">IF(COUNTIF($N$2:N258,N258)=1,IFERROR(SUMPRODUCT(SEARCH(MID(N258,ROW(INDIRECT("1:"&amp;LEN(N258))),1),Lists!$V$2)),""),"")</f>
        <v/>
      </c>
      <c r="P258" s="1" t="str">
        <f t="shared" ref="P258:P300" ca="1" si="27">IFERROR(RANK(O258,$O$2:$O$300,0),"")</f>
        <v/>
      </c>
      <c r="Q258" s="1" t="str">
        <f t="shared" si="24"/>
        <v xml:space="preserve"> / Eurex Derivate - ()</v>
      </c>
    </row>
    <row r="259" spans="1:17">
      <c r="A259" s="36" t="str">
        <f>IF(OR('Processing Settings'!G259="Netting with Strange Nets ('NET/SPLIT')",'Processing Settings'!G259="Aggregation with Linking",'Processing Settings'!G259="Aggregation"),'Processing Settings'!E259,"")</f>
        <v/>
      </c>
      <c r="B259" s="39" t="str">
        <f>IF(OR('Processing Settings'!G259="Netting with Strange Nets ('NET/SPLIT')",'Processing Settings'!G259="Aggregation with Linking",'Processing Settings'!G259="Aggregation"),'Processing Settings'!A259,"")</f>
        <v/>
      </c>
      <c r="C259" s="39" t="str">
        <f>IF(OR('Processing Settings'!G259="Netting with Strange Nets ('NET/SPLIT')",'Processing Settings'!G259="Aggregation with Linking",'Processing Settings'!G259="Aggregation"),'Processing Settings'!D259,"")</f>
        <v/>
      </c>
      <c r="D259" s="39" t="str">
        <f>IF(OR('Processing Settings'!G259="Netting with Strange Nets ('NET/SPLIT')",'Processing Settings'!G259="Aggregation with Linking",'Processing Settings'!G259="Aggregation"),'Processing Settings'!C259,"")</f>
        <v/>
      </c>
      <c r="E259" s="40" t="str">
        <f t="shared" ref="E259:E300" si="28">D259&amp;C259&amp;A259</f>
        <v/>
      </c>
      <c r="F259" s="1" t="str">
        <f ca="1">IF(COUNTIF($E$2:E259,E259)=1,IFERROR(SUMPRODUCT(SEARCH(MID(E259,ROW(INDIRECT("1:"&amp;LEN(E259))),1),Lists!$V$2),ROW(INDIRECT("1:"&amp;LEN(E259)))),""),"")</f>
        <v/>
      </c>
      <c r="G259" s="1" t="str">
        <f t="shared" ca="1" si="26"/>
        <v/>
      </c>
      <c r="H259" s="1" t="str">
        <f t="shared" si="25"/>
        <v xml:space="preserve"> /  - ()</v>
      </c>
      <c r="I259" s="1"/>
      <c r="J259" s="1" t="str">
        <f>IF('Settlement Account'!J259="Yes",'Settlement Account'!C259&amp;'Settlement Account'!D259,"")</f>
        <v/>
      </c>
      <c r="K259" s="1" t="str">
        <f>IF('Settlement Account'!J259="Yes",'Settlement Account'!A259,"")</f>
        <v/>
      </c>
      <c r="L259" s="1" t="str">
        <f>IF('Settlement Account'!J259="Yes",'Settlement Account'!C259,"")</f>
        <v/>
      </c>
      <c r="M259" s="1" t="str">
        <f>IF('Settlement Account'!J259="Yes",'Settlement Account'!D259,"")</f>
        <v/>
      </c>
      <c r="N259" s="1" t="str">
        <f t="shared" ref="N259:N300" si="29">K259&amp;J259</f>
        <v/>
      </c>
      <c r="O259" s="1" t="str">
        <f ca="1">IF(COUNTIF($N$2:N259,N259)=1,IFERROR(SUMPRODUCT(SEARCH(MID(N259,ROW(INDIRECT("1:"&amp;LEN(N259))),1),Lists!$V$2)),""),"")</f>
        <v/>
      </c>
      <c r="P259" s="1" t="str">
        <f t="shared" ca="1" si="27"/>
        <v/>
      </c>
      <c r="Q259" s="1" t="str">
        <f t="shared" ref="Q259:Q300" si="30">K259&amp;CHAR(32)&amp;"/ Eurex Derivate -" &amp;CHAR(32)&amp;L259&amp;"("&amp;M259&amp;")"</f>
        <v xml:space="preserve"> / Eurex Derivate - ()</v>
      </c>
    </row>
    <row r="260" spans="1:17">
      <c r="A260" s="36" t="str">
        <f>IF(OR('Processing Settings'!G260="Netting with Strange Nets ('NET/SPLIT')",'Processing Settings'!G260="Aggregation with Linking",'Processing Settings'!G260="Aggregation"),'Processing Settings'!E260,"")</f>
        <v/>
      </c>
      <c r="B260" s="39" t="str">
        <f>IF(OR('Processing Settings'!G260="Netting with Strange Nets ('NET/SPLIT')",'Processing Settings'!G260="Aggregation with Linking",'Processing Settings'!G260="Aggregation"),'Processing Settings'!A260,"")</f>
        <v/>
      </c>
      <c r="C260" s="39" t="str">
        <f>IF(OR('Processing Settings'!G260="Netting with Strange Nets ('NET/SPLIT')",'Processing Settings'!G260="Aggregation with Linking",'Processing Settings'!G260="Aggregation"),'Processing Settings'!D260,"")</f>
        <v/>
      </c>
      <c r="D260" s="39" t="str">
        <f>IF(OR('Processing Settings'!G260="Netting with Strange Nets ('NET/SPLIT')",'Processing Settings'!G260="Aggregation with Linking",'Processing Settings'!G260="Aggregation"),'Processing Settings'!C260,"")</f>
        <v/>
      </c>
      <c r="E260" s="40" t="str">
        <f t="shared" si="28"/>
        <v/>
      </c>
      <c r="F260" s="1" t="str">
        <f ca="1">IF(COUNTIF($E$2:E260,E260)=1,IFERROR(SUMPRODUCT(SEARCH(MID(E260,ROW(INDIRECT("1:"&amp;LEN(E260))),1),Lists!$V$2),ROW(INDIRECT("1:"&amp;LEN(E260)))),""),"")</f>
        <v/>
      </c>
      <c r="G260" s="1" t="str">
        <f t="shared" ca="1" si="26"/>
        <v/>
      </c>
      <c r="H260" s="1" t="str">
        <f t="shared" si="25"/>
        <v xml:space="preserve"> /  - ()</v>
      </c>
      <c r="I260" s="1"/>
      <c r="J260" s="1" t="str">
        <f>IF('Settlement Account'!J260="Yes",'Settlement Account'!C260&amp;'Settlement Account'!D260,"")</f>
        <v/>
      </c>
      <c r="K260" s="1" t="str">
        <f>IF('Settlement Account'!J260="Yes",'Settlement Account'!A260,"")</f>
        <v/>
      </c>
      <c r="L260" s="1" t="str">
        <f>IF('Settlement Account'!J260="Yes",'Settlement Account'!C260,"")</f>
        <v/>
      </c>
      <c r="M260" s="1" t="str">
        <f>IF('Settlement Account'!J260="Yes",'Settlement Account'!D260,"")</f>
        <v/>
      </c>
      <c r="N260" s="1" t="str">
        <f t="shared" si="29"/>
        <v/>
      </c>
      <c r="O260" s="1" t="str">
        <f ca="1">IF(COUNTIF($N$2:N260,N260)=1,IFERROR(SUMPRODUCT(SEARCH(MID(N260,ROW(INDIRECT("1:"&amp;LEN(N260))),1),Lists!$V$2)),""),"")</f>
        <v/>
      </c>
      <c r="P260" s="1" t="str">
        <f t="shared" ca="1" si="27"/>
        <v/>
      </c>
      <c r="Q260" s="1" t="str">
        <f t="shared" si="30"/>
        <v xml:space="preserve"> / Eurex Derivate - ()</v>
      </c>
    </row>
    <row r="261" spans="1:17">
      <c r="A261" s="36" t="str">
        <f>IF(OR('Processing Settings'!G261="Netting with Strange Nets ('NET/SPLIT')",'Processing Settings'!G261="Aggregation with Linking",'Processing Settings'!G261="Aggregation"),'Processing Settings'!E261,"")</f>
        <v/>
      </c>
      <c r="B261" s="39" t="str">
        <f>IF(OR('Processing Settings'!G261="Netting with Strange Nets ('NET/SPLIT')",'Processing Settings'!G261="Aggregation with Linking",'Processing Settings'!G261="Aggregation"),'Processing Settings'!A261,"")</f>
        <v/>
      </c>
      <c r="C261" s="39" t="str">
        <f>IF(OR('Processing Settings'!G261="Netting with Strange Nets ('NET/SPLIT')",'Processing Settings'!G261="Aggregation with Linking",'Processing Settings'!G261="Aggregation"),'Processing Settings'!D261,"")</f>
        <v/>
      </c>
      <c r="D261" s="39" t="str">
        <f>IF(OR('Processing Settings'!G261="Netting with Strange Nets ('NET/SPLIT')",'Processing Settings'!G261="Aggregation with Linking",'Processing Settings'!G261="Aggregation"),'Processing Settings'!C261,"")</f>
        <v/>
      </c>
      <c r="E261" s="40" t="str">
        <f t="shared" si="28"/>
        <v/>
      </c>
      <c r="F261" s="1" t="str">
        <f ca="1">IF(COUNTIF($E$2:E261,E261)=1,IFERROR(SUMPRODUCT(SEARCH(MID(E261,ROW(INDIRECT("1:"&amp;LEN(E261))),1),Lists!$V$2),ROW(INDIRECT("1:"&amp;LEN(E261)))),""),"")</f>
        <v/>
      </c>
      <c r="G261" s="1" t="str">
        <f t="shared" ca="1" si="26"/>
        <v/>
      </c>
      <c r="H261" s="1" t="str">
        <f t="shared" si="25"/>
        <v xml:space="preserve"> /  - ()</v>
      </c>
      <c r="I261" s="1"/>
      <c r="J261" s="1" t="str">
        <f>IF('Settlement Account'!J261="Yes",'Settlement Account'!C261&amp;'Settlement Account'!D261,"")</f>
        <v/>
      </c>
      <c r="K261" s="1" t="str">
        <f>IF('Settlement Account'!J261="Yes",'Settlement Account'!A261,"")</f>
        <v/>
      </c>
      <c r="L261" s="1" t="str">
        <f>IF('Settlement Account'!J261="Yes",'Settlement Account'!C261,"")</f>
        <v/>
      </c>
      <c r="M261" s="1" t="str">
        <f>IF('Settlement Account'!J261="Yes",'Settlement Account'!D261,"")</f>
        <v/>
      </c>
      <c r="N261" s="1" t="str">
        <f t="shared" si="29"/>
        <v/>
      </c>
      <c r="O261" s="1" t="str">
        <f ca="1">IF(COUNTIF($N$2:N261,N261)=1,IFERROR(SUMPRODUCT(SEARCH(MID(N261,ROW(INDIRECT("1:"&amp;LEN(N261))),1),Lists!$V$2)),""),"")</f>
        <v/>
      </c>
      <c r="P261" s="1" t="str">
        <f t="shared" ca="1" si="27"/>
        <v/>
      </c>
      <c r="Q261" s="1" t="str">
        <f t="shared" si="30"/>
        <v xml:space="preserve"> / Eurex Derivate - ()</v>
      </c>
    </row>
    <row r="262" spans="1:17">
      <c r="A262" s="36" t="str">
        <f>IF(OR('Processing Settings'!G262="Netting with Strange Nets ('NET/SPLIT')",'Processing Settings'!G262="Aggregation with Linking",'Processing Settings'!G262="Aggregation"),'Processing Settings'!E262,"")</f>
        <v/>
      </c>
      <c r="B262" s="39" t="str">
        <f>IF(OR('Processing Settings'!G262="Netting with Strange Nets ('NET/SPLIT')",'Processing Settings'!G262="Aggregation with Linking",'Processing Settings'!G262="Aggregation"),'Processing Settings'!A262,"")</f>
        <v/>
      </c>
      <c r="C262" s="39" t="str">
        <f>IF(OR('Processing Settings'!G262="Netting with Strange Nets ('NET/SPLIT')",'Processing Settings'!G262="Aggregation with Linking",'Processing Settings'!G262="Aggregation"),'Processing Settings'!D262,"")</f>
        <v/>
      </c>
      <c r="D262" s="39" t="str">
        <f>IF(OR('Processing Settings'!G262="Netting with Strange Nets ('NET/SPLIT')",'Processing Settings'!G262="Aggregation with Linking",'Processing Settings'!G262="Aggregation"),'Processing Settings'!C262,"")</f>
        <v/>
      </c>
      <c r="E262" s="40" t="str">
        <f t="shared" si="28"/>
        <v/>
      </c>
      <c r="F262" s="1" t="str">
        <f ca="1">IF(COUNTIF($E$2:E262,E262)=1,IFERROR(SUMPRODUCT(SEARCH(MID(E262,ROW(INDIRECT("1:"&amp;LEN(E262))),1),Lists!$V$2),ROW(INDIRECT("1:"&amp;LEN(E262)))),""),"")</f>
        <v/>
      </c>
      <c r="G262" s="1" t="str">
        <f t="shared" ca="1" si="26"/>
        <v/>
      </c>
      <c r="H262" s="1" t="str">
        <f t="shared" si="25"/>
        <v xml:space="preserve"> /  - ()</v>
      </c>
      <c r="I262" s="1"/>
      <c r="J262" s="1" t="str">
        <f>IF('Settlement Account'!J262="Yes",'Settlement Account'!C262&amp;'Settlement Account'!D262,"")</f>
        <v/>
      </c>
      <c r="K262" s="1" t="str">
        <f>IF('Settlement Account'!J262="Yes",'Settlement Account'!A262,"")</f>
        <v/>
      </c>
      <c r="L262" s="1" t="str">
        <f>IF('Settlement Account'!J262="Yes",'Settlement Account'!C262,"")</f>
        <v/>
      </c>
      <c r="M262" s="1" t="str">
        <f>IF('Settlement Account'!J262="Yes",'Settlement Account'!D262,"")</f>
        <v/>
      </c>
      <c r="N262" s="1" t="str">
        <f t="shared" si="29"/>
        <v/>
      </c>
      <c r="O262" s="1" t="str">
        <f ca="1">IF(COUNTIF($N$2:N262,N262)=1,IFERROR(SUMPRODUCT(SEARCH(MID(N262,ROW(INDIRECT("1:"&amp;LEN(N262))),1),Lists!$V$2)),""),"")</f>
        <v/>
      </c>
      <c r="P262" s="1" t="str">
        <f t="shared" ca="1" si="27"/>
        <v/>
      </c>
      <c r="Q262" s="1" t="str">
        <f t="shared" si="30"/>
        <v xml:space="preserve"> / Eurex Derivate - ()</v>
      </c>
    </row>
    <row r="263" spans="1:17">
      <c r="A263" s="36" t="str">
        <f>IF(OR('Processing Settings'!G263="Netting with Strange Nets ('NET/SPLIT')",'Processing Settings'!G263="Aggregation with Linking",'Processing Settings'!G263="Aggregation"),'Processing Settings'!E263,"")</f>
        <v/>
      </c>
      <c r="B263" s="39" t="str">
        <f>IF(OR('Processing Settings'!G263="Netting with Strange Nets ('NET/SPLIT')",'Processing Settings'!G263="Aggregation with Linking",'Processing Settings'!G263="Aggregation"),'Processing Settings'!A263,"")</f>
        <v/>
      </c>
      <c r="C263" s="39" t="str">
        <f>IF(OR('Processing Settings'!G263="Netting with Strange Nets ('NET/SPLIT')",'Processing Settings'!G263="Aggregation with Linking",'Processing Settings'!G263="Aggregation"),'Processing Settings'!D263,"")</f>
        <v/>
      </c>
      <c r="D263" s="39" t="str">
        <f>IF(OR('Processing Settings'!G263="Netting with Strange Nets ('NET/SPLIT')",'Processing Settings'!G263="Aggregation with Linking",'Processing Settings'!G263="Aggregation"),'Processing Settings'!C263,"")</f>
        <v/>
      </c>
      <c r="E263" s="40" t="str">
        <f t="shared" si="28"/>
        <v/>
      </c>
      <c r="F263" s="1" t="str">
        <f ca="1">IF(COUNTIF($E$2:E263,E263)=1,IFERROR(SUMPRODUCT(SEARCH(MID(E263,ROW(INDIRECT("1:"&amp;LEN(E263))),1),Lists!$V$2),ROW(INDIRECT("1:"&amp;LEN(E263)))),""),"")</f>
        <v/>
      </c>
      <c r="G263" s="1" t="str">
        <f t="shared" ca="1" si="26"/>
        <v/>
      </c>
      <c r="H263" s="1" t="str">
        <f t="shared" si="25"/>
        <v xml:space="preserve"> /  - ()</v>
      </c>
      <c r="I263" s="1"/>
      <c r="J263" s="1" t="str">
        <f>IF('Settlement Account'!J263="Yes",'Settlement Account'!C263&amp;'Settlement Account'!D263,"")</f>
        <v/>
      </c>
      <c r="K263" s="1" t="str">
        <f>IF('Settlement Account'!J263="Yes",'Settlement Account'!A263,"")</f>
        <v/>
      </c>
      <c r="L263" s="1" t="str">
        <f>IF('Settlement Account'!J263="Yes",'Settlement Account'!C263,"")</f>
        <v/>
      </c>
      <c r="M263" s="1" t="str">
        <f>IF('Settlement Account'!J263="Yes",'Settlement Account'!D263,"")</f>
        <v/>
      </c>
      <c r="N263" s="1" t="str">
        <f t="shared" si="29"/>
        <v/>
      </c>
      <c r="O263" s="1" t="str">
        <f ca="1">IF(COUNTIF($N$2:N263,N263)=1,IFERROR(SUMPRODUCT(SEARCH(MID(N263,ROW(INDIRECT("1:"&amp;LEN(N263))),1),Lists!$V$2)),""),"")</f>
        <v/>
      </c>
      <c r="P263" s="1" t="str">
        <f t="shared" ca="1" si="27"/>
        <v/>
      </c>
      <c r="Q263" s="1" t="str">
        <f t="shared" si="30"/>
        <v xml:space="preserve"> / Eurex Derivate - ()</v>
      </c>
    </row>
    <row r="264" spans="1:17">
      <c r="A264" s="36" t="str">
        <f>IF(OR('Processing Settings'!G264="Netting with Strange Nets ('NET/SPLIT')",'Processing Settings'!G264="Aggregation with Linking",'Processing Settings'!G264="Aggregation"),'Processing Settings'!E264,"")</f>
        <v/>
      </c>
      <c r="B264" s="39" t="str">
        <f>IF(OR('Processing Settings'!G264="Netting with Strange Nets ('NET/SPLIT')",'Processing Settings'!G264="Aggregation with Linking",'Processing Settings'!G264="Aggregation"),'Processing Settings'!A264,"")</f>
        <v/>
      </c>
      <c r="C264" s="39" t="str">
        <f>IF(OR('Processing Settings'!G264="Netting with Strange Nets ('NET/SPLIT')",'Processing Settings'!G264="Aggregation with Linking",'Processing Settings'!G264="Aggregation"),'Processing Settings'!D264,"")</f>
        <v/>
      </c>
      <c r="D264" s="39" t="str">
        <f>IF(OR('Processing Settings'!G264="Netting with Strange Nets ('NET/SPLIT')",'Processing Settings'!G264="Aggregation with Linking",'Processing Settings'!G264="Aggregation"),'Processing Settings'!C264,"")</f>
        <v/>
      </c>
      <c r="E264" s="40" t="str">
        <f t="shared" si="28"/>
        <v/>
      </c>
      <c r="F264" s="1" t="str">
        <f ca="1">IF(COUNTIF($E$2:E264,E264)=1,IFERROR(SUMPRODUCT(SEARCH(MID(E264,ROW(INDIRECT("1:"&amp;LEN(E264))),1),Lists!$V$2),ROW(INDIRECT("1:"&amp;LEN(E264)))),""),"")</f>
        <v/>
      </c>
      <c r="G264" s="1" t="str">
        <f t="shared" ca="1" si="26"/>
        <v/>
      </c>
      <c r="H264" s="1" t="str">
        <f t="shared" si="25"/>
        <v xml:space="preserve"> /  - ()</v>
      </c>
      <c r="I264" s="1"/>
      <c r="J264" s="1" t="str">
        <f>IF('Settlement Account'!J264="Yes",'Settlement Account'!C264&amp;'Settlement Account'!D264,"")</f>
        <v/>
      </c>
      <c r="K264" s="1" t="str">
        <f>IF('Settlement Account'!J264="Yes",'Settlement Account'!A264,"")</f>
        <v/>
      </c>
      <c r="L264" s="1" t="str">
        <f>IF('Settlement Account'!J264="Yes",'Settlement Account'!C264,"")</f>
        <v/>
      </c>
      <c r="M264" s="1" t="str">
        <f>IF('Settlement Account'!J264="Yes",'Settlement Account'!D264,"")</f>
        <v/>
      </c>
      <c r="N264" s="1" t="str">
        <f t="shared" si="29"/>
        <v/>
      </c>
      <c r="O264" s="1" t="str">
        <f ca="1">IF(COUNTIF($N$2:N264,N264)=1,IFERROR(SUMPRODUCT(SEARCH(MID(N264,ROW(INDIRECT("1:"&amp;LEN(N264))),1),Lists!$V$2)),""),"")</f>
        <v/>
      </c>
      <c r="P264" s="1" t="str">
        <f t="shared" ca="1" si="27"/>
        <v/>
      </c>
      <c r="Q264" s="1" t="str">
        <f t="shared" si="30"/>
        <v xml:space="preserve"> / Eurex Derivate - ()</v>
      </c>
    </row>
    <row r="265" spans="1:17">
      <c r="A265" s="36" t="str">
        <f>IF(OR('Processing Settings'!G265="Netting with Strange Nets ('NET/SPLIT')",'Processing Settings'!G265="Aggregation with Linking",'Processing Settings'!G265="Aggregation"),'Processing Settings'!E265,"")</f>
        <v/>
      </c>
      <c r="B265" s="39" t="str">
        <f>IF(OR('Processing Settings'!G265="Netting with Strange Nets ('NET/SPLIT')",'Processing Settings'!G265="Aggregation with Linking",'Processing Settings'!G265="Aggregation"),'Processing Settings'!A265,"")</f>
        <v/>
      </c>
      <c r="C265" s="39" t="str">
        <f>IF(OR('Processing Settings'!G265="Netting with Strange Nets ('NET/SPLIT')",'Processing Settings'!G265="Aggregation with Linking",'Processing Settings'!G265="Aggregation"),'Processing Settings'!D265,"")</f>
        <v/>
      </c>
      <c r="D265" s="39" t="str">
        <f>IF(OR('Processing Settings'!G265="Netting with Strange Nets ('NET/SPLIT')",'Processing Settings'!G265="Aggregation with Linking",'Processing Settings'!G265="Aggregation"),'Processing Settings'!C265,"")</f>
        <v/>
      </c>
      <c r="E265" s="40" t="str">
        <f t="shared" si="28"/>
        <v/>
      </c>
      <c r="F265" s="1" t="str">
        <f ca="1">IF(COUNTIF($E$2:E265,E265)=1,IFERROR(SUMPRODUCT(SEARCH(MID(E265,ROW(INDIRECT("1:"&amp;LEN(E265))),1),Lists!$V$2),ROW(INDIRECT("1:"&amp;LEN(E265)))),""),"")</f>
        <v/>
      </c>
      <c r="G265" s="1" t="str">
        <f t="shared" ca="1" si="26"/>
        <v/>
      </c>
      <c r="H265" s="1" t="str">
        <f t="shared" ref="H265:H303" si="31">B265&amp;CHAR(32)&amp;"/" &amp;CHAR(32)&amp;D265&amp;CHAR(32)&amp;"-"&amp;CHAR(32)&amp;C265&amp;"("&amp;A265&amp;")"</f>
        <v xml:space="preserve"> /  - ()</v>
      </c>
      <c r="I265" s="1"/>
      <c r="J265" s="1" t="str">
        <f>IF('Settlement Account'!J265="Yes",'Settlement Account'!C265&amp;'Settlement Account'!D265,"")</f>
        <v/>
      </c>
      <c r="K265" s="1" t="str">
        <f>IF('Settlement Account'!J265="Yes",'Settlement Account'!A265,"")</f>
        <v/>
      </c>
      <c r="L265" s="1" t="str">
        <f>IF('Settlement Account'!J265="Yes",'Settlement Account'!C265,"")</f>
        <v/>
      </c>
      <c r="M265" s="1" t="str">
        <f>IF('Settlement Account'!J265="Yes",'Settlement Account'!D265,"")</f>
        <v/>
      </c>
      <c r="N265" s="1" t="str">
        <f t="shared" si="29"/>
        <v/>
      </c>
      <c r="O265" s="1" t="str">
        <f ca="1">IF(COUNTIF($N$2:N265,N265)=1,IFERROR(SUMPRODUCT(SEARCH(MID(N265,ROW(INDIRECT("1:"&amp;LEN(N265))),1),Lists!$V$2)),""),"")</f>
        <v/>
      </c>
      <c r="P265" s="1" t="str">
        <f t="shared" ca="1" si="27"/>
        <v/>
      </c>
      <c r="Q265" s="1" t="str">
        <f t="shared" si="30"/>
        <v xml:space="preserve"> / Eurex Derivate - ()</v>
      </c>
    </row>
    <row r="266" spans="1:17">
      <c r="A266" s="36" t="str">
        <f>IF(OR('Processing Settings'!G266="Netting with Strange Nets ('NET/SPLIT')",'Processing Settings'!G266="Aggregation with Linking",'Processing Settings'!G266="Aggregation"),'Processing Settings'!E266,"")</f>
        <v/>
      </c>
      <c r="B266" s="39" t="str">
        <f>IF(OR('Processing Settings'!G266="Netting with Strange Nets ('NET/SPLIT')",'Processing Settings'!G266="Aggregation with Linking",'Processing Settings'!G266="Aggregation"),'Processing Settings'!A266,"")</f>
        <v/>
      </c>
      <c r="C266" s="39" t="str">
        <f>IF(OR('Processing Settings'!G266="Netting with Strange Nets ('NET/SPLIT')",'Processing Settings'!G266="Aggregation with Linking",'Processing Settings'!G266="Aggregation"),'Processing Settings'!D266,"")</f>
        <v/>
      </c>
      <c r="D266" s="39" t="str">
        <f>IF(OR('Processing Settings'!G266="Netting with Strange Nets ('NET/SPLIT')",'Processing Settings'!G266="Aggregation with Linking",'Processing Settings'!G266="Aggregation"),'Processing Settings'!C266,"")</f>
        <v/>
      </c>
      <c r="E266" s="40" t="str">
        <f t="shared" si="28"/>
        <v/>
      </c>
      <c r="F266" s="1" t="str">
        <f ca="1">IF(COUNTIF($E$2:E266,E266)=1,IFERROR(SUMPRODUCT(SEARCH(MID(E266,ROW(INDIRECT("1:"&amp;LEN(E266))),1),Lists!$V$2),ROW(INDIRECT("1:"&amp;LEN(E266)))),""),"")</f>
        <v/>
      </c>
      <c r="G266" s="1" t="str">
        <f t="shared" ca="1" si="26"/>
        <v/>
      </c>
      <c r="H266" s="1" t="str">
        <f t="shared" si="31"/>
        <v xml:space="preserve"> /  - ()</v>
      </c>
      <c r="I266" s="1"/>
      <c r="J266" s="1" t="str">
        <f>IF('Settlement Account'!J266="Yes",'Settlement Account'!C266&amp;'Settlement Account'!D266,"")</f>
        <v/>
      </c>
      <c r="K266" s="1" t="str">
        <f>IF('Settlement Account'!J266="Yes",'Settlement Account'!A266,"")</f>
        <v/>
      </c>
      <c r="L266" s="1" t="str">
        <f>IF('Settlement Account'!J266="Yes",'Settlement Account'!C266,"")</f>
        <v/>
      </c>
      <c r="M266" s="1" t="str">
        <f>IF('Settlement Account'!J266="Yes",'Settlement Account'!D266,"")</f>
        <v/>
      </c>
      <c r="N266" s="1" t="str">
        <f t="shared" si="29"/>
        <v/>
      </c>
      <c r="O266" s="1" t="str">
        <f ca="1">IF(COUNTIF($N$2:N266,N266)=1,IFERROR(SUMPRODUCT(SEARCH(MID(N266,ROW(INDIRECT("1:"&amp;LEN(N266))),1),Lists!$V$2)),""),"")</f>
        <v/>
      </c>
      <c r="P266" s="1" t="str">
        <f t="shared" ca="1" si="27"/>
        <v/>
      </c>
      <c r="Q266" s="1" t="str">
        <f t="shared" si="30"/>
        <v xml:space="preserve"> / Eurex Derivate - ()</v>
      </c>
    </row>
    <row r="267" spans="1:17">
      <c r="A267" s="36" t="str">
        <f>IF(OR('Processing Settings'!G267="Netting with Strange Nets ('NET/SPLIT')",'Processing Settings'!G267="Aggregation with Linking",'Processing Settings'!G267="Aggregation"),'Processing Settings'!E267,"")</f>
        <v/>
      </c>
      <c r="B267" s="39" t="str">
        <f>IF(OR('Processing Settings'!G267="Netting with Strange Nets ('NET/SPLIT')",'Processing Settings'!G267="Aggregation with Linking",'Processing Settings'!G267="Aggregation"),'Processing Settings'!A267,"")</f>
        <v/>
      </c>
      <c r="C267" s="39" t="str">
        <f>IF(OR('Processing Settings'!G267="Netting with Strange Nets ('NET/SPLIT')",'Processing Settings'!G267="Aggregation with Linking",'Processing Settings'!G267="Aggregation"),'Processing Settings'!D267,"")</f>
        <v/>
      </c>
      <c r="D267" s="39" t="str">
        <f>IF(OR('Processing Settings'!G267="Netting with Strange Nets ('NET/SPLIT')",'Processing Settings'!G267="Aggregation with Linking",'Processing Settings'!G267="Aggregation"),'Processing Settings'!C267,"")</f>
        <v/>
      </c>
      <c r="E267" s="40" t="str">
        <f t="shared" si="28"/>
        <v/>
      </c>
      <c r="F267" s="1" t="str">
        <f ca="1">IF(COUNTIF($E$2:E267,E267)=1,IFERROR(SUMPRODUCT(SEARCH(MID(E267,ROW(INDIRECT("1:"&amp;LEN(E267))),1),Lists!$V$2),ROW(INDIRECT("1:"&amp;LEN(E267)))),""),"")</f>
        <v/>
      </c>
      <c r="G267" s="1" t="str">
        <f t="shared" ca="1" si="26"/>
        <v/>
      </c>
      <c r="H267" s="1" t="str">
        <f t="shared" si="31"/>
        <v xml:space="preserve"> /  - ()</v>
      </c>
      <c r="I267" s="1"/>
      <c r="J267" s="1" t="str">
        <f>IF('Settlement Account'!J267="Yes",'Settlement Account'!C267&amp;'Settlement Account'!D267,"")</f>
        <v/>
      </c>
      <c r="K267" s="1" t="str">
        <f>IF('Settlement Account'!J267="Yes",'Settlement Account'!A267,"")</f>
        <v/>
      </c>
      <c r="L267" s="1" t="str">
        <f>IF('Settlement Account'!J267="Yes",'Settlement Account'!C267,"")</f>
        <v/>
      </c>
      <c r="M267" s="1" t="str">
        <f>IF('Settlement Account'!J267="Yes",'Settlement Account'!D267,"")</f>
        <v/>
      </c>
      <c r="N267" s="1" t="str">
        <f t="shared" si="29"/>
        <v/>
      </c>
      <c r="O267" s="1" t="str">
        <f ca="1">IF(COUNTIF($N$2:N267,N267)=1,IFERROR(SUMPRODUCT(SEARCH(MID(N267,ROW(INDIRECT("1:"&amp;LEN(N267))),1),Lists!$V$2)),""),"")</f>
        <v/>
      </c>
      <c r="P267" s="1" t="str">
        <f t="shared" ca="1" si="27"/>
        <v/>
      </c>
      <c r="Q267" s="1" t="str">
        <f t="shared" si="30"/>
        <v xml:space="preserve"> / Eurex Derivate - ()</v>
      </c>
    </row>
    <row r="268" spans="1:17">
      <c r="A268" s="36" t="str">
        <f>IF(OR('Processing Settings'!G268="Netting with Strange Nets ('NET/SPLIT')",'Processing Settings'!G268="Aggregation with Linking",'Processing Settings'!G268="Aggregation"),'Processing Settings'!E268,"")</f>
        <v/>
      </c>
      <c r="B268" s="39" t="str">
        <f>IF(OR('Processing Settings'!G268="Netting with Strange Nets ('NET/SPLIT')",'Processing Settings'!G268="Aggregation with Linking",'Processing Settings'!G268="Aggregation"),'Processing Settings'!A268,"")</f>
        <v/>
      </c>
      <c r="C268" s="39" t="str">
        <f>IF(OR('Processing Settings'!G268="Netting with Strange Nets ('NET/SPLIT')",'Processing Settings'!G268="Aggregation with Linking",'Processing Settings'!G268="Aggregation"),'Processing Settings'!D268,"")</f>
        <v/>
      </c>
      <c r="D268" s="39" t="str">
        <f>IF(OR('Processing Settings'!G268="Netting with Strange Nets ('NET/SPLIT')",'Processing Settings'!G268="Aggregation with Linking",'Processing Settings'!G268="Aggregation"),'Processing Settings'!C268,"")</f>
        <v/>
      </c>
      <c r="E268" s="40" t="str">
        <f t="shared" si="28"/>
        <v/>
      </c>
      <c r="F268" s="1" t="str">
        <f ca="1">IF(COUNTIF($E$2:E268,E268)=1,IFERROR(SUMPRODUCT(SEARCH(MID(E268,ROW(INDIRECT("1:"&amp;LEN(E268))),1),Lists!$V$2),ROW(INDIRECT("1:"&amp;LEN(E268)))),""),"")</f>
        <v/>
      </c>
      <c r="G268" s="1" t="str">
        <f t="shared" ca="1" si="26"/>
        <v/>
      </c>
      <c r="H268" s="1" t="str">
        <f t="shared" si="31"/>
        <v xml:space="preserve"> /  - ()</v>
      </c>
      <c r="I268" s="1"/>
      <c r="J268" s="1" t="str">
        <f>IF('Settlement Account'!J268="Yes",'Settlement Account'!C268&amp;'Settlement Account'!D268,"")</f>
        <v/>
      </c>
      <c r="K268" s="1" t="str">
        <f>IF('Settlement Account'!J268="Yes",'Settlement Account'!A268,"")</f>
        <v/>
      </c>
      <c r="L268" s="1" t="str">
        <f>IF('Settlement Account'!J268="Yes",'Settlement Account'!C268,"")</f>
        <v/>
      </c>
      <c r="M268" s="1" t="str">
        <f>IF('Settlement Account'!J268="Yes",'Settlement Account'!D268,"")</f>
        <v/>
      </c>
      <c r="N268" s="1" t="str">
        <f t="shared" si="29"/>
        <v/>
      </c>
      <c r="O268" s="1" t="str">
        <f ca="1">IF(COUNTIF($N$2:N268,N268)=1,IFERROR(SUMPRODUCT(SEARCH(MID(N268,ROW(INDIRECT("1:"&amp;LEN(N268))),1),Lists!$V$2)),""),"")</f>
        <v/>
      </c>
      <c r="P268" s="1" t="str">
        <f t="shared" ca="1" si="27"/>
        <v/>
      </c>
      <c r="Q268" s="1" t="str">
        <f t="shared" si="30"/>
        <v xml:space="preserve"> / Eurex Derivate - ()</v>
      </c>
    </row>
    <row r="269" spans="1:17">
      <c r="A269" s="36" t="str">
        <f>IF(OR('Processing Settings'!G269="Netting with Strange Nets ('NET/SPLIT')",'Processing Settings'!G269="Aggregation with Linking",'Processing Settings'!G269="Aggregation"),'Processing Settings'!E269,"")</f>
        <v/>
      </c>
      <c r="B269" s="39" t="str">
        <f>IF(OR('Processing Settings'!G269="Netting with Strange Nets ('NET/SPLIT')",'Processing Settings'!G269="Aggregation with Linking",'Processing Settings'!G269="Aggregation"),'Processing Settings'!A269,"")</f>
        <v/>
      </c>
      <c r="C269" s="39" t="str">
        <f>IF(OR('Processing Settings'!G269="Netting with Strange Nets ('NET/SPLIT')",'Processing Settings'!G269="Aggregation with Linking",'Processing Settings'!G269="Aggregation"),'Processing Settings'!D269,"")</f>
        <v/>
      </c>
      <c r="D269" s="39" t="str">
        <f>IF(OR('Processing Settings'!G269="Netting with Strange Nets ('NET/SPLIT')",'Processing Settings'!G269="Aggregation with Linking",'Processing Settings'!G269="Aggregation"),'Processing Settings'!C269,"")</f>
        <v/>
      </c>
      <c r="E269" s="40" t="str">
        <f t="shared" si="28"/>
        <v/>
      </c>
      <c r="F269" s="1" t="str">
        <f ca="1">IF(COUNTIF($E$2:E269,E269)=1,IFERROR(SUMPRODUCT(SEARCH(MID(E269,ROW(INDIRECT("1:"&amp;LEN(E269))),1),Lists!$V$2),ROW(INDIRECT("1:"&amp;LEN(E269)))),""),"")</f>
        <v/>
      </c>
      <c r="G269" s="1" t="str">
        <f t="shared" ca="1" si="26"/>
        <v/>
      </c>
      <c r="H269" s="1" t="str">
        <f t="shared" si="31"/>
        <v xml:space="preserve"> /  - ()</v>
      </c>
      <c r="I269" s="1"/>
      <c r="J269" s="1" t="str">
        <f>IF('Settlement Account'!J269="Yes",'Settlement Account'!C269&amp;'Settlement Account'!D269,"")</f>
        <v/>
      </c>
      <c r="K269" s="1" t="str">
        <f>IF('Settlement Account'!J269="Yes",'Settlement Account'!A269,"")</f>
        <v/>
      </c>
      <c r="L269" s="1" t="str">
        <f>IF('Settlement Account'!J269="Yes",'Settlement Account'!C269,"")</f>
        <v/>
      </c>
      <c r="M269" s="1" t="str">
        <f>IF('Settlement Account'!J269="Yes",'Settlement Account'!D269,"")</f>
        <v/>
      </c>
      <c r="N269" s="1" t="str">
        <f t="shared" si="29"/>
        <v/>
      </c>
      <c r="O269" s="1" t="str">
        <f ca="1">IF(COUNTIF($N$2:N269,N269)=1,IFERROR(SUMPRODUCT(SEARCH(MID(N269,ROW(INDIRECT("1:"&amp;LEN(N269))),1),Lists!$V$2)),""),"")</f>
        <v/>
      </c>
      <c r="P269" s="1" t="str">
        <f t="shared" ca="1" si="27"/>
        <v/>
      </c>
      <c r="Q269" s="1" t="str">
        <f t="shared" si="30"/>
        <v xml:space="preserve"> / Eurex Derivate - ()</v>
      </c>
    </row>
    <row r="270" spans="1:17">
      <c r="A270" s="36" t="str">
        <f>IF(OR('Processing Settings'!G270="Netting with Strange Nets ('NET/SPLIT')",'Processing Settings'!G270="Aggregation with Linking",'Processing Settings'!G270="Aggregation"),'Processing Settings'!E270,"")</f>
        <v/>
      </c>
      <c r="B270" s="39" t="str">
        <f>IF(OR('Processing Settings'!G270="Netting with Strange Nets ('NET/SPLIT')",'Processing Settings'!G270="Aggregation with Linking",'Processing Settings'!G270="Aggregation"),'Processing Settings'!A270,"")</f>
        <v/>
      </c>
      <c r="C270" s="39" t="str">
        <f>IF(OR('Processing Settings'!G270="Netting with Strange Nets ('NET/SPLIT')",'Processing Settings'!G270="Aggregation with Linking",'Processing Settings'!G270="Aggregation"),'Processing Settings'!D270,"")</f>
        <v/>
      </c>
      <c r="D270" s="39" t="str">
        <f>IF(OR('Processing Settings'!G270="Netting with Strange Nets ('NET/SPLIT')",'Processing Settings'!G270="Aggregation with Linking",'Processing Settings'!G270="Aggregation"),'Processing Settings'!C270,"")</f>
        <v/>
      </c>
      <c r="E270" s="40" t="str">
        <f t="shared" si="28"/>
        <v/>
      </c>
      <c r="F270" s="1" t="str">
        <f ca="1">IF(COUNTIF($E$2:E270,E270)=1,IFERROR(SUMPRODUCT(SEARCH(MID(E270,ROW(INDIRECT("1:"&amp;LEN(E270))),1),Lists!$V$2),ROW(INDIRECT("1:"&amp;LEN(E270)))),""),"")</f>
        <v/>
      </c>
      <c r="G270" s="1" t="str">
        <f t="shared" ca="1" si="26"/>
        <v/>
      </c>
      <c r="H270" s="1" t="str">
        <f t="shared" si="31"/>
        <v xml:space="preserve"> /  - ()</v>
      </c>
      <c r="I270" s="1"/>
      <c r="J270" s="1" t="str">
        <f>IF('Settlement Account'!J270="Yes",'Settlement Account'!C270&amp;'Settlement Account'!D270,"")</f>
        <v/>
      </c>
      <c r="K270" s="1" t="str">
        <f>IF('Settlement Account'!J270="Yes",'Settlement Account'!A270,"")</f>
        <v/>
      </c>
      <c r="L270" s="1" t="str">
        <f>IF('Settlement Account'!J270="Yes",'Settlement Account'!C270,"")</f>
        <v/>
      </c>
      <c r="M270" s="1" t="str">
        <f>IF('Settlement Account'!J270="Yes",'Settlement Account'!D270,"")</f>
        <v/>
      </c>
      <c r="N270" s="1" t="str">
        <f t="shared" si="29"/>
        <v/>
      </c>
      <c r="O270" s="1" t="str">
        <f ca="1">IF(COUNTIF($N$2:N270,N270)=1,IFERROR(SUMPRODUCT(SEARCH(MID(N270,ROW(INDIRECT("1:"&amp;LEN(N270))),1),Lists!$V$2)),""),"")</f>
        <v/>
      </c>
      <c r="P270" s="1" t="str">
        <f t="shared" ca="1" si="27"/>
        <v/>
      </c>
      <c r="Q270" s="1" t="str">
        <f t="shared" si="30"/>
        <v xml:space="preserve"> / Eurex Derivate - ()</v>
      </c>
    </row>
    <row r="271" spans="1:17">
      <c r="A271" s="36" t="str">
        <f>IF(OR('Processing Settings'!G271="Netting with Strange Nets ('NET/SPLIT')",'Processing Settings'!G271="Aggregation with Linking",'Processing Settings'!G271="Aggregation"),'Processing Settings'!E271,"")</f>
        <v/>
      </c>
      <c r="B271" s="39" t="str">
        <f>IF(OR('Processing Settings'!G271="Netting with Strange Nets ('NET/SPLIT')",'Processing Settings'!G271="Aggregation with Linking",'Processing Settings'!G271="Aggregation"),'Processing Settings'!A271,"")</f>
        <v/>
      </c>
      <c r="C271" s="39" t="str">
        <f>IF(OR('Processing Settings'!G271="Netting with Strange Nets ('NET/SPLIT')",'Processing Settings'!G271="Aggregation with Linking",'Processing Settings'!G271="Aggregation"),'Processing Settings'!D271,"")</f>
        <v/>
      </c>
      <c r="D271" s="39" t="str">
        <f>IF(OR('Processing Settings'!G271="Netting with Strange Nets ('NET/SPLIT')",'Processing Settings'!G271="Aggregation with Linking",'Processing Settings'!G271="Aggregation"),'Processing Settings'!C271,"")</f>
        <v/>
      </c>
      <c r="E271" s="40" t="str">
        <f t="shared" si="28"/>
        <v/>
      </c>
      <c r="F271" s="1" t="str">
        <f ca="1">IF(COUNTIF($E$2:E271,E271)=1,IFERROR(SUMPRODUCT(SEARCH(MID(E271,ROW(INDIRECT("1:"&amp;LEN(E271))),1),Lists!$V$2),ROW(INDIRECT("1:"&amp;LEN(E271)))),""),"")</f>
        <v/>
      </c>
      <c r="G271" s="1" t="str">
        <f t="shared" ca="1" si="26"/>
        <v/>
      </c>
      <c r="H271" s="1" t="str">
        <f t="shared" si="31"/>
        <v xml:space="preserve"> /  - ()</v>
      </c>
      <c r="I271" s="1"/>
      <c r="J271" s="1" t="str">
        <f>IF('Settlement Account'!J271="Yes",'Settlement Account'!C271&amp;'Settlement Account'!D271,"")</f>
        <v/>
      </c>
      <c r="K271" s="1" t="str">
        <f>IF('Settlement Account'!J271="Yes",'Settlement Account'!A271,"")</f>
        <v/>
      </c>
      <c r="L271" s="1" t="str">
        <f>IF('Settlement Account'!J271="Yes",'Settlement Account'!C271,"")</f>
        <v/>
      </c>
      <c r="M271" s="1" t="str">
        <f>IF('Settlement Account'!J271="Yes",'Settlement Account'!D271,"")</f>
        <v/>
      </c>
      <c r="N271" s="1" t="str">
        <f t="shared" si="29"/>
        <v/>
      </c>
      <c r="O271" s="1" t="str">
        <f ca="1">IF(COUNTIF($N$2:N271,N271)=1,IFERROR(SUMPRODUCT(SEARCH(MID(N271,ROW(INDIRECT("1:"&amp;LEN(N271))),1),Lists!$V$2)),""),"")</f>
        <v/>
      </c>
      <c r="P271" s="1" t="str">
        <f t="shared" ca="1" si="27"/>
        <v/>
      </c>
      <c r="Q271" s="1" t="str">
        <f t="shared" si="30"/>
        <v xml:space="preserve"> / Eurex Derivate - ()</v>
      </c>
    </row>
    <row r="272" spans="1:17">
      <c r="A272" s="36" t="str">
        <f>IF(OR('Processing Settings'!G272="Netting with Strange Nets ('NET/SPLIT')",'Processing Settings'!G272="Aggregation with Linking",'Processing Settings'!G272="Aggregation"),'Processing Settings'!E272,"")</f>
        <v/>
      </c>
      <c r="B272" s="39" t="str">
        <f>IF(OR('Processing Settings'!G272="Netting with Strange Nets ('NET/SPLIT')",'Processing Settings'!G272="Aggregation with Linking",'Processing Settings'!G272="Aggregation"),'Processing Settings'!A272,"")</f>
        <v/>
      </c>
      <c r="C272" s="39" t="str">
        <f>IF(OR('Processing Settings'!G272="Netting with Strange Nets ('NET/SPLIT')",'Processing Settings'!G272="Aggregation with Linking",'Processing Settings'!G272="Aggregation"),'Processing Settings'!D272,"")</f>
        <v/>
      </c>
      <c r="D272" s="39" t="str">
        <f>IF(OR('Processing Settings'!G272="Netting with Strange Nets ('NET/SPLIT')",'Processing Settings'!G272="Aggregation with Linking",'Processing Settings'!G272="Aggregation"),'Processing Settings'!C272,"")</f>
        <v/>
      </c>
      <c r="E272" s="40" t="str">
        <f t="shared" si="28"/>
        <v/>
      </c>
      <c r="F272" s="1" t="str">
        <f ca="1">IF(COUNTIF($E$2:E272,E272)=1,IFERROR(SUMPRODUCT(SEARCH(MID(E272,ROW(INDIRECT("1:"&amp;LEN(E272))),1),Lists!$V$2),ROW(INDIRECT("1:"&amp;LEN(E272)))),""),"")</f>
        <v/>
      </c>
      <c r="G272" s="1" t="str">
        <f t="shared" ca="1" si="26"/>
        <v/>
      </c>
      <c r="H272" s="1" t="str">
        <f t="shared" si="31"/>
        <v xml:space="preserve"> /  - ()</v>
      </c>
      <c r="I272" s="1"/>
      <c r="J272" s="1" t="str">
        <f>IF('Settlement Account'!J272="Yes",'Settlement Account'!C272&amp;'Settlement Account'!D272,"")</f>
        <v/>
      </c>
      <c r="K272" s="1" t="str">
        <f>IF('Settlement Account'!J272="Yes",'Settlement Account'!A272,"")</f>
        <v/>
      </c>
      <c r="L272" s="1" t="str">
        <f>IF('Settlement Account'!J272="Yes",'Settlement Account'!C272,"")</f>
        <v/>
      </c>
      <c r="M272" s="1" t="str">
        <f>IF('Settlement Account'!J272="Yes",'Settlement Account'!D272,"")</f>
        <v/>
      </c>
      <c r="N272" s="1" t="str">
        <f t="shared" si="29"/>
        <v/>
      </c>
      <c r="O272" s="1" t="str">
        <f ca="1">IF(COUNTIF($N$2:N272,N272)=1,IFERROR(SUMPRODUCT(SEARCH(MID(N272,ROW(INDIRECT("1:"&amp;LEN(N272))),1),Lists!$V$2)),""),"")</f>
        <v/>
      </c>
      <c r="P272" s="1" t="str">
        <f t="shared" ca="1" si="27"/>
        <v/>
      </c>
      <c r="Q272" s="1" t="str">
        <f t="shared" si="30"/>
        <v xml:space="preserve"> / Eurex Derivate - ()</v>
      </c>
    </row>
    <row r="273" spans="1:17">
      <c r="A273" s="36" t="str">
        <f>IF(OR('Processing Settings'!G273="Netting with Strange Nets ('NET/SPLIT')",'Processing Settings'!G273="Aggregation with Linking",'Processing Settings'!G273="Aggregation"),'Processing Settings'!E273,"")</f>
        <v/>
      </c>
      <c r="B273" s="39" t="str">
        <f>IF(OR('Processing Settings'!G273="Netting with Strange Nets ('NET/SPLIT')",'Processing Settings'!G273="Aggregation with Linking",'Processing Settings'!G273="Aggregation"),'Processing Settings'!A273,"")</f>
        <v/>
      </c>
      <c r="C273" s="39" t="str">
        <f>IF(OR('Processing Settings'!G273="Netting with Strange Nets ('NET/SPLIT')",'Processing Settings'!G273="Aggregation with Linking",'Processing Settings'!G273="Aggregation"),'Processing Settings'!D273,"")</f>
        <v/>
      </c>
      <c r="D273" s="39" t="str">
        <f>IF(OR('Processing Settings'!G273="Netting with Strange Nets ('NET/SPLIT')",'Processing Settings'!G273="Aggregation with Linking",'Processing Settings'!G273="Aggregation"),'Processing Settings'!C273,"")</f>
        <v/>
      </c>
      <c r="E273" s="40" t="str">
        <f t="shared" si="28"/>
        <v/>
      </c>
      <c r="F273" s="1" t="str">
        <f ca="1">IF(COUNTIF($E$2:E273,E273)=1,IFERROR(SUMPRODUCT(SEARCH(MID(E273,ROW(INDIRECT("1:"&amp;LEN(E273))),1),Lists!$V$2),ROW(INDIRECT("1:"&amp;LEN(E273)))),""),"")</f>
        <v/>
      </c>
      <c r="G273" s="1" t="str">
        <f t="shared" ca="1" si="26"/>
        <v/>
      </c>
      <c r="H273" s="1" t="str">
        <f t="shared" si="31"/>
        <v xml:space="preserve"> /  - ()</v>
      </c>
      <c r="I273" s="1"/>
      <c r="J273" s="1" t="str">
        <f>IF('Settlement Account'!J273="Yes",'Settlement Account'!C273&amp;'Settlement Account'!D273,"")</f>
        <v/>
      </c>
      <c r="K273" s="1" t="str">
        <f>IF('Settlement Account'!J273="Yes",'Settlement Account'!A273,"")</f>
        <v/>
      </c>
      <c r="L273" s="1" t="str">
        <f>IF('Settlement Account'!J273="Yes",'Settlement Account'!C273,"")</f>
        <v/>
      </c>
      <c r="M273" s="1" t="str">
        <f>IF('Settlement Account'!J273="Yes",'Settlement Account'!D273,"")</f>
        <v/>
      </c>
      <c r="N273" s="1" t="str">
        <f t="shared" si="29"/>
        <v/>
      </c>
      <c r="O273" s="1" t="str">
        <f ca="1">IF(COUNTIF($N$2:N273,N273)=1,IFERROR(SUMPRODUCT(SEARCH(MID(N273,ROW(INDIRECT("1:"&amp;LEN(N273))),1),Lists!$V$2)),""),"")</f>
        <v/>
      </c>
      <c r="P273" s="1" t="str">
        <f t="shared" ca="1" si="27"/>
        <v/>
      </c>
      <c r="Q273" s="1" t="str">
        <f t="shared" si="30"/>
        <v xml:space="preserve"> / Eurex Derivate - ()</v>
      </c>
    </row>
    <row r="274" spans="1:17">
      <c r="A274" s="36" t="str">
        <f>IF(OR('Processing Settings'!G274="Netting with Strange Nets ('NET/SPLIT')",'Processing Settings'!G274="Aggregation with Linking",'Processing Settings'!G274="Aggregation"),'Processing Settings'!E274,"")</f>
        <v/>
      </c>
      <c r="B274" s="39" t="str">
        <f>IF(OR('Processing Settings'!G274="Netting with Strange Nets ('NET/SPLIT')",'Processing Settings'!G274="Aggregation with Linking",'Processing Settings'!G274="Aggregation"),'Processing Settings'!A274,"")</f>
        <v/>
      </c>
      <c r="C274" s="39" t="str">
        <f>IF(OR('Processing Settings'!G274="Netting with Strange Nets ('NET/SPLIT')",'Processing Settings'!G274="Aggregation with Linking",'Processing Settings'!G274="Aggregation"),'Processing Settings'!D274,"")</f>
        <v/>
      </c>
      <c r="D274" s="39" t="str">
        <f>IF(OR('Processing Settings'!G274="Netting with Strange Nets ('NET/SPLIT')",'Processing Settings'!G274="Aggregation with Linking",'Processing Settings'!G274="Aggregation"),'Processing Settings'!C274,"")</f>
        <v/>
      </c>
      <c r="E274" s="40" t="str">
        <f t="shared" si="28"/>
        <v/>
      </c>
      <c r="F274" s="1" t="str">
        <f ca="1">IF(COUNTIF($E$2:E274,E274)=1,IFERROR(SUMPRODUCT(SEARCH(MID(E274,ROW(INDIRECT("1:"&amp;LEN(E274))),1),Lists!$V$2),ROW(INDIRECT("1:"&amp;LEN(E274)))),""),"")</f>
        <v/>
      </c>
      <c r="G274" s="1" t="str">
        <f t="shared" ca="1" si="26"/>
        <v/>
      </c>
      <c r="H274" s="1" t="str">
        <f t="shared" si="31"/>
        <v xml:space="preserve"> /  - ()</v>
      </c>
      <c r="I274" s="1"/>
      <c r="J274" s="1" t="str">
        <f>IF('Settlement Account'!J274="Yes",'Settlement Account'!C274&amp;'Settlement Account'!D274,"")</f>
        <v/>
      </c>
      <c r="K274" s="1" t="str">
        <f>IF('Settlement Account'!J274="Yes",'Settlement Account'!A274,"")</f>
        <v/>
      </c>
      <c r="L274" s="1" t="str">
        <f>IF('Settlement Account'!J274="Yes",'Settlement Account'!C274,"")</f>
        <v/>
      </c>
      <c r="M274" s="1" t="str">
        <f>IF('Settlement Account'!J274="Yes",'Settlement Account'!D274,"")</f>
        <v/>
      </c>
      <c r="N274" s="1" t="str">
        <f t="shared" si="29"/>
        <v/>
      </c>
      <c r="O274" s="1" t="str">
        <f ca="1">IF(COUNTIF($N$2:N274,N274)=1,IFERROR(SUMPRODUCT(SEARCH(MID(N274,ROW(INDIRECT("1:"&amp;LEN(N274))),1),Lists!$V$2)),""),"")</f>
        <v/>
      </c>
      <c r="P274" s="1" t="str">
        <f t="shared" ca="1" si="27"/>
        <v/>
      </c>
      <c r="Q274" s="1" t="str">
        <f t="shared" si="30"/>
        <v xml:space="preserve"> / Eurex Derivate - ()</v>
      </c>
    </row>
    <row r="275" spans="1:17">
      <c r="A275" s="36" t="str">
        <f>IF(OR('Processing Settings'!G275="Netting with Strange Nets ('NET/SPLIT')",'Processing Settings'!G275="Aggregation with Linking",'Processing Settings'!G275="Aggregation"),'Processing Settings'!E275,"")</f>
        <v/>
      </c>
      <c r="B275" s="39" t="str">
        <f>IF(OR('Processing Settings'!G275="Netting with Strange Nets ('NET/SPLIT')",'Processing Settings'!G275="Aggregation with Linking",'Processing Settings'!G275="Aggregation"),'Processing Settings'!A275,"")</f>
        <v/>
      </c>
      <c r="C275" s="39" t="str">
        <f>IF(OR('Processing Settings'!G275="Netting with Strange Nets ('NET/SPLIT')",'Processing Settings'!G275="Aggregation with Linking",'Processing Settings'!G275="Aggregation"),'Processing Settings'!D275,"")</f>
        <v/>
      </c>
      <c r="D275" s="39" t="str">
        <f>IF(OR('Processing Settings'!G275="Netting with Strange Nets ('NET/SPLIT')",'Processing Settings'!G275="Aggregation with Linking",'Processing Settings'!G275="Aggregation"),'Processing Settings'!C275,"")</f>
        <v/>
      </c>
      <c r="E275" s="40" t="str">
        <f t="shared" si="28"/>
        <v/>
      </c>
      <c r="F275" s="1" t="str">
        <f ca="1">IF(COUNTIF($E$2:E275,E275)=1,IFERROR(SUMPRODUCT(SEARCH(MID(E275,ROW(INDIRECT("1:"&amp;LEN(E275))),1),Lists!$V$2),ROW(INDIRECT("1:"&amp;LEN(E275)))),""),"")</f>
        <v/>
      </c>
      <c r="G275" s="1" t="str">
        <f t="shared" ca="1" si="26"/>
        <v/>
      </c>
      <c r="H275" s="1" t="str">
        <f t="shared" si="31"/>
        <v xml:space="preserve"> /  - ()</v>
      </c>
      <c r="I275" s="1"/>
      <c r="J275" s="1" t="str">
        <f>IF('Settlement Account'!J275="Yes",'Settlement Account'!C275&amp;'Settlement Account'!D275,"")</f>
        <v/>
      </c>
      <c r="K275" s="1" t="str">
        <f>IF('Settlement Account'!J275="Yes",'Settlement Account'!A275,"")</f>
        <v/>
      </c>
      <c r="L275" s="1" t="str">
        <f>IF('Settlement Account'!J275="Yes",'Settlement Account'!C275,"")</f>
        <v/>
      </c>
      <c r="M275" s="1" t="str">
        <f>IF('Settlement Account'!J275="Yes",'Settlement Account'!D275,"")</f>
        <v/>
      </c>
      <c r="N275" s="1" t="str">
        <f t="shared" si="29"/>
        <v/>
      </c>
      <c r="O275" s="1" t="str">
        <f ca="1">IF(COUNTIF($N$2:N275,N275)=1,IFERROR(SUMPRODUCT(SEARCH(MID(N275,ROW(INDIRECT("1:"&amp;LEN(N275))),1),Lists!$V$2)),""),"")</f>
        <v/>
      </c>
      <c r="P275" s="1" t="str">
        <f t="shared" ca="1" si="27"/>
        <v/>
      </c>
      <c r="Q275" s="1" t="str">
        <f t="shared" si="30"/>
        <v xml:space="preserve"> / Eurex Derivate - ()</v>
      </c>
    </row>
    <row r="276" spans="1:17">
      <c r="A276" s="36" t="str">
        <f>IF(OR('Processing Settings'!G276="Netting with Strange Nets ('NET/SPLIT')",'Processing Settings'!G276="Aggregation with Linking",'Processing Settings'!G276="Aggregation"),'Processing Settings'!E276,"")</f>
        <v/>
      </c>
      <c r="B276" s="39" t="str">
        <f>IF(OR('Processing Settings'!G276="Netting with Strange Nets ('NET/SPLIT')",'Processing Settings'!G276="Aggregation with Linking",'Processing Settings'!G276="Aggregation"),'Processing Settings'!A276,"")</f>
        <v/>
      </c>
      <c r="C276" s="39" t="str">
        <f>IF(OR('Processing Settings'!G276="Netting with Strange Nets ('NET/SPLIT')",'Processing Settings'!G276="Aggregation with Linking",'Processing Settings'!G276="Aggregation"),'Processing Settings'!D276,"")</f>
        <v/>
      </c>
      <c r="D276" s="39" t="str">
        <f>IF(OR('Processing Settings'!G276="Netting with Strange Nets ('NET/SPLIT')",'Processing Settings'!G276="Aggregation with Linking",'Processing Settings'!G276="Aggregation"),'Processing Settings'!C276,"")</f>
        <v/>
      </c>
      <c r="E276" s="40" t="str">
        <f t="shared" si="28"/>
        <v/>
      </c>
      <c r="F276" s="1" t="str">
        <f ca="1">IF(COUNTIF($E$2:E276,E276)=1,IFERROR(SUMPRODUCT(SEARCH(MID(E276,ROW(INDIRECT("1:"&amp;LEN(E276))),1),Lists!$V$2),ROW(INDIRECT("1:"&amp;LEN(E276)))),""),"")</f>
        <v/>
      </c>
      <c r="G276" s="1" t="str">
        <f t="shared" ca="1" si="26"/>
        <v/>
      </c>
      <c r="H276" s="1" t="str">
        <f t="shared" si="31"/>
        <v xml:space="preserve"> /  - ()</v>
      </c>
      <c r="I276" s="1"/>
      <c r="J276" s="1" t="str">
        <f>IF('Settlement Account'!J276="Yes",'Settlement Account'!C276&amp;'Settlement Account'!D276,"")</f>
        <v/>
      </c>
      <c r="K276" s="1" t="str">
        <f>IF('Settlement Account'!J276="Yes",'Settlement Account'!A276,"")</f>
        <v/>
      </c>
      <c r="L276" s="1" t="str">
        <f>IF('Settlement Account'!J276="Yes",'Settlement Account'!C276,"")</f>
        <v/>
      </c>
      <c r="M276" s="1" t="str">
        <f>IF('Settlement Account'!J276="Yes",'Settlement Account'!D276,"")</f>
        <v/>
      </c>
      <c r="N276" s="1" t="str">
        <f t="shared" si="29"/>
        <v/>
      </c>
      <c r="O276" s="1" t="str">
        <f ca="1">IF(COUNTIF($N$2:N276,N276)=1,IFERROR(SUMPRODUCT(SEARCH(MID(N276,ROW(INDIRECT("1:"&amp;LEN(N276))),1),Lists!$V$2)),""),"")</f>
        <v/>
      </c>
      <c r="P276" s="1" t="str">
        <f t="shared" ca="1" si="27"/>
        <v/>
      </c>
      <c r="Q276" s="1" t="str">
        <f t="shared" si="30"/>
        <v xml:space="preserve"> / Eurex Derivate - ()</v>
      </c>
    </row>
    <row r="277" spans="1:17">
      <c r="A277" s="36" t="str">
        <f>IF(OR('Processing Settings'!G277="Netting with Strange Nets ('NET/SPLIT')",'Processing Settings'!G277="Aggregation with Linking",'Processing Settings'!G277="Aggregation"),'Processing Settings'!E277,"")</f>
        <v/>
      </c>
      <c r="B277" s="39" t="str">
        <f>IF(OR('Processing Settings'!G277="Netting with Strange Nets ('NET/SPLIT')",'Processing Settings'!G277="Aggregation with Linking",'Processing Settings'!G277="Aggregation"),'Processing Settings'!A277,"")</f>
        <v/>
      </c>
      <c r="C277" s="39" t="str">
        <f>IF(OR('Processing Settings'!G277="Netting with Strange Nets ('NET/SPLIT')",'Processing Settings'!G277="Aggregation with Linking",'Processing Settings'!G277="Aggregation"),'Processing Settings'!D277,"")</f>
        <v/>
      </c>
      <c r="D277" s="39" t="str">
        <f>IF(OR('Processing Settings'!G277="Netting with Strange Nets ('NET/SPLIT')",'Processing Settings'!G277="Aggregation with Linking",'Processing Settings'!G277="Aggregation"),'Processing Settings'!C277,"")</f>
        <v/>
      </c>
      <c r="E277" s="40" t="str">
        <f t="shared" si="28"/>
        <v/>
      </c>
      <c r="F277" s="1" t="str">
        <f ca="1">IF(COUNTIF($E$2:E277,E277)=1,IFERROR(SUMPRODUCT(SEARCH(MID(E277,ROW(INDIRECT("1:"&amp;LEN(E277))),1),Lists!$V$2),ROW(INDIRECT("1:"&amp;LEN(E277)))),""),"")</f>
        <v/>
      </c>
      <c r="G277" s="1" t="str">
        <f t="shared" ca="1" si="26"/>
        <v/>
      </c>
      <c r="H277" s="1" t="str">
        <f t="shared" si="31"/>
        <v xml:space="preserve"> /  - ()</v>
      </c>
      <c r="I277" s="1"/>
      <c r="J277" s="1" t="str">
        <f>IF('Settlement Account'!J277="Yes",'Settlement Account'!C277&amp;'Settlement Account'!D277,"")</f>
        <v/>
      </c>
      <c r="K277" s="1" t="str">
        <f>IF('Settlement Account'!J277="Yes",'Settlement Account'!A277,"")</f>
        <v/>
      </c>
      <c r="L277" s="1" t="str">
        <f>IF('Settlement Account'!J277="Yes",'Settlement Account'!C277,"")</f>
        <v/>
      </c>
      <c r="M277" s="1" t="str">
        <f>IF('Settlement Account'!J277="Yes",'Settlement Account'!D277,"")</f>
        <v/>
      </c>
      <c r="N277" s="1" t="str">
        <f t="shared" si="29"/>
        <v/>
      </c>
      <c r="O277" s="1" t="str">
        <f ca="1">IF(COUNTIF($N$2:N277,N277)=1,IFERROR(SUMPRODUCT(SEARCH(MID(N277,ROW(INDIRECT("1:"&amp;LEN(N277))),1),Lists!$V$2)),""),"")</f>
        <v/>
      </c>
      <c r="P277" s="1" t="str">
        <f t="shared" ca="1" si="27"/>
        <v/>
      </c>
      <c r="Q277" s="1" t="str">
        <f t="shared" si="30"/>
        <v xml:space="preserve"> / Eurex Derivate - ()</v>
      </c>
    </row>
    <row r="278" spans="1:17">
      <c r="A278" s="36" t="str">
        <f>IF(OR('Processing Settings'!G278="Netting with Strange Nets ('NET/SPLIT')",'Processing Settings'!G278="Aggregation with Linking",'Processing Settings'!G278="Aggregation"),'Processing Settings'!E278,"")</f>
        <v/>
      </c>
      <c r="B278" s="39" t="str">
        <f>IF(OR('Processing Settings'!G278="Netting with Strange Nets ('NET/SPLIT')",'Processing Settings'!G278="Aggregation with Linking",'Processing Settings'!G278="Aggregation"),'Processing Settings'!A278,"")</f>
        <v/>
      </c>
      <c r="C278" s="39" t="str">
        <f>IF(OR('Processing Settings'!G278="Netting with Strange Nets ('NET/SPLIT')",'Processing Settings'!G278="Aggregation with Linking",'Processing Settings'!G278="Aggregation"),'Processing Settings'!D278,"")</f>
        <v/>
      </c>
      <c r="D278" s="39" t="str">
        <f>IF(OR('Processing Settings'!G278="Netting with Strange Nets ('NET/SPLIT')",'Processing Settings'!G278="Aggregation with Linking",'Processing Settings'!G278="Aggregation"),'Processing Settings'!C278,"")</f>
        <v/>
      </c>
      <c r="E278" s="40" t="str">
        <f t="shared" si="28"/>
        <v/>
      </c>
      <c r="F278" s="1" t="str">
        <f ca="1">IF(COUNTIF($E$2:E278,E278)=1,IFERROR(SUMPRODUCT(SEARCH(MID(E278,ROW(INDIRECT("1:"&amp;LEN(E278))),1),Lists!$V$2),ROW(INDIRECT("1:"&amp;LEN(E278)))),""),"")</f>
        <v/>
      </c>
      <c r="G278" s="1" t="str">
        <f t="shared" ca="1" si="26"/>
        <v/>
      </c>
      <c r="H278" s="1" t="str">
        <f t="shared" si="31"/>
        <v xml:space="preserve"> /  - ()</v>
      </c>
      <c r="I278" s="1"/>
      <c r="J278" s="1" t="str">
        <f>IF('Settlement Account'!J278="Yes",'Settlement Account'!C278&amp;'Settlement Account'!D278,"")</f>
        <v/>
      </c>
      <c r="K278" s="1" t="str">
        <f>IF('Settlement Account'!J278="Yes",'Settlement Account'!A278,"")</f>
        <v/>
      </c>
      <c r="L278" s="1" t="str">
        <f>IF('Settlement Account'!J278="Yes",'Settlement Account'!C278,"")</f>
        <v/>
      </c>
      <c r="M278" s="1" t="str">
        <f>IF('Settlement Account'!J278="Yes",'Settlement Account'!D278,"")</f>
        <v/>
      </c>
      <c r="N278" s="1" t="str">
        <f t="shared" si="29"/>
        <v/>
      </c>
      <c r="O278" s="1" t="str">
        <f ca="1">IF(COUNTIF($N$2:N278,N278)=1,IFERROR(SUMPRODUCT(SEARCH(MID(N278,ROW(INDIRECT("1:"&amp;LEN(N278))),1),Lists!$V$2)),""),"")</f>
        <v/>
      </c>
      <c r="P278" s="1" t="str">
        <f t="shared" ca="1" si="27"/>
        <v/>
      </c>
      <c r="Q278" s="1" t="str">
        <f t="shared" si="30"/>
        <v xml:space="preserve"> / Eurex Derivate - ()</v>
      </c>
    </row>
    <row r="279" spans="1:17">
      <c r="A279" s="36" t="str">
        <f>IF(OR('Processing Settings'!G279="Netting with Strange Nets ('NET/SPLIT')",'Processing Settings'!G279="Aggregation with Linking",'Processing Settings'!G279="Aggregation"),'Processing Settings'!E279,"")</f>
        <v/>
      </c>
      <c r="B279" s="39" t="str">
        <f>IF(OR('Processing Settings'!G279="Netting with Strange Nets ('NET/SPLIT')",'Processing Settings'!G279="Aggregation with Linking",'Processing Settings'!G279="Aggregation"),'Processing Settings'!A279,"")</f>
        <v/>
      </c>
      <c r="C279" s="39" t="str">
        <f>IF(OR('Processing Settings'!G279="Netting with Strange Nets ('NET/SPLIT')",'Processing Settings'!G279="Aggregation with Linking",'Processing Settings'!G279="Aggregation"),'Processing Settings'!D279,"")</f>
        <v/>
      </c>
      <c r="D279" s="39" t="str">
        <f>IF(OR('Processing Settings'!G279="Netting with Strange Nets ('NET/SPLIT')",'Processing Settings'!G279="Aggregation with Linking",'Processing Settings'!G279="Aggregation"),'Processing Settings'!C279,"")</f>
        <v/>
      </c>
      <c r="E279" s="40" t="str">
        <f t="shared" si="28"/>
        <v/>
      </c>
      <c r="F279" s="1" t="str">
        <f ca="1">IF(COUNTIF($E$2:E279,E279)=1,IFERROR(SUMPRODUCT(SEARCH(MID(E279,ROW(INDIRECT("1:"&amp;LEN(E279))),1),Lists!$V$2),ROW(INDIRECT("1:"&amp;LEN(E279)))),""),"")</f>
        <v/>
      </c>
      <c r="G279" s="1" t="str">
        <f t="shared" ca="1" si="26"/>
        <v/>
      </c>
      <c r="H279" s="1" t="str">
        <f t="shared" si="31"/>
        <v xml:space="preserve"> /  - ()</v>
      </c>
      <c r="I279" s="1"/>
      <c r="J279" s="1" t="str">
        <f>IF('Settlement Account'!J279="Yes",'Settlement Account'!C279&amp;'Settlement Account'!D279,"")</f>
        <v/>
      </c>
      <c r="K279" s="1" t="str">
        <f>IF('Settlement Account'!J279="Yes",'Settlement Account'!A279,"")</f>
        <v/>
      </c>
      <c r="L279" s="1" t="str">
        <f>IF('Settlement Account'!J279="Yes",'Settlement Account'!C279,"")</f>
        <v/>
      </c>
      <c r="M279" s="1" t="str">
        <f>IF('Settlement Account'!J279="Yes",'Settlement Account'!D279,"")</f>
        <v/>
      </c>
      <c r="N279" s="1" t="str">
        <f t="shared" si="29"/>
        <v/>
      </c>
      <c r="O279" s="1" t="str">
        <f ca="1">IF(COUNTIF($N$2:N279,N279)=1,IFERROR(SUMPRODUCT(SEARCH(MID(N279,ROW(INDIRECT("1:"&amp;LEN(N279))),1),Lists!$V$2)),""),"")</f>
        <v/>
      </c>
      <c r="P279" s="1" t="str">
        <f t="shared" ca="1" si="27"/>
        <v/>
      </c>
      <c r="Q279" s="1" t="str">
        <f t="shared" si="30"/>
        <v xml:space="preserve"> / Eurex Derivate - ()</v>
      </c>
    </row>
    <row r="280" spans="1:17">
      <c r="A280" s="36" t="str">
        <f>IF(OR('Processing Settings'!G280="Netting with Strange Nets ('NET/SPLIT')",'Processing Settings'!G280="Aggregation with Linking",'Processing Settings'!G280="Aggregation"),'Processing Settings'!E280,"")</f>
        <v/>
      </c>
      <c r="B280" s="39" t="str">
        <f>IF(OR('Processing Settings'!G280="Netting with Strange Nets ('NET/SPLIT')",'Processing Settings'!G280="Aggregation with Linking",'Processing Settings'!G280="Aggregation"),'Processing Settings'!A280,"")</f>
        <v/>
      </c>
      <c r="C280" s="39" t="str">
        <f>IF(OR('Processing Settings'!G280="Netting with Strange Nets ('NET/SPLIT')",'Processing Settings'!G280="Aggregation with Linking",'Processing Settings'!G280="Aggregation"),'Processing Settings'!D280,"")</f>
        <v/>
      </c>
      <c r="D280" s="39" t="str">
        <f>IF(OR('Processing Settings'!G280="Netting with Strange Nets ('NET/SPLIT')",'Processing Settings'!G280="Aggregation with Linking",'Processing Settings'!G280="Aggregation"),'Processing Settings'!C280,"")</f>
        <v/>
      </c>
      <c r="E280" s="40" t="str">
        <f t="shared" si="28"/>
        <v/>
      </c>
      <c r="F280" s="1" t="str">
        <f ca="1">IF(COUNTIF($E$2:E280,E280)=1,IFERROR(SUMPRODUCT(SEARCH(MID(E280,ROW(INDIRECT("1:"&amp;LEN(E280))),1),Lists!$V$2),ROW(INDIRECT("1:"&amp;LEN(E280)))),""),"")</f>
        <v/>
      </c>
      <c r="G280" s="1" t="str">
        <f t="shared" ca="1" si="26"/>
        <v/>
      </c>
      <c r="H280" s="1" t="str">
        <f t="shared" si="31"/>
        <v xml:space="preserve"> /  - ()</v>
      </c>
      <c r="I280" s="1"/>
      <c r="J280" s="1" t="str">
        <f>IF('Settlement Account'!J280="Yes",'Settlement Account'!C280&amp;'Settlement Account'!D280,"")</f>
        <v/>
      </c>
      <c r="K280" s="1" t="str">
        <f>IF('Settlement Account'!J280="Yes",'Settlement Account'!A280,"")</f>
        <v/>
      </c>
      <c r="L280" s="1" t="str">
        <f>IF('Settlement Account'!J280="Yes",'Settlement Account'!C280,"")</f>
        <v/>
      </c>
      <c r="M280" s="1" t="str">
        <f>IF('Settlement Account'!J280="Yes",'Settlement Account'!D280,"")</f>
        <v/>
      </c>
      <c r="N280" s="1" t="str">
        <f t="shared" si="29"/>
        <v/>
      </c>
      <c r="O280" s="1" t="str">
        <f ca="1">IF(COUNTIF($N$2:N280,N280)=1,IFERROR(SUMPRODUCT(SEARCH(MID(N280,ROW(INDIRECT("1:"&amp;LEN(N280))),1),Lists!$V$2)),""),"")</f>
        <v/>
      </c>
      <c r="P280" s="1" t="str">
        <f t="shared" ca="1" si="27"/>
        <v/>
      </c>
      <c r="Q280" s="1" t="str">
        <f t="shared" si="30"/>
        <v xml:space="preserve"> / Eurex Derivate - ()</v>
      </c>
    </row>
    <row r="281" spans="1:17">
      <c r="A281" s="36" t="str">
        <f>IF(OR('Processing Settings'!G281="Netting with Strange Nets ('NET/SPLIT')",'Processing Settings'!G281="Aggregation with Linking",'Processing Settings'!G281="Aggregation"),'Processing Settings'!E281,"")</f>
        <v/>
      </c>
      <c r="B281" s="39" t="str">
        <f>IF(OR('Processing Settings'!G281="Netting with Strange Nets ('NET/SPLIT')",'Processing Settings'!G281="Aggregation with Linking",'Processing Settings'!G281="Aggregation"),'Processing Settings'!A281,"")</f>
        <v/>
      </c>
      <c r="C281" s="39" t="str">
        <f>IF(OR('Processing Settings'!G281="Netting with Strange Nets ('NET/SPLIT')",'Processing Settings'!G281="Aggregation with Linking",'Processing Settings'!G281="Aggregation"),'Processing Settings'!D281,"")</f>
        <v/>
      </c>
      <c r="D281" s="39" t="str">
        <f>IF(OR('Processing Settings'!G281="Netting with Strange Nets ('NET/SPLIT')",'Processing Settings'!G281="Aggregation with Linking",'Processing Settings'!G281="Aggregation"),'Processing Settings'!C281,"")</f>
        <v/>
      </c>
      <c r="E281" s="40" t="str">
        <f t="shared" si="28"/>
        <v/>
      </c>
      <c r="F281" s="1" t="str">
        <f ca="1">IF(COUNTIF($E$2:E281,E281)=1,IFERROR(SUMPRODUCT(SEARCH(MID(E281,ROW(INDIRECT("1:"&amp;LEN(E281))),1),Lists!$V$2),ROW(INDIRECT("1:"&amp;LEN(E281)))),""),"")</f>
        <v/>
      </c>
      <c r="G281" s="1" t="str">
        <f t="shared" ca="1" si="26"/>
        <v/>
      </c>
      <c r="H281" s="1" t="str">
        <f t="shared" si="31"/>
        <v xml:space="preserve"> /  - ()</v>
      </c>
      <c r="I281" s="1"/>
      <c r="J281" s="1" t="str">
        <f>IF('Settlement Account'!J281="Yes",'Settlement Account'!C281&amp;'Settlement Account'!D281,"")</f>
        <v/>
      </c>
      <c r="K281" s="1" t="str">
        <f>IF('Settlement Account'!J281="Yes",'Settlement Account'!A281,"")</f>
        <v/>
      </c>
      <c r="L281" s="1" t="str">
        <f>IF('Settlement Account'!J281="Yes",'Settlement Account'!C281,"")</f>
        <v/>
      </c>
      <c r="M281" s="1" t="str">
        <f>IF('Settlement Account'!J281="Yes",'Settlement Account'!D281,"")</f>
        <v/>
      </c>
      <c r="N281" s="1" t="str">
        <f t="shared" si="29"/>
        <v/>
      </c>
      <c r="O281" s="1" t="str">
        <f ca="1">IF(COUNTIF($N$2:N281,N281)=1,IFERROR(SUMPRODUCT(SEARCH(MID(N281,ROW(INDIRECT("1:"&amp;LEN(N281))),1),Lists!$V$2)),""),"")</f>
        <v/>
      </c>
      <c r="P281" s="1" t="str">
        <f t="shared" ca="1" si="27"/>
        <v/>
      </c>
      <c r="Q281" s="1" t="str">
        <f t="shared" si="30"/>
        <v xml:space="preserve"> / Eurex Derivate - ()</v>
      </c>
    </row>
    <row r="282" spans="1:17">
      <c r="A282" s="36" t="str">
        <f>IF(OR('Processing Settings'!G282="Netting with Strange Nets ('NET/SPLIT')",'Processing Settings'!G282="Aggregation with Linking",'Processing Settings'!G282="Aggregation"),'Processing Settings'!E282,"")</f>
        <v/>
      </c>
      <c r="B282" s="39" t="str">
        <f>IF(OR('Processing Settings'!G282="Netting with Strange Nets ('NET/SPLIT')",'Processing Settings'!G282="Aggregation with Linking",'Processing Settings'!G282="Aggregation"),'Processing Settings'!A282,"")</f>
        <v/>
      </c>
      <c r="C282" s="39" t="str">
        <f>IF(OR('Processing Settings'!G282="Netting with Strange Nets ('NET/SPLIT')",'Processing Settings'!G282="Aggregation with Linking",'Processing Settings'!G282="Aggregation"),'Processing Settings'!D282,"")</f>
        <v/>
      </c>
      <c r="D282" s="39" t="str">
        <f>IF(OR('Processing Settings'!G282="Netting with Strange Nets ('NET/SPLIT')",'Processing Settings'!G282="Aggregation with Linking",'Processing Settings'!G282="Aggregation"),'Processing Settings'!C282,"")</f>
        <v/>
      </c>
      <c r="E282" s="40" t="str">
        <f t="shared" si="28"/>
        <v/>
      </c>
      <c r="F282" s="1" t="str">
        <f ca="1">IF(COUNTIF($E$2:E282,E282)=1,IFERROR(SUMPRODUCT(SEARCH(MID(E282,ROW(INDIRECT("1:"&amp;LEN(E282))),1),Lists!$V$2),ROW(INDIRECT("1:"&amp;LEN(E282)))),""),"")</f>
        <v/>
      </c>
      <c r="G282" s="1" t="str">
        <f t="shared" ca="1" si="26"/>
        <v/>
      </c>
      <c r="H282" s="1" t="str">
        <f t="shared" si="31"/>
        <v xml:space="preserve"> /  - ()</v>
      </c>
      <c r="I282" s="1"/>
      <c r="J282" s="1" t="str">
        <f>IF('Settlement Account'!J282="Yes",'Settlement Account'!C282&amp;'Settlement Account'!D282,"")</f>
        <v/>
      </c>
      <c r="K282" s="1" t="str">
        <f>IF('Settlement Account'!J282="Yes",'Settlement Account'!A282,"")</f>
        <v/>
      </c>
      <c r="L282" s="1" t="str">
        <f>IF('Settlement Account'!J282="Yes",'Settlement Account'!C282,"")</f>
        <v/>
      </c>
      <c r="M282" s="1" t="str">
        <f>IF('Settlement Account'!J282="Yes",'Settlement Account'!D282,"")</f>
        <v/>
      </c>
      <c r="N282" s="1" t="str">
        <f t="shared" si="29"/>
        <v/>
      </c>
      <c r="O282" s="1" t="str">
        <f ca="1">IF(COUNTIF($N$2:N282,N282)=1,IFERROR(SUMPRODUCT(SEARCH(MID(N282,ROW(INDIRECT("1:"&amp;LEN(N282))),1),Lists!$V$2)),""),"")</f>
        <v/>
      </c>
      <c r="P282" s="1" t="str">
        <f t="shared" ca="1" si="27"/>
        <v/>
      </c>
      <c r="Q282" s="1" t="str">
        <f t="shared" si="30"/>
        <v xml:space="preserve"> / Eurex Derivate - ()</v>
      </c>
    </row>
    <row r="283" spans="1:17">
      <c r="A283" s="36" t="str">
        <f>IF(OR('Processing Settings'!G283="Netting with Strange Nets ('NET/SPLIT')",'Processing Settings'!G283="Aggregation with Linking",'Processing Settings'!G283="Aggregation"),'Processing Settings'!E283,"")</f>
        <v/>
      </c>
      <c r="B283" s="39" t="str">
        <f>IF(OR('Processing Settings'!G283="Netting with Strange Nets ('NET/SPLIT')",'Processing Settings'!G283="Aggregation with Linking",'Processing Settings'!G283="Aggregation"),'Processing Settings'!A283,"")</f>
        <v/>
      </c>
      <c r="C283" s="39" t="str">
        <f>IF(OR('Processing Settings'!G283="Netting with Strange Nets ('NET/SPLIT')",'Processing Settings'!G283="Aggregation with Linking",'Processing Settings'!G283="Aggregation"),'Processing Settings'!D283,"")</f>
        <v/>
      </c>
      <c r="D283" s="39" t="str">
        <f>IF(OR('Processing Settings'!G283="Netting with Strange Nets ('NET/SPLIT')",'Processing Settings'!G283="Aggregation with Linking",'Processing Settings'!G283="Aggregation"),'Processing Settings'!C283,"")</f>
        <v/>
      </c>
      <c r="E283" s="40" t="str">
        <f t="shared" si="28"/>
        <v/>
      </c>
      <c r="F283" s="1" t="str">
        <f ca="1">IF(COUNTIF($E$2:E283,E283)=1,IFERROR(SUMPRODUCT(SEARCH(MID(E283,ROW(INDIRECT("1:"&amp;LEN(E283))),1),Lists!$V$2),ROW(INDIRECT("1:"&amp;LEN(E283)))),""),"")</f>
        <v/>
      </c>
      <c r="G283" s="1" t="str">
        <f t="shared" ca="1" si="26"/>
        <v/>
      </c>
      <c r="H283" s="1" t="str">
        <f t="shared" si="31"/>
        <v xml:space="preserve"> /  - ()</v>
      </c>
      <c r="I283" s="1"/>
      <c r="J283" s="1" t="str">
        <f>IF('Settlement Account'!J283="Yes",'Settlement Account'!C283&amp;'Settlement Account'!D283,"")</f>
        <v/>
      </c>
      <c r="K283" s="1" t="str">
        <f>IF('Settlement Account'!J283="Yes",'Settlement Account'!A283,"")</f>
        <v/>
      </c>
      <c r="L283" s="1" t="str">
        <f>IF('Settlement Account'!J283="Yes",'Settlement Account'!C283,"")</f>
        <v/>
      </c>
      <c r="M283" s="1" t="str">
        <f>IF('Settlement Account'!J283="Yes",'Settlement Account'!D283,"")</f>
        <v/>
      </c>
      <c r="N283" s="1" t="str">
        <f t="shared" si="29"/>
        <v/>
      </c>
      <c r="O283" s="1" t="str">
        <f ca="1">IF(COUNTIF($N$2:N283,N283)=1,IFERROR(SUMPRODUCT(SEARCH(MID(N283,ROW(INDIRECT("1:"&amp;LEN(N283))),1),Lists!$V$2)),""),"")</f>
        <v/>
      </c>
      <c r="P283" s="1" t="str">
        <f t="shared" ca="1" si="27"/>
        <v/>
      </c>
      <c r="Q283" s="1" t="str">
        <f t="shared" si="30"/>
        <v xml:space="preserve"> / Eurex Derivate - ()</v>
      </c>
    </row>
    <row r="284" spans="1:17">
      <c r="A284" s="36" t="str">
        <f>IF(OR('Processing Settings'!G284="Netting with Strange Nets ('NET/SPLIT')",'Processing Settings'!G284="Aggregation with Linking",'Processing Settings'!G284="Aggregation"),'Processing Settings'!E284,"")</f>
        <v/>
      </c>
      <c r="B284" s="39" t="str">
        <f>IF(OR('Processing Settings'!G284="Netting with Strange Nets ('NET/SPLIT')",'Processing Settings'!G284="Aggregation with Linking",'Processing Settings'!G284="Aggregation"),'Processing Settings'!A284,"")</f>
        <v/>
      </c>
      <c r="C284" s="39" t="str">
        <f>IF(OR('Processing Settings'!G284="Netting with Strange Nets ('NET/SPLIT')",'Processing Settings'!G284="Aggregation with Linking",'Processing Settings'!G284="Aggregation"),'Processing Settings'!D284,"")</f>
        <v/>
      </c>
      <c r="D284" s="39" t="str">
        <f>IF(OR('Processing Settings'!G284="Netting with Strange Nets ('NET/SPLIT')",'Processing Settings'!G284="Aggregation with Linking",'Processing Settings'!G284="Aggregation"),'Processing Settings'!C284,"")</f>
        <v/>
      </c>
      <c r="E284" s="40" t="str">
        <f t="shared" si="28"/>
        <v/>
      </c>
      <c r="F284" s="1" t="str">
        <f ca="1">IF(COUNTIF($E$2:E284,E284)=1,IFERROR(SUMPRODUCT(SEARCH(MID(E284,ROW(INDIRECT("1:"&amp;LEN(E284))),1),Lists!$V$2),ROW(INDIRECT("1:"&amp;LEN(E284)))),""),"")</f>
        <v/>
      </c>
      <c r="G284" s="1" t="str">
        <f t="shared" ca="1" si="26"/>
        <v/>
      </c>
      <c r="H284" s="1" t="str">
        <f t="shared" si="31"/>
        <v xml:space="preserve"> /  - ()</v>
      </c>
      <c r="I284" s="1"/>
      <c r="J284" s="1" t="str">
        <f>IF('Settlement Account'!J284="Yes",'Settlement Account'!C284&amp;'Settlement Account'!D284,"")</f>
        <v/>
      </c>
      <c r="K284" s="1" t="str">
        <f>IF('Settlement Account'!J284="Yes",'Settlement Account'!A284,"")</f>
        <v/>
      </c>
      <c r="L284" s="1" t="str">
        <f>IF('Settlement Account'!J284="Yes",'Settlement Account'!C284,"")</f>
        <v/>
      </c>
      <c r="M284" s="1" t="str">
        <f>IF('Settlement Account'!J284="Yes",'Settlement Account'!D284,"")</f>
        <v/>
      </c>
      <c r="N284" s="1" t="str">
        <f t="shared" si="29"/>
        <v/>
      </c>
      <c r="O284" s="1" t="str">
        <f ca="1">IF(COUNTIF($N$2:N284,N284)=1,IFERROR(SUMPRODUCT(SEARCH(MID(N284,ROW(INDIRECT("1:"&amp;LEN(N284))),1),Lists!$V$2)),""),"")</f>
        <v/>
      </c>
      <c r="P284" s="1" t="str">
        <f t="shared" ca="1" si="27"/>
        <v/>
      </c>
      <c r="Q284" s="1" t="str">
        <f t="shared" si="30"/>
        <v xml:space="preserve"> / Eurex Derivate - ()</v>
      </c>
    </row>
    <row r="285" spans="1:17">
      <c r="A285" s="36" t="str">
        <f>IF(OR('Processing Settings'!G285="Netting with Strange Nets ('NET/SPLIT')",'Processing Settings'!G285="Aggregation with Linking",'Processing Settings'!G285="Aggregation"),'Processing Settings'!E285,"")</f>
        <v/>
      </c>
      <c r="B285" s="39" t="str">
        <f>IF(OR('Processing Settings'!G285="Netting with Strange Nets ('NET/SPLIT')",'Processing Settings'!G285="Aggregation with Linking",'Processing Settings'!G285="Aggregation"),'Processing Settings'!A285,"")</f>
        <v/>
      </c>
      <c r="C285" s="39" t="str">
        <f>IF(OR('Processing Settings'!G285="Netting with Strange Nets ('NET/SPLIT')",'Processing Settings'!G285="Aggregation with Linking",'Processing Settings'!G285="Aggregation"),'Processing Settings'!D285,"")</f>
        <v/>
      </c>
      <c r="D285" s="39" t="str">
        <f>IF(OR('Processing Settings'!G285="Netting with Strange Nets ('NET/SPLIT')",'Processing Settings'!G285="Aggregation with Linking",'Processing Settings'!G285="Aggregation"),'Processing Settings'!C285,"")</f>
        <v/>
      </c>
      <c r="E285" s="40" t="str">
        <f t="shared" si="28"/>
        <v/>
      </c>
      <c r="F285" s="1" t="str">
        <f ca="1">IF(COUNTIF($E$2:E285,E285)=1,IFERROR(SUMPRODUCT(SEARCH(MID(E285,ROW(INDIRECT("1:"&amp;LEN(E285))),1),Lists!$V$2),ROW(INDIRECT("1:"&amp;LEN(E285)))),""),"")</f>
        <v/>
      </c>
      <c r="G285" s="1" t="str">
        <f t="shared" ca="1" si="26"/>
        <v/>
      </c>
      <c r="H285" s="1" t="str">
        <f t="shared" si="31"/>
        <v xml:space="preserve"> /  - ()</v>
      </c>
      <c r="I285" s="1"/>
      <c r="J285" s="1" t="str">
        <f>IF('Settlement Account'!J285="Yes",'Settlement Account'!C285&amp;'Settlement Account'!D285,"")</f>
        <v/>
      </c>
      <c r="K285" s="1" t="str">
        <f>IF('Settlement Account'!J285="Yes",'Settlement Account'!A285,"")</f>
        <v/>
      </c>
      <c r="L285" s="1" t="str">
        <f>IF('Settlement Account'!J285="Yes",'Settlement Account'!C285,"")</f>
        <v/>
      </c>
      <c r="M285" s="1" t="str">
        <f>IF('Settlement Account'!J285="Yes",'Settlement Account'!D285,"")</f>
        <v/>
      </c>
      <c r="N285" s="1" t="str">
        <f t="shared" si="29"/>
        <v/>
      </c>
      <c r="O285" s="1" t="str">
        <f ca="1">IF(COUNTIF($N$2:N285,N285)=1,IFERROR(SUMPRODUCT(SEARCH(MID(N285,ROW(INDIRECT("1:"&amp;LEN(N285))),1),Lists!$V$2)),""),"")</f>
        <v/>
      </c>
      <c r="P285" s="1" t="str">
        <f t="shared" ca="1" si="27"/>
        <v/>
      </c>
      <c r="Q285" s="1" t="str">
        <f t="shared" si="30"/>
        <v xml:space="preserve"> / Eurex Derivate - ()</v>
      </c>
    </row>
    <row r="286" spans="1:17">
      <c r="A286" s="36" t="str">
        <f>IF(OR('Processing Settings'!G286="Netting with Strange Nets ('NET/SPLIT')",'Processing Settings'!G286="Aggregation with Linking",'Processing Settings'!G286="Aggregation"),'Processing Settings'!E286,"")</f>
        <v/>
      </c>
      <c r="B286" s="39" t="str">
        <f>IF(OR('Processing Settings'!G286="Netting with Strange Nets ('NET/SPLIT')",'Processing Settings'!G286="Aggregation with Linking",'Processing Settings'!G286="Aggregation"),'Processing Settings'!A286,"")</f>
        <v/>
      </c>
      <c r="C286" s="39" t="str">
        <f>IF(OR('Processing Settings'!G286="Netting with Strange Nets ('NET/SPLIT')",'Processing Settings'!G286="Aggregation with Linking",'Processing Settings'!G286="Aggregation"),'Processing Settings'!D286,"")</f>
        <v/>
      </c>
      <c r="D286" s="39" t="str">
        <f>IF(OR('Processing Settings'!G286="Netting with Strange Nets ('NET/SPLIT')",'Processing Settings'!G286="Aggregation with Linking",'Processing Settings'!G286="Aggregation"),'Processing Settings'!C286,"")</f>
        <v/>
      </c>
      <c r="E286" s="40" t="str">
        <f t="shared" si="28"/>
        <v/>
      </c>
      <c r="F286" s="1" t="str">
        <f ca="1">IF(COUNTIF($E$2:E286,E286)=1,IFERROR(SUMPRODUCT(SEARCH(MID(E286,ROW(INDIRECT("1:"&amp;LEN(E286))),1),Lists!$V$2),ROW(INDIRECT("1:"&amp;LEN(E286)))),""),"")</f>
        <v/>
      </c>
      <c r="G286" s="1" t="str">
        <f t="shared" ca="1" si="26"/>
        <v/>
      </c>
      <c r="H286" s="1" t="str">
        <f t="shared" si="31"/>
        <v xml:space="preserve"> /  - ()</v>
      </c>
      <c r="I286" s="1"/>
      <c r="J286" s="1" t="str">
        <f>IF('Settlement Account'!J286="Yes",'Settlement Account'!C286&amp;'Settlement Account'!D286,"")</f>
        <v/>
      </c>
      <c r="K286" s="1" t="str">
        <f>IF('Settlement Account'!J286="Yes",'Settlement Account'!A286,"")</f>
        <v/>
      </c>
      <c r="L286" s="1" t="str">
        <f>IF('Settlement Account'!J286="Yes",'Settlement Account'!C286,"")</f>
        <v/>
      </c>
      <c r="M286" s="1" t="str">
        <f>IF('Settlement Account'!J286="Yes",'Settlement Account'!D286,"")</f>
        <v/>
      </c>
      <c r="N286" s="1" t="str">
        <f t="shared" si="29"/>
        <v/>
      </c>
      <c r="O286" s="1" t="str">
        <f ca="1">IF(COUNTIF($N$2:N286,N286)=1,IFERROR(SUMPRODUCT(SEARCH(MID(N286,ROW(INDIRECT("1:"&amp;LEN(N286))),1),Lists!$V$2)),""),"")</f>
        <v/>
      </c>
      <c r="P286" s="1" t="str">
        <f t="shared" ca="1" si="27"/>
        <v/>
      </c>
      <c r="Q286" s="1" t="str">
        <f t="shared" si="30"/>
        <v xml:space="preserve"> / Eurex Derivate - ()</v>
      </c>
    </row>
    <row r="287" spans="1:17">
      <c r="A287" s="36" t="str">
        <f>IF(OR('Processing Settings'!G287="Netting with Strange Nets ('NET/SPLIT')",'Processing Settings'!G287="Aggregation with Linking",'Processing Settings'!G287="Aggregation"),'Processing Settings'!E287,"")</f>
        <v/>
      </c>
      <c r="B287" s="39" t="str">
        <f>IF(OR('Processing Settings'!G287="Netting with Strange Nets ('NET/SPLIT')",'Processing Settings'!G287="Aggregation with Linking",'Processing Settings'!G287="Aggregation"),'Processing Settings'!A287,"")</f>
        <v/>
      </c>
      <c r="C287" s="39" t="str">
        <f>IF(OR('Processing Settings'!G287="Netting with Strange Nets ('NET/SPLIT')",'Processing Settings'!G287="Aggregation with Linking",'Processing Settings'!G287="Aggregation"),'Processing Settings'!D287,"")</f>
        <v/>
      </c>
      <c r="D287" s="39" t="str">
        <f>IF(OR('Processing Settings'!G287="Netting with Strange Nets ('NET/SPLIT')",'Processing Settings'!G287="Aggregation with Linking",'Processing Settings'!G287="Aggregation"),'Processing Settings'!C287,"")</f>
        <v/>
      </c>
      <c r="E287" s="40" t="str">
        <f t="shared" si="28"/>
        <v/>
      </c>
      <c r="F287" s="1" t="str">
        <f ca="1">IF(COUNTIF($E$2:E287,E287)=1,IFERROR(SUMPRODUCT(SEARCH(MID(E287,ROW(INDIRECT("1:"&amp;LEN(E287))),1),Lists!$V$2),ROW(INDIRECT("1:"&amp;LEN(E287)))),""),"")</f>
        <v/>
      </c>
      <c r="G287" s="1" t="str">
        <f t="shared" ca="1" si="26"/>
        <v/>
      </c>
      <c r="H287" s="1" t="str">
        <f t="shared" si="31"/>
        <v xml:space="preserve"> /  - ()</v>
      </c>
      <c r="I287" s="1"/>
      <c r="J287" s="1" t="str">
        <f>IF('Settlement Account'!J287="Yes",'Settlement Account'!C287&amp;'Settlement Account'!D287,"")</f>
        <v/>
      </c>
      <c r="K287" s="1" t="str">
        <f>IF('Settlement Account'!J287="Yes",'Settlement Account'!A287,"")</f>
        <v/>
      </c>
      <c r="L287" s="1" t="str">
        <f>IF('Settlement Account'!J287="Yes",'Settlement Account'!C287,"")</f>
        <v/>
      </c>
      <c r="M287" s="1" t="str">
        <f>IF('Settlement Account'!J287="Yes",'Settlement Account'!D287,"")</f>
        <v/>
      </c>
      <c r="N287" s="1" t="str">
        <f t="shared" si="29"/>
        <v/>
      </c>
      <c r="O287" s="1" t="str">
        <f ca="1">IF(COUNTIF($N$2:N287,N287)=1,IFERROR(SUMPRODUCT(SEARCH(MID(N287,ROW(INDIRECT("1:"&amp;LEN(N287))),1),Lists!$V$2)),""),"")</f>
        <v/>
      </c>
      <c r="P287" s="1" t="str">
        <f t="shared" ca="1" si="27"/>
        <v/>
      </c>
      <c r="Q287" s="1" t="str">
        <f t="shared" si="30"/>
        <v xml:space="preserve"> / Eurex Derivate - ()</v>
      </c>
    </row>
    <row r="288" spans="1:17">
      <c r="A288" s="36" t="str">
        <f>IF(OR('Processing Settings'!G288="Netting with Strange Nets ('NET/SPLIT')",'Processing Settings'!G288="Aggregation with Linking",'Processing Settings'!G288="Aggregation"),'Processing Settings'!E288,"")</f>
        <v/>
      </c>
      <c r="B288" s="39" t="str">
        <f>IF(OR('Processing Settings'!G288="Netting with Strange Nets ('NET/SPLIT')",'Processing Settings'!G288="Aggregation with Linking",'Processing Settings'!G288="Aggregation"),'Processing Settings'!A288,"")</f>
        <v/>
      </c>
      <c r="C288" s="39" t="str">
        <f>IF(OR('Processing Settings'!G288="Netting with Strange Nets ('NET/SPLIT')",'Processing Settings'!G288="Aggregation with Linking",'Processing Settings'!G288="Aggregation"),'Processing Settings'!D288,"")</f>
        <v/>
      </c>
      <c r="D288" s="39" t="str">
        <f>IF(OR('Processing Settings'!G288="Netting with Strange Nets ('NET/SPLIT')",'Processing Settings'!G288="Aggregation with Linking",'Processing Settings'!G288="Aggregation"),'Processing Settings'!C288,"")</f>
        <v/>
      </c>
      <c r="E288" s="40" t="str">
        <f t="shared" si="28"/>
        <v/>
      </c>
      <c r="F288" s="1" t="str">
        <f ca="1">IF(COUNTIF($E$2:E288,E288)=1,IFERROR(SUMPRODUCT(SEARCH(MID(E288,ROW(INDIRECT("1:"&amp;LEN(E288))),1),Lists!$V$2),ROW(INDIRECT("1:"&amp;LEN(E288)))),""),"")</f>
        <v/>
      </c>
      <c r="G288" s="1" t="str">
        <f t="shared" ca="1" si="26"/>
        <v/>
      </c>
      <c r="H288" s="1" t="str">
        <f t="shared" si="31"/>
        <v xml:space="preserve"> /  - ()</v>
      </c>
      <c r="I288" s="1"/>
      <c r="J288" s="1" t="str">
        <f>IF('Settlement Account'!J288="Yes",'Settlement Account'!C288&amp;'Settlement Account'!D288,"")</f>
        <v/>
      </c>
      <c r="K288" s="1" t="str">
        <f>IF('Settlement Account'!J288="Yes",'Settlement Account'!A288,"")</f>
        <v/>
      </c>
      <c r="L288" s="1" t="str">
        <f>IF('Settlement Account'!J288="Yes",'Settlement Account'!C288,"")</f>
        <v/>
      </c>
      <c r="M288" s="1" t="str">
        <f>IF('Settlement Account'!J288="Yes",'Settlement Account'!D288,"")</f>
        <v/>
      </c>
      <c r="N288" s="1" t="str">
        <f t="shared" si="29"/>
        <v/>
      </c>
      <c r="O288" s="1" t="str">
        <f ca="1">IF(COUNTIF($N$2:N288,N288)=1,IFERROR(SUMPRODUCT(SEARCH(MID(N288,ROW(INDIRECT("1:"&amp;LEN(N288))),1),Lists!$V$2)),""),"")</f>
        <v/>
      </c>
      <c r="P288" s="1" t="str">
        <f t="shared" ca="1" si="27"/>
        <v/>
      </c>
      <c r="Q288" s="1" t="str">
        <f t="shared" si="30"/>
        <v xml:space="preserve"> / Eurex Derivate - ()</v>
      </c>
    </row>
    <row r="289" spans="1:21">
      <c r="A289" s="36" t="str">
        <f>IF(OR('Processing Settings'!G289="Netting with Strange Nets ('NET/SPLIT')",'Processing Settings'!G289="Aggregation with Linking",'Processing Settings'!G289="Aggregation"),'Processing Settings'!E289,"")</f>
        <v/>
      </c>
      <c r="B289" s="39" t="str">
        <f>IF(OR('Processing Settings'!G289="Netting with Strange Nets ('NET/SPLIT')",'Processing Settings'!G289="Aggregation with Linking",'Processing Settings'!G289="Aggregation"),'Processing Settings'!A289,"")</f>
        <v/>
      </c>
      <c r="C289" s="39" t="str">
        <f>IF(OR('Processing Settings'!G289="Netting with Strange Nets ('NET/SPLIT')",'Processing Settings'!G289="Aggregation with Linking",'Processing Settings'!G289="Aggregation"),'Processing Settings'!D289,"")</f>
        <v/>
      </c>
      <c r="D289" s="39" t="str">
        <f>IF(OR('Processing Settings'!G289="Netting with Strange Nets ('NET/SPLIT')",'Processing Settings'!G289="Aggregation with Linking",'Processing Settings'!G289="Aggregation"),'Processing Settings'!C289,"")</f>
        <v/>
      </c>
      <c r="E289" s="40" t="str">
        <f t="shared" si="28"/>
        <v/>
      </c>
      <c r="F289" s="1" t="str">
        <f ca="1">IF(COUNTIF($E$2:E289,E289)=1,IFERROR(SUMPRODUCT(SEARCH(MID(E289,ROW(INDIRECT("1:"&amp;LEN(E289))),1),Lists!$V$2),ROW(INDIRECT("1:"&amp;LEN(E289)))),""),"")</f>
        <v/>
      </c>
      <c r="G289" s="1" t="str">
        <f t="shared" ca="1" si="26"/>
        <v/>
      </c>
      <c r="H289" s="1" t="str">
        <f t="shared" si="31"/>
        <v xml:space="preserve"> /  - ()</v>
      </c>
      <c r="I289" s="1"/>
      <c r="J289" s="1" t="str">
        <f>IF('Settlement Account'!J289="Yes",'Settlement Account'!C289&amp;'Settlement Account'!D289,"")</f>
        <v/>
      </c>
      <c r="K289" s="1" t="str">
        <f>IF('Settlement Account'!J289="Yes",'Settlement Account'!A289,"")</f>
        <v/>
      </c>
      <c r="L289" s="1" t="str">
        <f>IF('Settlement Account'!J289="Yes",'Settlement Account'!C289,"")</f>
        <v/>
      </c>
      <c r="M289" s="1" t="str">
        <f>IF('Settlement Account'!J289="Yes",'Settlement Account'!D289,"")</f>
        <v/>
      </c>
      <c r="N289" s="1" t="str">
        <f t="shared" si="29"/>
        <v/>
      </c>
      <c r="O289" s="1" t="str">
        <f ca="1">IF(COUNTIF($N$2:N289,N289)=1,IFERROR(SUMPRODUCT(SEARCH(MID(N289,ROW(INDIRECT("1:"&amp;LEN(N289))),1),Lists!$V$2)),""),"")</f>
        <v/>
      </c>
      <c r="P289" s="1" t="str">
        <f t="shared" ca="1" si="27"/>
        <v/>
      </c>
      <c r="Q289" s="1" t="str">
        <f t="shared" si="30"/>
        <v xml:space="preserve"> / Eurex Derivate - ()</v>
      </c>
      <c r="R289" s="1"/>
      <c r="S289" s="1"/>
      <c r="T289" s="1"/>
      <c r="U289" s="1"/>
    </row>
    <row r="290" spans="1:21">
      <c r="A290" s="36" t="str">
        <f>IF(OR('Processing Settings'!G290="Netting with Strange Nets ('NET/SPLIT')",'Processing Settings'!G290="Aggregation with Linking",'Processing Settings'!G290="Aggregation"),'Processing Settings'!E290,"")</f>
        <v/>
      </c>
      <c r="B290" s="39" t="str">
        <f>IF(OR('Processing Settings'!G290="Netting with Strange Nets ('NET/SPLIT')",'Processing Settings'!G290="Aggregation with Linking",'Processing Settings'!G290="Aggregation"),'Processing Settings'!A290,"")</f>
        <v/>
      </c>
      <c r="C290" s="39" t="str">
        <f>IF(OR('Processing Settings'!G290="Netting with Strange Nets ('NET/SPLIT')",'Processing Settings'!G290="Aggregation with Linking",'Processing Settings'!G290="Aggregation"),'Processing Settings'!D290,"")</f>
        <v/>
      </c>
      <c r="D290" s="39" t="str">
        <f>IF(OR('Processing Settings'!G290="Netting with Strange Nets ('NET/SPLIT')",'Processing Settings'!G290="Aggregation with Linking",'Processing Settings'!G290="Aggregation"),'Processing Settings'!C290,"")</f>
        <v/>
      </c>
      <c r="E290" s="40" t="str">
        <f t="shared" si="28"/>
        <v/>
      </c>
      <c r="F290" s="1" t="str">
        <f ca="1">IF(COUNTIF($E$2:E290,E290)=1,IFERROR(SUMPRODUCT(SEARCH(MID(E290,ROW(INDIRECT("1:"&amp;LEN(E290))),1),Lists!$V$2),ROW(INDIRECT("1:"&amp;LEN(E290)))),""),"")</f>
        <v/>
      </c>
      <c r="G290" s="1" t="str">
        <f t="shared" ca="1" si="26"/>
        <v/>
      </c>
      <c r="H290" s="1" t="str">
        <f t="shared" si="31"/>
        <v xml:space="preserve"> /  - ()</v>
      </c>
      <c r="I290" s="1"/>
      <c r="J290" s="1" t="str">
        <f>IF('Settlement Account'!J290="Yes",'Settlement Account'!C290&amp;'Settlement Account'!D290,"")</f>
        <v/>
      </c>
      <c r="K290" s="1" t="str">
        <f>IF('Settlement Account'!J290="Yes",'Settlement Account'!A290,"")</f>
        <v/>
      </c>
      <c r="L290" s="1" t="str">
        <f>IF('Settlement Account'!J290="Yes",'Settlement Account'!C290,"")</f>
        <v/>
      </c>
      <c r="M290" s="1" t="str">
        <f>IF('Settlement Account'!J290="Yes",'Settlement Account'!D290,"")</f>
        <v/>
      </c>
      <c r="N290" s="1" t="str">
        <f t="shared" si="29"/>
        <v/>
      </c>
      <c r="O290" s="1" t="str">
        <f ca="1">IF(COUNTIF($N$2:N290,N290)=1,IFERROR(SUMPRODUCT(SEARCH(MID(N290,ROW(INDIRECT("1:"&amp;LEN(N290))),1),Lists!$V$2)),""),"")</f>
        <v/>
      </c>
      <c r="P290" s="1" t="str">
        <f t="shared" ca="1" si="27"/>
        <v/>
      </c>
      <c r="Q290" s="1" t="str">
        <f t="shared" si="30"/>
        <v xml:space="preserve"> / Eurex Derivate - ()</v>
      </c>
      <c r="R290" s="1"/>
      <c r="S290" s="1"/>
      <c r="T290" s="1"/>
      <c r="U290" s="1"/>
    </row>
    <row r="291" spans="1:21">
      <c r="A291" s="36" t="str">
        <f>IF(OR('Processing Settings'!G291="Netting with Strange Nets ('NET/SPLIT')",'Processing Settings'!G291="Aggregation with Linking",'Processing Settings'!G291="Aggregation"),'Processing Settings'!E291,"")</f>
        <v/>
      </c>
      <c r="B291" s="39" t="str">
        <f>IF(OR('Processing Settings'!G291="Netting with Strange Nets ('NET/SPLIT')",'Processing Settings'!G291="Aggregation with Linking",'Processing Settings'!G291="Aggregation"),'Processing Settings'!A291,"")</f>
        <v/>
      </c>
      <c r="C291" s="39" t="str">
        <f>IF(OR('Processing Settings'!G291="Netting with Strange Nets ('NET/SPLIT')",'Processing Settings'!G291="Aggregation with Linking",'Processing Settings'!G291="Aggregation"),'Processing Settings'!D291,"")</f>
        <v/>
      </c>
      <c r="D291" s="39" t="str">
        <f>IF(OR('Processing Settings'!G291="Netting with Strange Nets ('NET/SPLIT')",'Processing Settings'!G291="Aggregation with Linking",'Processing Settings'!G291="Aggregation"),'Processing Settings'!C291,"")</f>
        <v/>
      </c>
      <c r="E291" s="40" t="str">
        <f t="shared" si="28"/>
        <v/>
      </c>
      <c r="F291" s="1" t="str">
        <f ca="1">IF(COUNTIF($E$2:E291,E291)=1,IFERROR(SUMPRODUCT(SEARCH(MID(E291,ROW(INDIRECT("1:"&amp;LEN(E291))),1),Lists!$V$2),ROW(INDIRECT("1:"&amp;LEN(E291)))),""),"")</f>
        <v/>
      </c>
      <c r="G291" s="1" t="str">
        <f t="shared" ca="1" si="26"/>
        <v/>
      </c>
      <c r="H291" s="1" t="str">
        <f t="shared" si="31"/>
        <v xml:space="preserve"> /  - ()</v>
      </c>
      <c r="I291" s="1"/>
      <c r="J291" s="1" t="str">
        <f>IF('Settlement Account'!J291="Yes",'Settlement Account'!C291&amp;'Settlement Account'!D291,"")</f>
        <v/>
      </c>
      <c r="K291" s="1" t="str">
        <f>IF('Settlement Account'!J291="Yes",'Settlement Account'!A291,"")</f>
        <v/>
      </c>
      <c r="L291" s="1" t="str">
        <f>IF('Settlement Account'!J291="Yes",'Settlement Account'!C291,"")</f>
        <v/>
      </c>
      <c r="M291" s="1" t="str">
        <f>IF('Settlement Account'!J291="Yes",'Settlement Account'!D291,"")</f>
        <v/>
      </c>
      <c r="N291" s="1" t="str">
        <f t="shared" si="29"/>
        <v/>
      </c>
      <c r="O291" s="1" t="str">
        <f ca="1">IF(COUNTIF($N$2:N291,N291)=1,IFERROR(SUMPRODUCT(SEARCH(MID(N291,ROW(INDIRECT("1:"&amp;LEN(N291))),1),Lists!$V$2)),""),"")</f>
        <v/>
      </c>
      <c r="P291" s="1" t="str">
        <f t="shared" ca="1" si="27"/>
        <v/>
      </c>
      <c r="Q291" s="1" t="str">
        <f t="shared" si="30"/>
        <v xml:space="preserve"> / Eurex Derivate - ()</v>
      </c>
      <c r="R291" s="1"/>
      <c r="S291" s="1"/>
      <c r="T291" s="1"/>
      <c r="U291" s="1"/>
    </row>
    <row r="292" spans="1:21">
      <c r="A292" s="36" t="str">
        <f>IF(OR('Processing Settings'!G292="Netting with Strange Nets ('NET/SPLIT')",'Processing Settings'!G292="Aggregation with Linking",'Processing Settings'!G292="Aggregation"),'Processing Settings'!E292,"")</f>
        <v/>
      </c>
      <c r="B292" s="39" t="str">
        <f>IF(OR('Processing Settings'!G292="Netting with Strange Nets ('NET/SPLIT')",'Processing Settings'!G292="Aggregation with Linking",'Processing Settings'!G292="Aggregation"),'Processing Settings'!A292,"")</f>
        <v/>
      </c>
      <c r="C292" s="39" t="str">
        <f>IF(OR('Processing Settings'!G292="Netting with Strange Nets ('NET/SPLIT')",'Processing Settings'!G292="Aggregation with Linking",'Processing Settings'!G292="Aggregation"),'Processing Settings'!D292,"")</f>
        <v/>
      </c>
      <c r="D292" s="39" t="str">
        <f>IF(OR('Processing Settings'!G292="Netting with Strange Nets ('NET/SPLIT')",'Processing Settings'!G292="Aggregation with Linking",'Processing Settings'!G292="Aggregation"),'Processing Settings'!C292,"")</f>
        <v/>
      </c>
      <c r="E292" s="40" t="str">
        <f t="shared" si="28"/>
        <v/>
      </c>
      <c r="F292" s="1" t="str">
        <f ca="1">IF(COUNTIF($E$2:E292,E292)=1,IFERROR(SUMPRODUCT(SEARCH(MID(E292,ROW(INDIRECT("1:"&amp;LEN(E292))),1),Lists!$V$2),ROW(INDIRECT("1:"&amp;LEN(E292)))),""),"")</f>
        <v/>
      </c>
      <c r="G292" s="1" t="str">
        <f t="shared" ca="1" si="26"/>
        <v/>
      </c>
      <c r="H292" s="1" t="str">
        <f t="shared" si="31"/>
        <v xml:space="preserve"> /  - ()</v>
      </c>
      <c r="I292" s="1"/>
      <c r="J292" s="1" t="str">
        <f>IF('Settlement Account'!J292="Yes",'Settlement Account'!C292&amp;'Settlement Account'!D292,"")</f>
        <v/>
      </c>
      <c r="K292" s="1" t="str">
        <f>IF('Settlement Account'!J292="Yes",'Settlement Account'!A292,"")</f>
        <v/>
      </c>
      <c r="L292" s="1" t="str">
        <f>IF('Settlement Account'!J292="Yes",'Settlement Account'!C292,"")</f>
        <v/>
      </c>
      <c r="M292" s="1" t="str">
        <f>IF('Settlement Account'!J292="Yes",'Settlement Account'!D292,"")</f>
        <v/>
      </c>
      <c r="N292" s="1" t="str">
        <f t="shared" si="29"/>
        <v/>
      </c>
      <c r="O292" s="1" t="str">
        <f ca="1">IF(COUNTIF($N$2:N292,N292)=1,IFERROR(SUMPRODUCT(SEARCH(MID(N292,ROW(INDIRECT("1:"&amp;LEN(N292))),1),Lists!$V$2)),""),"")</f>
        <v/>
      </c>
      <c r="P292" s="1" t="str">
        <f t="shared" ca="1" si="27"/>
        <v/>
      </c>
      <c r="Q292" s="1" t="str">
        <f t="shared" si="30"/>
        <v xml:space="preserve"> / Eurex Derivate - ()</v>
      </c>
      <c r="R292" s="1"/>
      <c r="S292" s="1"/>
      <c r="T292" s="1"/>
      <c r="U292" s="1"/>
    </row>
    <row r="293" spans="1:21">
      <c r="A293" s="36" t="str">
        <f>IF(OR('Processing Settings'!G293="Netting with Strange Nets ('NET/SPLIT')",'Processing Settings'!G293="Aggregation with Linking",'Processing Settings'!G293="Aggregation"),'Processing Settings'!E293,"")</f>
        <v/>
      </c>
      <c r="B293" s="39" t="str">
        <f>IF(OR('Processing Settings'!G293="Netting with Strange Nets ('NET/SPLIT')",'Processing Settings'!G293="Aggregation with Linking",'Processing Settings'!G293="Aggregation"),'Processing Settings'!A293,"")</f>
        <v/>
      </c>
      <c r="C293" s="39" t="str">
        <f>IF(OR('Processing Settings'!G293="Netting with Strange Nets ('NET/SPLIT')",'Processing Settings'!G293="Aggregation with Linking",'Processing Settings'!G293="Aggregation"),'Processing Settings'!D293,"")</f>
        <v/>
      </c>
      <c r="D293" s="39" t="str">
        <f>IF(OR('Processing Settings'!G293="Netting with Strange Nets ('NET/SPLIT')",'Processing Settings'!G293="Aggregation with Linking",'Processing Settings'!G293="Aggregation"),'Processing Settings'!C293,"")</f>
        <v/>
      </c>
      <c r="E293" s="40" t="str">
        <f t="shared" si="28"/>
        <v/>
      </c>
      <c r="F293" s="1" t="str">
        <f ca="1">IF(COUNTIF($E$2:E293,E293)=1,IFERROR(SUMPRODUCT(SEARCH(MID(E293,ROW(INDIRECT("1:"&amp;LEN(E293))),1),Lists!$V$2),ROW(INDIRECT("1:"&amp;LEN(E293)))),""),"")</f>
        <v/>
      </c>
      <c r="G293" s="1" t="str">
        <f t="shared" ca="1" si="26"/>
        <v/>
      </c>
      <c r="H293" s="1" t="str">
        <f t="shared" si="31"/>
        <v xml:space="preserve"> /  - ()</v>
      </c>
      <c r="I293" s="1"/>
      <c r="J293" s="1" t="str">
        <f>IF('Settlement Account'!J293="Yes",'Settlement Account'!C293&amp;'Settlement Account'!D293,"")</f>
        <v/>
      </c>
      <c r="K293" s="1" t="str">
        <f>IF('Settlement Account'!J293="Yes",'Settlement Account'!A293,"")</f>
        <v/>
      </c>
      <c r="L293" s="1" t="str">
        <f>IF('Settlement Account'!J293="Yes",'Settlement Account'!C293,"")</f>
        <v/>
      </c>
      <c r="M293" s="1" t="str">
        <f>IF('Settlement Account'!J293="Yes",'Settlement Account'!D293,"")</f>
        <v/>
      </c>
      <c r="N293" s="1" t="str">
        <f t="shared" si="29"/>
        <v/>
      </c>
      <c r="O293" s="1" t="str">
        <f ca="1">IF(COUNTIF($N$2:N293,N293)=1,IFERROR(SUMPRODUCT(SEARCH(MID(N293,ROW(INDIRECT("1:"&amp;LEN(N293))),1),Lists!$V$2)),""),"")</f>
        <v/>
      </c>
      <c r="P293" s="1" t="str">
        <f t="shared" ca="1" si="27"/>
        <v/>
      </c>
      <c r="Q293" s="1" t="str">
        <f t="shared" si="30"/>
        <v xml:space="preserve"> / Eurex Derivate - ()</v>
      </c>
      <c r="R293" s="1"/>
      <c r="S293" s="1"/>
      <c r="T293" s="1"/>
      <c r="U293" s="1"/>
    </row>
    <row r="294" spans="1:21">
      <c r="A294" s="36" t="str">
        <f>IF(OR('Processing Settings'!G294="Netting with Strange Nets ('NET/SPLIT')",'Processing Settings'!G294="Aggregation with Linking",'Processing Settings'!G294="Aggregation"),'Processing Settings'!E294,"")</f>
        <v/>
      </c>
      <c r="B294" s="39" t="str">
        <f>IF(OR('Processing Settings'!G294="Netting with Strange Nets ('NET/SPLIT')",'Processing Settings'!G294="Aggregation with Linking",'Processing Settings'!G294="Aggregation"),'Processing Settings'!A294,"")</f>
        <v/>
      </c>
      <c r="C294" s="39" t="str">
        <f>IF(OR('Processing Settings'!G294="Netting with Strange Nets ('NET/SPLIT')",'Processing Settings'!G294="Aggregation with Linking",'Processing Settings'!G294="Aggregation"),'Processing Settings'!D294,"")</f>
        <v/>
      </c>
      <c r="D294" s="39" t="str">
        <f>IF(OR('Processing Settings'!G294="Netting with Strange Nets ('NET/SPLIT')",'Processing Settings'!G294="Aggregation with Linking",'Processing Settings'!G294="Aggregation"),'Processing Settings'!C294,"")</f>
        <v/>
      </c>
      <c r="E294" s="40" t="str">
        <f t="shared" si="28"/>
        <v/>
      </c>
      <c r="F294" s="1" t="str">
        <f ca="1">IF(COUNTIF($E$2:E294,E294)=1,IFERROR(SUMPRODUCT(SEARCH(MID(E294,ROW(INDIRECT("1:"&amp;LEN(E294))),1),Lists!$V$2),ROW(INDIRECT("1:"&amp;LEN(E294)))),""),"")</f>
        <v/>
      </c>
      <c r="G294" s="1" t="str">
        <f t="shared" ca="1" si="26"/>
        <v/>
      </c>
      <c r="H294" s="1" t="str">
        <f t="shared" si="31"/>
        <v xml:space="preserve"> /  - ()</v>
      </c>
      <c r="I294" s="1"/>
      <c r="J294" s="1" t="str">
        <f>IF('Settlement Account'!J294="Yes",'Settlement Account'!C294&amp;'Settlement Account'!D294,"")</f>
        <v/>
      </c>
      <c r="K294" s="1" t="str">
        <f>IF('Settlement Account'!J294="Yes",'Settlement Account'!A294,"")</f>
        <v/>
      </c>
      <c r="L294" s="1" t="str">
        <f>IF('Settlement Account'!J294="Yes",'Settlement Account'!C294,"")</f>
        <v/>
      </c>
      <c r="M294" s="1" t="str">
        <f>IF('Settlement Account'!J294="Yes",'Settlement Account'!D294,"")</f>
        <v/>
      </c>
      <c r="N294" s="1" t="str">
        <f t="shared" si="29"/>
        <v/>
      </c>
      <c r="O294" s="1" t="str">
        <f ca="1">IF(COUNTIF($N$2:N294,N294)=1,IFERROR(SUMPRODUCT(SEARCH(MID(N294,ROW(INDIRECT("1:"&amp;LEN(N294))),1),Lists!$V$2)),""),"")</f>
        <v/>
      </c>
      <c r="P294" s="1" t="str">
        <f t="shared" ca="1" si="27"/>
        <v/>
      </c>
      <c r="Q294" s="1" t="str">
        <f t="shared" si="30"/>
        <v xml:space="preserve"> / Eurex Derivate - ()</v>
      </c>
      <c r="R294" s="1"/>
      <c r="S294" s="1"/>
      <c r="T294" s="1"/>
      <c r="U294" s="1"/>
    </row>
    <row r="295" spans="1:21">
      <c r="A295" s="36" t="str">
        <f>IF(OR('Processing Settings'!G295="Netting with Strange Nets ('NET/SPLIT')",'Processing Settings'!G295="Aggregation with Linking",'Processing Settings'!G295="Aggregation"),'Processing Settings'!E295,"")</f>
        <v/>
      </c>
      <c r="B295" s="39" t="str">
        <f>IF(OR('Processing Settings'!G295="Netting with Strange Nets ('NET/SPLIT')",'Processing Settings'!G295="Aggregation with Linking",'Processing Settings'!G295="Aggregation"),'Processing Settings'!A295,"")</f>
        <v/>
      </c>
      <c r="C295" s="39" t="str">
        <f>IF(OR('Processing Settings'!G295="Netting with Strange Nets ('NET/SPLIT')",'Processing Settings'!G295="Aggregation with Linking",'Processing Settings'!G295="Aggregation"),'Processing Settings'!D295,"")</f>
        <v/>
      </c>
      <c r="D295" s="39" t="str">
        <f>IF(OR('Processing Settings'!G295="Netting with Strange Nets ('NET/SPLIT')",'Processing Settings'!G295="Aggregation with Linking",'Processing Settings'!G295="Aggregation"),'Processing Settings'!C295,"")</f>
        <v/>
      </c>
      <c r="E295" s="40" t="str">
        <f t="shared" si="28"/>
        <v/>
      </c>
      <c r="F295" s="1" t="str">
        <f ca="1">IF(COUNTIF($E$2:E295,E295)=1,IFERROR(SUMPRODUCT(SEARCH(MID(E295,ROW(INDIRECT("1:"&amp;LEN(E295))),1),Lists!$V$2),ROW(INDIRECT("1:"&amp;LEN(E295)))),""),"")</f>
        <v/>
      </c>
      <c r="G295" s="1" t="str">
        <f t="shared" ca="1" si="26"/>
        <v/>
      </c>
      <c r="H295" s="1" t="str">
        <f t="shared" si="31"/>
        <v xml:space="preserve"> /  - ()</v>
      </c>
      <c r="I295" s="1"/>
      <c r="J295" s="1" t="str">
        <f>IF('Settlement Account'!J295="Yes",'Settlement Account'!C295&amp;'Settlement Account'!D295,"")</f>
        <v/>
      </c>
      <c r="K295" s="1" t="str">
        <f>IF('Settlement Account'!J295="Yes",'Settlement Account'!A295,"")</f>
        <v/>
      </c>
      <c r="L295" s="1" t="str">
        <f>IF('Settlement Account'!J295="Yes",'Settlement Account'!C295,"")</f>
        <v/>
      </c>
      <c r="M295" s="1" t="str">
        <f>IF('Settlement Account'!J295="Yes",'Settlement Account'!D295,"")</f>
        <v/>
      </c>
      <c r="N295" s="1" t="str">
        <f t="shared" si="29"/>
        <v/>
      </c>
      <c r="O295" s="1" t="str">
        <f ca="1">IF(COUNTIF($N$2:N295,N295)=1,IFERROR(SUMPRODUCT(SEARCH(MID(N295,ROW(INDIRECT("1:"&amp;LEN(N295))),1),Lists!$V$2)),""),"")</f>
        <v/>
      </c>
      <c r="P295" s="1" t="str">
        <f t="shared" ca="1" si="27"/>
        <v/>
      </c>
      <c r="Q295" s="1" t="str">
        <f t="shared" si="30"/>
        <v xml:space="preserve"> / Eurex Derivate - ()</v>
      </c>
      <c r="R295" s="1"/>
      <c r="S295" s="1"/>
      <c r="T295" s="1"/>
      <c r="U295" s="1"/>
    </row>
    <row r="296" spans="1:21">
      <c r="A296" s="36" t="str">
        <f>IF(OR('Processing Settings'!G296="Netting with Strange Nets ('NET/SPLIT')",'Processing Settings'!G296="Aggregation with Linking",'Processing Settings'!G296="Aggregation"),'Processing Settings'!E296,"")</f>
        <v/>
      </c>
      <c r="B296" s="39" t="str">
        <f>IF(OR('Processing Settings'!G296="Netting with Strange Nets ('NET/SPLIT')",'Processing Settings'!G296="Aggregation with Linking",'Processing Settings'!G296="Aggregation"),'Processing Settings'!A296,"")</f>
        <v/>
      </c>
      <c r="C296" s="39" t="str">
        <f>IF(OR('Processing Settings'!G296="Netting with Strange Nets ('NET/SPLIT')",'Processing Settings'!G296="Aggregation with Linking",'Processing Settings'!G296="Aggregation"),'Processing Settings'!D296,"")</f>
        <v/>
      </c>
      <c r="D296" s="39" t="str">
        <f>IF(OR('Processing Settings'!G296="Netting with Strange Nets ('NET/SPLIT')",'Processing Settings'!G296="Aggregation with Linking",'Processing Settings'!G296="Aggregation"),'Processing Settings'!C296,"")</f>
        <v/>
      </c>
      <c r="E296" s="40" t="str">
        <f t="shared" si="28"/>
        <v/>
      </c>
      <c r="F296" s="1" t="str">
        <f ca="1">IF(COUNTIF($E$2:E296,E296)=1,IFERROR(SUMPRODUCT(SEARCH(MID(E296,ROW(INDIRECT("1:"&amp;LEN(E296))),1),Lists!$V$2),ROW(INDIRECT("1:"&amp;LEN(E296)))),""),"")</f>
        <v/>
      </c>
      <c r="G296" s="1" t="str">
        <f t="shared" ca="1" si="26"/>
        <v/>
      </c>
      <c r="H296" s="1" t="str">
        <f t="shared" si="31"/>
        <v xml:space="preserve"> /  - ()</v>
      </c>
      <c r="I296" s="1"/>
      <c r="J296" s="1" t="str">
        <f>IF('Settlement Account'!J296="Yes",'Settlement Account'!C296&amp;'Settlement Account'!D296,"")</f>
        <v/>
      </c>
      <c r="K296" s="1" t="str">
        <f>IF('Settlement Account'!J296="Yes",'Settlement Account'!A296,"")</f>
        <v/>
      </c>
      <c r="L296" s="1" t="str">
        <f>IF('Settlement Account'!J296="Yes",'Settlement Account'!C296,"")</f>
        <v/>
      </c>
      <c r="M296" s="1" t="str">
        <f>IF('Settlement Account'!J296="Yes",'Settlement Account'!D296,"")</f>
        <v/>
      </c>
      <c r="N296" s="1" t="str">
        <f t="shared" si="29"/>
        <v/>
      </c>
      <c r="O296" s="1" t="str">
        <f ca="1">IF(COUNTIF($N$2:N296,N296)=1,IFERROR(SUMPRODUCT(SEARCH(MID(N296,ROW(INDIRECT("1:"&amp;LEN(N296))),1),Lists!$V$2)),""),"")</f>
        <v/>
      </c>
      <c r="P296" s="1" t="str">
        <f t="shared" ca="1" si="27"/>
        <v/>
      </c>
      <c r="Q296" s="1" t="str">
        <f t="shared" si="30"/>
        <v xml:space="preserve"> / Eurex Derivate - ()</v>
      </c>
      <c r="R296" s="1"/>
      <c r="S296" s="1"/>
      <c r="T296" s="1"/>
      <c r="U296" s="1"/>
    </row>
    <row r="297" spans="1:21">
      <c r="A297" s="36" t="str">
        <f>IF(OR('Processing Settings'!G297="Netting with Strange Nets ('NET/SPLIT')",'Processing Settings'!G297="Aggregation with Linking",'Processing Settings'!G297="Aggregation"),'Processing Settings'!E297,"")</f>
        <v/>
      </c>
      <c r="B297" s="39" t="str">
        <f>IF(OR('Processing Settings'!G297="Netting with Strange Nets ('NET/SPLIT')",'Processing Settings'!G297="Aggregation with Linking",'Processing Settings'!G297="Aggregation"),'Processing Settings'!A297,"")</f>
        <v/>
      </c>
      <c r="C297" s="39" t="str">
        <f>IF(OR('Processing Settings'!G297="Netting with Strange Nets ('NET/SPLIT')",'Processing Settings'!G297="Aggregation with Linking",'Processing Settings'!G297="Aggregation"),'Processing Settings'!D297,"")</f>
        <v/>
      </c>
      <c r="D297" s="39" t="str">
        <f>IF(OR('Processing Settings'!G297="Netting with Strange Nets ('NET/SPLIT')",'Processing Settings'!G297="Aggregation with Linking",'Processing Settings'!G297="Aggregation"),'Processing Settings'!C297,"")</f>
        <v/>
      </c>
      <c r="E297" s="40" t="str">
        <f t="shared" si="28"/>
        <v/>
      </c>
      <c r="F297" s="1" t="str">
        <f ca="1">IF(COUNTIF($E$2:E297,E297)=1,IFERROR(SUMPRODUCT(SEARCH(MID(E297,ROW(INDIRECT("1:"&amp;LEN(E297))),1),Lists!$V$2),ROW(INDIRECT("1:"&amp;LEN(E297)))),""),"")</f>
        <v/>
      </c>
      <c r="G297" s="1" t="str">
        <f t="shared" ca="1" si="26"/>
        <v/>
      </c>
      <c r="H297" s="1" t="str">
        <f t="shared" si="31"/>
        <v xml:space="preserve"> /  - ()</v>
      </c>
      <c r="I297" s="1"/>
      <c r="J297" s="1" t="str">
        <f>IF('Settlement Account'!J297="Yes",'Settlement Account'!C297&amp;'Settlement Account'!D297,"")</f>
        <v/>
      </c>
      <c r="K297" s="1" t="str">
        <f>IF('Settlement Account'!J297="Yes",'Settlement Account'!A297,"")</f>
        <v/>
      </c>
      <c r="L297" s="1" t="str">
        <f>IF('Settlement Account'!J297="Yes",'Settlement Account'!C297,"")</f>
        <v/>
      </c>
      <c r="M297" s="1" t="str">
        <f>IF('Settlement Account'!J297="Yes",'Settlement Account'!D297,"")</f>
        <v/>
      </c>
      <c r="N297" s="1" t="str">
        <f t="shared" si="29"/>
        <v/>
      </c>
      <c r="O297" s="1" t="str">
        <f ca="1">IF(COUNTIF($N$2:N297,N297)=1,IFERROR(SUMPRODUCT(SEARCH(MID(N297,ROW(INDIRECT("1:"&amp;LEN(N297))),1),Lists!$V$2)),""),"")</f>
        <v/>
      </c>
      <c r="P297" s="1" t="str">
        <f t="shared" ca="1" si="27"/>
        <v/>
      </c>
      <c r="Q297" s="1" t="str">
        <f t="shared" si="30"/>
        <v xml:space="preserve"> / Eurex Derivate - ()</v>
      </c>
      <c r="R297" s="1"/>
      <c r="S297" s="1"/>
      <c r="T297" s="1"/>
      <c r="U297" s="1"/>
    </row>
    <row r="298" spans="1:21">
      <c r="A298" s="36" t="str">
        <f>IF(OR('Processing Settings'!G298="Netting with Strange Nets ('NET/SPLIT')",'Processing Settings'!G298="Aggregation with Linking",'Processing Settings'!G298="Aggregation"),'Processing Settings'!E298,"")</f>
        <v/>
      </c>
      <c r="B298" s="39" t="str">
        <f>IF(OR('Processing Settings'!G298="Netting with Strange Nets ('NET/SPLIT')",'Processing Settings'!G298="Aggregation with Linking",'Processing Settings'!G298="Aggregation"),'Processing Settings'!A298,"")</f>
        <v/>
      </c>
      <c r="C298" s="39" t="str">
        <f>IF(OR('Processing Settings'!G298="Netting with Strange Nets ('NET/SPLIT')",'Processing Settings'!G298="Aggregation with Linking",'Processing Settings'!G298="Aggregation"),'Processing Settings'!D298,"")</f>
        <v/>
      </c>
      <c r="D298" s="39" t="str">
        <f>IF(OR('Processing Settings'!G298="Netting with Strange Nets ('NET/SPLIT')",'Processing Settings'!G298="Aggregation with Linking",'Processing Settings'!G298="Aggregation"),'Processing Settings'!C298,"")</f>
        <v/>
      </c>
      <c r="E298" s="40" t="str">
        <f t="shared" si="28"/>
        <v/>
      </c>
      <c r="F298" s="1" t="str">
        <f ca="1">IF(COUNTIF($E$2:E298,E298)=1,IFERROR(SUMPRODUCT(SEARCH(MID(E298,ROW(INDIRECT("1:"&amp;LEN(E298))),1),Lists!$V$2),ROW(INDIRECT("1:"&amp;LEN(E298)))),""),"")</f>
        <v/>
      </c>
      <c r="G298" s="1" t="str">
        <f t="shared" ca="1" si="26"/>
        <v/>
      </c>
      <c r="H298" s="1" t="str">
        <f t="shared" si="31"/>
        <v xml:space="preserve"> /  - ()</v>
      </c>
      <c r="I298" s="1"/>
      <c r="J298" s="1" t="str">
        <f>IF('Settlement Account'!J298="Yes",'Settlement Account'!C298&amp;'Settlement Account'!D298,"")</f>
        <v/>
      </c>
      <c r="K298" s="1" t="str">
        <f>IF('Settlement Account'!J298="Yes",'Settlement Account'!A298,"")</f>
        <v/>
      </c>
      <c r="L298" s="1" t="str">
        <f>IF('Settlement Account'!J298="Yes",'Settlement Account'!C298,"")</f>
        <v/>
      </c>
      <c r="M298" s="1" t="str">
        <f>IF('Settlement Account'!J298="Yes",'Settlement Account'!D298,"")</f>
        <v/>
      </c>
      <c r="N298" s="1" t="str">
        <f t="shared" si="29"/>
        <v/>
      </c>
      <c r="O298" s="1" t="str">
        <f ca="1">IF(COUNTIF($N$2:N298,N298)=1,IFERROR(SUMPRODUCT(SEARCH(MID(N298,ROW(INDIRECT("1:"&amp;LEN(N298))),1),Lists!$V$2)),""),"")</f>
        <v/>
      </c>
      <c r="P298" s="1" t="str">
        <f t="shared" ca="1" si="27"/>
        <v/>
      </c>
      <c r="Q298" s="1" t="str">
        <f t="shared" si="30"/>
        <v xml:space="preserve"> / Eurex Derivate - ()</v>
      </c>
      <c r="R298" s="1"/>
      <c r="S298" s="1"/>
      <c r="T298" s="1"/>
      <c r="U298" s="1"/>
    </row>
    <row r="299" spans="1:21">
      <c r="A299" s="36" t="str">
        <f>IF(OR('Processing Settings'!G299="Netting with Strange Nets ('NET/SPLIT')",'Processing Settings'!G299="Aggregation with Linking",'Processing Settings'!G299="Aggregation"),'Processing Settings'!E299,"")</f>
        <v/>
      </c>
      <c r="B299" s="39" t="str">
        <f>IF(OR('Processing Settings'!G299="Netting with Strange Nets ('NET/SPLIT')",'Processing Settings'!G299="Aggregation with Linking",'Processing Settings'!G299="Aggregation"),'Processing Settings'!A299,"")</f>
        <v/>
      </c>
      <c r="C299" s="39" t="str">
        <f>IF(OR('Processing Settings'!G299="Netting with Strange Nets ('NET/SPLIT')",'Processing Settings'!G299="Aggregation with Linking",'Processing Settings'!G299="Aggregation"),'Processing Settings'!D299,"")</f>
        <v/>
      </c>
      <c r="D299" s="39" t="str">
        <f>IF(OR('Processing Settings'!G299="Netting with Strange Nets ('NET/SPLIT')",'Processing Settings'!G299="Aggregation with Linking",'Processing Settings'!G299="Aggregation"),'Processing Settings'!C299,"")</f>
        <v/>
      </c>
      <c r="E299" s="40" t="str">
        <f t="shared" si="28"/>
        <v/>
      </c>
      <c r="F299" s="1" t="str">
        <f ca="1">IF(COUNTIF($E$2:E299,E299)=1,IFERROR(SUMPRODUCT(SEARCH(MID(E299,ROW(INDIRECT("1:"&amp;LEN(E299))),1),Lists!$V$2),ROW(INDIRECT("1:"&amp;LEN(E299)))),""),"")</f>
        <v/>
      </c>
      <c r="G299" s="1" t="str">
        <f t="shared" ca="1" si="26"/>
        <v/>
      </c>
      <c r="H299" s="1" t="str">
        <f t="shared" si="31"/>
        <v xml:space="preserve"> /  - ()</v>
      </c>
      <c r="I299" s="1"/>
      <c r="J299" s="1" t="str">
        <f>IF('Settlement Account'!J299="Yes",'Settlement Account'!C299&amp;'Settlement Account'!D299,"")</f>
        <v/>
      </c>
      <c r="K299" s="1" t="str">
        <f>IF('Settlement Account'!J299="Yes",'Settlement Account'!A299,"")</f>
        <v/>
      </c>
      <c r="L299" s="1" t="str">
        <f>IF('Settlement Account'!J299="Yes",'Settlement Account'!C299,"")</f>
        <v/>
      </c>
      <c r="M299" s="1" t="str">
        <f>IF('Settlement Account'!J299="Yes",'Settlement Account'!D299,"")</f>
        <v/>
      </c>
      <c r="N299" s="1" t="str">
        <f t="shared" si="29"/>
        <v/>
      </c>
      <c r="O299" s="1" t="str">
        <f ca="1">IF(COUNTIF($N$2:N299,N299)=1,IFERROR(SUMPRODUCT(SEARCH(MID(N299,ROW(INDIRECT("1:"&amp;LEN(N299))),1),Lists!$V$2)),""),"")</f>
        <v/>
      </c>
      <c r="P299" s="1" t="str">
        <f t="shared" ca="1" si="27"/>
        <v/>
      </c>
      <c r="Q299" s="1" t="str">
        <f t="shared" si="30"/>
        <v xml:space="preserve"> / Eurex Derivate - ()</v>
      </c>
      <c r="R299" s="1"/>
      <c r="S299" s="1"/>
      <c r="T299" s="1"/>
      <c r="U299" s="1"/>
    </row>
    <row r="300" spans="1:21">
      <c r="A300" s="36" t="str">
        <f>IF(OR('Processing Settings'!G300="Netting with Strange Nets ('NET/SPLIT')",'Processing Settings'!G300="Aggregation with Linking",'Processing Settings'!G300="Aggregation"),'Processing Settings'!E300,"")</f>
        <v/>
      </c>
      <c r="B300" s="39" t="str">
        <f>IF(OR('Processing Settings'!G300="Netting with Strange Nets ('NET/SPLIT')",'Processing Settings'!G300="Aggregation with Linking",'Processing Settings'!G300="Aggregation"),'Processing Settings'!A300,"")</f>
        <v/>
      </c>
      <c r="C300" s="39" t="str">
        <f>IF(OR('Processing Settings'!G300="Netting with Strange Nets ('NET/SPLIT')",'Processing Settings'!G300="Aggregation with Linking",'Processing Settings'!G300="Aggregation"),'Processing Settings'!D300,"")</f>
        <v/>
      </c>
      <c r="D300" s="39" t="str">
        <f>IF(OR('Processing Settings'!G300="Netting with Strange Nets ('NET/SPLIT')",'Processing Settings'!G300="Aggregation with Linking",'Processing Settings'!G300="Aggregation"),'Processing Settings'!C300,"")</f>
        <v/>
      </c>
      <c r="E300" s="40" t="str">
        <f t="shared" si="28"/>
        <v/>
      </c>
      <c r="F300" s="1" t="str">
        <f ca="1">IF(COUNTIF($E$2:E300,E300)=1,IFERROR(SUMPRODUCT(SEARCH(MID(E300,ROW(INDIRECT("1:"&amp;LEN(E300))),1),Lists!$V$2),ROW(INDIRECT("1:"&amp;LEN(E300)))),""),"")</f>
        <v/>
      </c>
      <c r="G300" s="1" t="str">
        <f t="shared" ca="1" si="26"/>
        <v/>
      </c>
      <c r="H300" s="1" t="str">
        <f t="shared" si="31"/>
        <v xml:space="preserve"> /  - ()</v>
      </c>
      <c r="I300" s="1"/>
      <c r="J300" s="1" t="str">
        <f>IF('Settlement Account'!J300="Yes",'Settlement Account'!C300&amp;'Settlement Account'!D300,"")</f>
        <v/>
      </c>
      <c r="K300" s="1" t="str">
        <f>IF('Settlement Account'!J300="Yes",'Settlement Account'!A300,"")</f>
        <v/>
      </c>
      <c r="L300" s="1" t="str">
        <f>IF('Settlement Account'!J300="Yes",'Settlement Account'!C300,"")</f>
        <v/>
      </c>
      <c r="M300" s="1" t="str">
        <f>IF('Settlement Account'!J300="Yes",'Settlement Account'!D300,"")</f>
        <v/>
      </c>
      <c r="N300" s="1" t="str">
        <f t="shared" si="29"/>
        <v/>
      </c>
      <c r="O300" s="1" t="str">
        <f ca="1">IF(COUNTIF($N$2:N300,N300)=1,IFERROR(SUMPRODUCT(SEARCH(MID(N300,ROW(INDIRECT("1:"&amp;LEN(N300))),1),Lists!$V$2)),""),"")</f>
        <v/>
      </c>
      <c r="P300" s="1" t="str">
        <f t="shared" ca="1" si="27"/>
        <v/>
      </c>
      <c r="Q300" s="1" t="str">
        <f t="shared" si="30"/>
        <v xml:space="preserve"> / Eurex Derivate - ()</v>
      </c>
      <c r="R300" s="1"/>
      <c r="S300" s="1"/>
      <c r="T300" s="1"/>
      <c r="U300" s="1"/>
    </row>
    <row r="301" spans="1:21">
      <c r="A301" s="58" t="str">
        <f>IF('Italian Bonds Settings'!E2="Netting with Strange Nets ('NET/SPLIT')",INDEX(M:M,MATCH('Italian Bonds Settings'!C2,add_Services!Q:Q,0),1),"")</f>
        <v/>
      </c>
      <c r="B301" s="58" t="str">
        <f>IF('Italian Bonds Settings'!E2="Netting with Strange Nets ('NET/SPLIT')",INDEX(K:K,MATCH('Italian Bonds Settings'!C2,add_Services!Q:Q,0),1),"")</f>
        <v/>
      </c>
      <c r="C301" s="58" t="str">
        <f>IF('Italian Bonds Settings'!E2="Netting with Strange Nets ('NET/SPLIT')",INDEX(L:L,MATCH('Italian Bonds Settings'!C2,add_Services!Q:Q,0),1),"")</f>
        <v/>
      </c>
      <c r="D301" s="58" t="str">
        <f t="shared" ref="D301:D303" si="32">IF(C301="","","Eurex Derivate")</f>
        <v/>
      </c>
      <c r="E301" s="58" t="str">
        <f t="shared" ref="E301:E303" si="33">D301&amp;C301&amp;A301</f>
        <v/>
      </c>
      <c r="F301" s="1" t="str">
        <f ca="1">IF(COUNTIF($E$2:E301,E301)=1,IFERROR(SUMPRODUCT(SEARCH(MID(E301,ROW(INDIRECT("1:"&amp;LEN(E301))),1),Lists!$V$2),ROW(INDIRECT("1:"&amp;LEN(E301)))),""),"")</f>
        <v/>
      </c>
      <c r="G301" s="58" t="str">
        <f t="shared" ca="1" si="26"/>
        <v/>
      </c>
      <c r="H301" s="58" t="str">
        <f t="shared" si="31"/>
        <v xml:space="preserve"> /  - ()</v>
      </c>
      <c r="I301" s="52" t="s">
        <v>216</v>
      </c>
      <c r="J301" s="1" t="s">
        <v>155</v>
      </c>
      <c r="K301" s="1" t="s">
        <v>155</v>
      </c>
      <c r="L301" s="1" t="s">
        <v>155</v>
      </c>
      <c r="M301" s="1" t="s">
        <v>155</v>
      </c>
      <c r="N301" s="1"/>
      <c r="O301" s="1" t="s">
        <v>155</v>
      </c>
      <c r="P301" s="1" t="s">
        <v>155</v>
      </c>
      <c r="Q301" s="1" t="s">
        <v>155</v>
      </c>
      <c r="R301" s="1" t="s">
        <v>155</v>
      </c>
      <c r="S301" s="1" t="s">
        <v>155</v>
      </c>
      <c r="T301" s="1"/>
      <c r="U301" s="1" t="s">
        <v>155</v>
      </c>
    </row>
    <row r="302" spans="1:21">
      <c r="A302" s="58" t="str">
        <f>IF('Italian Bonds Settings'!E3="Netting with Strange Nets ('NET/SPLIT')",INDEX(M:M,MATCH('Italian Bonds Settings'!C3,add_Services!Q:Q,0),1),"")</f>
        <v/>
      </c>
      <c r="B302" s="58" t="str">
        <f>IF('Italian Bonds Settings'!E3="Netting with Strange Nets ('NET/SPLIT')",INDEX(K:K,MATCH('Italian Bonds Settings'!C3,add_Services!Q:Q,0),1),"")</f>
        <v/>
      </c>
      <c r="C302" s="58" t="str">
        <f>IF('Italian Bonds Settings'!E3="Netting with Strange Nets ('NET/SPLIT')",INDEX(L:L,MATCH('Italian Bonds Settings'!C3,add_Services!Q:Q,0),1),"")</f>
        <v/>
      </c>
      <c r="D302" s="58" t="str">
        <f t="shared" si="32"/>
        <v/>
      </c>
      <c r="E302" s="58" t="str">
        <f t="shared" si="33"/>
        <v/>
      </c>
      <c r="F302" s="1" t="str">
        <f ca="1">IF(COUNTIF($E$2:E302,E302)=1,IFERROR(SUMPRODUCT(SEARCH(MID(E302,ROW(INDIRECT("1:"&amp;LEN(E302))),1),Lists!$V$2),ROW(INDIRECT("1:"&amp;LEN(E302)))),""),"")</f>
        <v/>
      </c>
      <c r="G302" s="58" t="str">
        <f t="shared" ca="1" si="26"/>
        <v/>
      </c>
      <c r="H302" s="58" t="str">
        <f t="shared" si="31"/>
        <v xml:space="preserve"> /  - ()</v>
      </c>
      <c r="I302" s="1"/>
      <c r="J302" s="1"/>
      <c r="K302" s="1"/>
      <c r="L302" s="1"/>
      <c r="M302" s="1"/>
      <c r="N302" s="1"/>
      <c r="O302" s="1"/>
      <c r="P302" s="1"/>
      <c r="Q302" s="1"/>
      <c r="R302" s="1"/>
      <c r="S302" s="1"/>
      <c r="T302" s="1"/>
      <c r="U302" s="1"/>
    </row>
    <row r="303" spans="1:21">
      <c r="A303" s="58" t="str">
        <f>IF('Italian Bonds Settings'!E4="Netting with Strange Nets ('NET/SPLIT')",INDEX(M:M,MATCH('Italian Bonds Settings'!C4,add_Services!Q:Q,0),1),"")</f>
        <v/>
      </c>
      <c r="B303" s="58" t="str">
        <f>IF('Italian Bonds Settings'!E4="Netting with Strange Nets ('NET/SPLIT')",INDEX(K:K,MATCH('Italian Bonds Settings'!C4,add_Services!Q:Q,0),1),"")</f>
        <v/>
      </c>
      <c r="C303" s="58" t="str">
        <f>IF('Italian Bonds Settings'!E4="Netting with Strange Nets ('NET/SPLIT')",INDEX(L:L,MATCH('Italian Bonds Settings'!C4,add_Services!Q:Q,0),1),"")</f>
        <v/>
      </c>
      <c r="D303" s="58" t="str">
        <f t="shared" si="32"/>
        <v/>
      </c>
      <c r="E303" s="58" t="str">
        <f t="shared" si="33"/>
        <v/>
      </c>
      <c r="F303" s="1" t="str">
        <f ca="1">IF(COUNTIF($E$2:E303,E303)=1,IFERROR(SUMPRODUCT(SEARCH(MID(E303,ROW(INDIRECT("1:"&amp;LEN(E303))),1),Lists!$V$2),ROW(INDIRECT("1:"&amp;LEN(E303)))),""),"")</f>
        <v/>
      </c>
      <c r="G303" s="58" t="str">
        <f t="shared" ca="1" si="26"/>
        <v/>
      </c>
      <c r="H303" s="58" t="str">
        <f t="shared" si="31"/>
        <v xml:space="preserve"> /  - ()</v>
      </c>
      <c r="I303" s="1"/>
      <c r="J303" s="1"/>
      <c r="K303" s="1"/>
      <c r="L303" s="1"/>
      <c r="M303" s="1"/>
      <c r="N303" s="1"/>
      <c r="O303" s="1"/>
      <c r="P303" s="1"/>
      <c r="Q303" s="1"/>
      <c r="R303" s="1"/>
      <c r="S303" s="1"/>
      <c r="T303" s="1"/>
      <c r="U303" s="1"/>
    </row>
    <row r="304" spans="1:21">
      <c r="A304" s="58" t="str">
        <f>IF('Italian Bonds Settings'!E5="Netting with Strange Nets ('NET/SPLIT')",INDEX(M:M,MATCH('Italian Bonds Settings'!C5,add_Services!Q:Q,0),1),"")</f>
        <v/>
      </c>
      <c r="B304" s="58" t="str">
        <f>IF('Italian Bonds Settings'!E5="Netting with Strange Nets ('NET/SPLIT')",INDEX(K:K,MATCH('Italian Bonds Settings'!C5,add_Services!Q:Q,0),1),"")</f>
        <v/>
      </c>
      <c r="C304" s="58" t="str">
        <f>IF('Italian Bonds Settings'!E5="Netting with Strange Nets ('NET/SPLIT')",INDEX(L:L,MATCH('Italian Bonds Settings'!C5,add_Services!Q:Q,0),1),"")</f>
        <v/>
      </c>
      <c r="D304" s="58" t="str">
        <f t="shared" ref="D304:D365" si="34">IF(C304="","","Eurex Derivate")</f>
        <v/>
      </c>
      <c r="E304" s="58" t="str">
        <f t="shared" ref="E304:E365" si="35">D304&amp;C304&amp;A304</f>
        <v/>
      </c>
      <c r="F304" s="1" t="str">
        <f ca="1">IF(COUNTIF($E$2:E304,E304)=1,IFERROR(SUMPRODUCT(SEARCH(MID(E304,ROW(INDIRECT("1:"&amp;LEN(E304))),1),Lists!$V$2),ROW(INDIRECT("1:"&amp;LEN(E304)))),""),"")</f>
        <v/>
      </c>
      <c r="G304" s="58" t="str">
        <f t="shared" ca="1" si="26"/>
        <v/>
      </c>
      <c r="H304" s="58" t="str">
        <f t="shared" ref="H304:H365" si="36">B304&amp;CHAR(32)&amp;"/" &amp;CHAR(32)&amp;D304&amp;CHAR(32)&amp;"-"&amp;CHAR(32)&amp;C304&amp;"("&amp;A304&amp;")"</f>
        <v xml:space="preserve"> /  - ()</v>
      </c>
      <c r="I304" s="1"/>
      <c r="J304" s="1"/>
      <c r="K304" s="1"/>
      <c r="L304" s="1"/>
      <c r="M304" s="1"/>
      <c r="N304" s="1"/>
      <c r="O304" s="1"/>
      <c r="P304" s="1"/>
      <c r="Q304" s="1"/>
      <c r="R304" s="1"/>
      <c r="S304" s="1"/>
      <c r="T304" s="1"/>
      <c r="U304" s="1"/>
    </row>
    <row r="305" spans="1:8">
      <c r="A305" s="58" t="str">
        <f>IF('Italian Bonds Settings'!E6="Netting with Strange Nets ('NET/SPLIT')",INDEX(M:M,MATCH('Italian Bonds Settings'!C6,add_Services!Q:Q,0),1),"")</f>
        <v/>
      </c>
      <c r="B305" s="58" t="str">
        <f>IF('Italian Bonds Settings'!E6="Netting with Strange Nets ('NET/SPLIT')",INDEX(K:K,MATCH('Italian Bonds Settings'!C6,add_Services!Q:Q,0),1),"")</f>
        <v/>
      </c>
      <c r="C305" s="58" t="str">
        <f>IF('Italian Bonds Settings'!E6="Netting with Strange Nets ('NET/SPLIT')",INDEX(L:L,MATCH('Italian Bonds Settings'!C6,add_Services!Q:Q,0),1),"")</f>
        <v/>
      </c>
      <c r="D305" s="58" t="str">
        <f t="shared" si="34"/>
        <v/>
      </c>
      <c r="E305" s="58" t="str">
        <f t="shared" si="35"/>
        <v/>
      </c>
      <c r="F305" s="1" t="str">
        <f ca="1">IF(COUNTIF($E$2:E305,E305)=1,IFERROR(SUMPRODUCT(SEARCH(MID(E305,ROW(INDIRECT("1:"&amp;LEN(E305))),1),Lists!$V$2),ROW(INDIRECT("1:"&amp;LEN(E305)))),""),"")</f>
        <v/>
      </c>
      <c r="G305" s="58" t="str">
        <f t="shared" ca="1" si="26"/>
        <v/>
      </c>
      <c r="H305" s="58" t="str">
        <f t="shared" si="36"/>
        <v xml:space="preserve"> /  - ()</v>
      </c>
    </row>
    <row r="306" spans="1:8">
      <c r="A306" s="58" t="str">
        <f>IF('Italian Bonds Settings'!E7="Netting with Strange Nets ('NET/SPLIT')",INDEX(M:M,MATCH('Italian Bonds Settings'!C7,add_Services!Q:Q,0),1),"")</f>
        <v/>
      </c>
      <c r="B306" s="58" t="str">
        <f>IF('Italian Bonds Settings'!E7="Netting with Strange Nets ('NET/SPLIT')",INDEX(K:K,MATCH('Italian Bonds Settings'!C7,add_Services!Q:Q,0),1),"")</f>
        <v/>
      </c>
      <c r="C306" s="58" t="str">
        <f>IF('Italian Bonds Settings'!E7="Netting with Strange Nets ('NET/SPLIT')",INDEX(L:L,MATCH('Italian Bonds Settings'!C7,add_Services!Q:Q,0),1),"")</f>
        <v/>
      </c>
      <c r="D306" s="58" t="str">
        <f t="shared" si="34"/>
        <v/>
      </c>
      <c r="E306" s="58" t="str">
        <f t="shared" si="35"/>
        <v/>
      </c>
      <c r="F306" s="1" t="str">
        <f ca="1">IF(COUNTIF($E$2:E306,E306)=1,IFERROR(SUMPRODUCT(SEARCH(MID(E306,ROW(INDIRECT("1:"&amp;LEN(E306))),1),Lists!$V$2),ROW(INDIRECT("1:"&amp;LEN(E306)))),""),"")</f>
        <v/>
      </c>
      <c r="G306" s="58" t="str">
        <f t="shared" ca="1" si="26"/>
        <v/>
      </c>
      <c r="H306" s="58" t="str">
        <f t="shared" si="36"/>
        <v xml:space="preserve"> /  - ()</v>
      </c>
    </row>
    <row r="307" spans="1:8">
      <c r="A307" s="58" t="str">
        <f>IF('Italian Bonds Settings'!E8="Netting with Strange Nets ('NET/SPLIT')",INDEX(M:M,MATCH('Italian Bonds Settings'!C8,add_Services!Q:Q,0),1),"")</f>
        <v/>
      </c>
      <c r="B307" s="58" t="str">
        <f>IF('Italian Bonds Settings'!E8="Netting with Strange Nets ('NET/SPLIT')",INDEX(K:K,MATCH('Italian Bonds Settings'!C8,add_Services!Q:Q,0),1),"")</f>
        <v/>
      </c>
      <c r="C307" s="58" t="str">
        <f>IF('Italian Bonds Settings'!E8="Netting with Strange Nets ('NET/SPLIT')",INDEX(L:L,MATCH('Italian Bonds Settings'!C8,add_Services!Q:Q,0),1),"")</f>
        <v/>
      </c>
      <c r="D307" s="58" t="str">
        <f t="shared" si="34"/>
        <v/>
      </c>
      <c r="E307" s="58" t="str">
        <f t="shared" si="35"/>
        <v/>
      </c>
      <c r="F307" s="1" t="str">
        <f ca="1">IF(COUNTIF($E$2:E307,E307)=1,IFERROR(SUMPRODUCT(SEARCH(MID(E307,ROW(INDIRECT("1:"&amp;LEN(E307))),1),Lists!$V$2),ROW(INDIRECT("1:"&amp;LEN(E307)))),""),"")</f>
        <v/>
      </c>
      <c r="G307" s="58" t="str">
        <f t="shared" ca="1" si="26"/>
        <v/>
      </c>
      <c r="H307" s="58" t="str">
        <f t="shared" si="36"/>
        <v xml:space="preserve"> /  - ()</v>
      </c>
    </row>
    <row r="308" spans="1:8">
      <c r="A308" s="58" t="str">
        <f>IF('Italian Bonds Settings'!E9="Netting with Strange Nets ('NET/SPLIT')",INDEX(M:M,MATCH('Italian Bonds Settings'!C9,add_Services!Q:Q,0),1),"")</f>
        <v/>
      </c>
      <c r="B308" s="58" t="str">
        <f>IF('Italian Bonds Settings'!E9="Netting with Strange Nets ('NET/SPLIT')",INDEX(K:K,MATCH('Italian Bonds Settings'!C9,add_Services!Q:Q,0),1),"")</f>
        <v/>
      </c>
      <c r="C308" s="58" t="str">
        <f>IF('Italian Bonds Settings'!E9="Netting with Strange Nets ('NET/SPLIT')",INDEX(L:L,MATCH('Italian Bonds Settings'!C9,add_Services!Q:Q,0),1),"")</f>
        <v/>
      </c>
      <c r="D308" s="58" t="str">
        <f t="shared" si="34"/>
        <v/>
      </c>
      <c r="E308" s="58" t="str">
        <f t="shared" si="35"/>
        <v/>
      </c>
      <c r="F308" s="1" t="str">
        <f ca="1">IF(COUNTIF($E$2:E308,E308)=1,IFERROR(SUMPRODUCT(SEARCH(MID(E308,ROW(INDIRECT("1:"&amp;LEN(E308))),1),Lists!$V$2),ROW(INDIRECT("1:"&amp;LEN(E308)))),""),"")</f>
        <v/>
      </c>
      <c r="G308" s="58" t="str">
        <f t="shared" ca="1" si="26"/>
        <v/>
      </c>
      <c r="H308" s="58" t="str">
        <f t="shared" si="36"/>
        <v xml:space="preserve"> /  - ()</v>
      </c>
    </row>
    <row r="309" spans="1:8">
      <c r="A309" s="58" t="str">
        <f>IF('Italian Bonds Settings'!E10="Netting with Strange Nets ('NET/SPLIT')",INDEX(M:M,MATCH('Italian Bonds Settings'!C10,add_Services!Q:Q,0),1),"")</f>
        <v/>
      </c>
      <c r="B309" s="58" t="str">
        <f>IF('Italian Bonds Settings'!E10="Netting with Strange Nets ('NET/SPLIT')",INDEX(K:K,MATCH('Italian Bonds Settings'!C10,add_Services!Q:Q,0),1),"")</f>
        <v/>
      </c>
      <c r="C309" s="58" t="str">
        <f>IF('Italian Bonds Settings'!E10="Netting with Strange Nets ('NET/SPLIT')",INDEX(L:L,MATCH('Italian Bonds Settings'!C10,add_Services!Q:Q,0),1),"")</f>
        <v/>
      </c>
      <c r="D309" s="58" t="str">
        <f t="shared" si="34"/>
        <v/>
      </c>
      <c r="E309" s="58" t="str">
        <f t="shared" si="35"/>
        <v/>
      </c>
      <c r="F309" s="1" t="str">
        <f ca="1">IF(COUNTIF($E$2:E309,E309)=1,IFERROR(SUMPRODUCT(SEARCH(MID(E309,ROW(INDIRECT("1:"&amp;LEN(E309))),1),Lists!$V$2),ROW(INDIRECT("1:"&amp;LEN(E309)))),""),"")</f>
        <v/>
      </c>
      <c r="G309" s="58" t="str">
        <f t="shared" ca="1" si="26"/>
        <v/>
      </c>
      <c r="H309" s="58" t="str">
        <f t="shared" si="36"/>
        <v xml:space="preserve"> /  - ()</v>
      </c>
    </row>
    <row r="310" spans="1:8">
      <c r="A310" s="58" t="str">
        <f>IF('Italian Bonds Settings'!E11="Netting with Strange Nets ('NET/SPLIT')",INDEX(M:M,MATCH('Italian Bonds Settings'!C11,add_Services!Q:Q,0),1),"")</f>
        <v/>
      </c>
      <c r="B310" s="58" t="str">
        <f>IF('Italian Bonds Settings'!E11="Netting with Strange Nets ('NET/SPLIT')",INDEX(K:K,MATCH('Italian Bonds Settings'!C11,add_Services!Q:Q,0),1),"")</f>
        <v/>
      </c>
      <c r="C310" s="58" t="str">
        <f>IF('Italian Bonds Settings'!E11="Netting with Strange Nets ('NET/SPLIT')",INDEX(L:L,MATCH('Italian Bonds Settings'!C11,add_Services!Q:Q,0),1),"")</f>
        <v/>
      </c>
      <c r="D310" s="58" t="str">
        <f t="shared" si="34"/>
        <v/>
      </c>
      <c r="E310" s="58" t="str">
        <f t="shared" si="35"/>
        <v/>
      </c>
      <c r="F310" s="1" t="str">
        <f ca="1">IF(COUNTIF($E$2:E310,E310)=1,IFERROR(SUMPRODUCT(SEARCH(MID(E310,ROW(INDIRECT("1:"&amp;LEN(E310))),1),Lists!$V$2),ROW(INDIRECT("1:"&amp;LEN(E310)))),""),"")</f>
        <v/>
      </c>
      <c r="G310" s="58" t="str">
        <f t="shared" ca="1" si="26"/>
        <v/>
      </c>
      <c r="H310" s="58" t="str">
        <f t="shared" si="36"/>
        <v xml:space="preserve"> /  - ()</v>
      </c>
    </row>
    <row r="311" spans="1:8">
      <c r="A311" s="58" t="str">
        <f>IF('Italian Bonds Settings'!E12="Netting with Strange Nets ('NET/SPLIT')",INDEX(M:M,MATCH('Italian Bonds Settings'!C12,add_Services!Q:Q,0),1),"")</f>
        <v/>
      </c>
      <c r="B311" s="58" t="str">
        <f>IF('Italian Bonds Settings'!E12="Netting with Strange Nets ('NET/SPLIT')",INDEX(K:K,MATCH('Italian Bonds Settings'!C12,add_Services!Q:Q,0),1),"")</f>
        <v/>
      </c>
      <c r="C311" s="58" t="str">
        <f>IF('Italian Bonds Settings'!E12="Netting with Strange Nets ('NET/SPLIT')",INDEX(L:L,MATCH('Italian Bonds Settings'!C12,add_Services!Q:Q,0),1),"")</f>
        <v/>
      </c>
      <c r="D311" s="58" t="str">
        <f t="shared" si="34"/>
        <v/>
      </c>
      <c r="E311" s="58" t="str">
        <f t="shared" si="35"/>
        <v/>
      </c>
      <c r="F311" s="1" t="str">
        <f ca="1">IF(COUNTIF($E$2:E311,E311)=1,IFERROR(SUMPRODUCT(SEARCH(MID(E311,ROW(INDIRECT("1:"&amp;LEN(E311))),1),Lists!$V$2),ROW(INDIRECT("1:"&amp;LEN(E311)))),""),"")</f>
        <v/>
      </c>
      <c r="G311" s="58" t="str">
        <f t="shared" ca="1" si="26"/>
        <v/>
      </c>
      <c r="H311" s="58" t="str">
        <f t="shared" si="36"/>
        <v xml:space="preserve"> /  - ()</v>
      </c>
    </row>
    <row r="312" spans="1:8">
      <c r="A312" s="58" t="str">
        <f>IF('Italian Bonds Settings'!E13="Netting with Strange Nets ('NET/SPLIT')",INDEX(M:M,MATCH('Italian Bonds Settings'!C13,add_Services!Q:Q,0),1),"")</f>
        <v/>
      </c>
      <c r="B312" s="58" t="str">
        <f>IF('Italian Bonds Settings'!E13="Netting with Strange Nets ('NET/SPLIT')",INDEX(K:K,MATCH('Italian Bonds Settings'!C13,add_Services!Q:Q,0),1),"")</f>
        <v/>
      </c>
      <c r="C312" s="58" t="str">
        <f>IF('Italian Bonds Settings'!E13="Netting with Strange Nets ('NET/SPLIT')",INDEX(L:L,MATCH('Italian Bonds Settings'!C13,add_Services!Q:Q,0),1),"")</f>
        <v/>
      </c>
      <c r="D312" s="58" t="str">
        <f t="shared" si="34"/>
        <v/>
      </c>
      <c r="E312" s="58" t="str">
        <f t="shared" si="35"/>
        <v/>
      </c>
      <c r="F312" s="1" t="str">
        <f ca="1">IF(COUNTIF($E$2:E312,E312)=1,IFERROR(SUMPRODUCT(SEARCH(MID(E312,ROW(INDIRECT("1:"&amp;LEN(E312))),1),Lists!$V$2),ROW(INDIRECT("1:"&amp;LEN(E312)))),""),"")</f>
        <v/>
      </c>
      <c r="G312" s="58" t="str">
        <f t="shared" ca="1" si="26"/>
        <v/>
      </c>
      <c r="H312" s="58" t="str">
        <f t="shared" si="36"/>
        <v xml:space="preserve"> /  - ()</v>
      </c>
    </row>
    <row r="313" spans="1:8">
      <c r="A313" s="58" t="str">
        <f>IF('Italian Bonds Settings'!E14="Netting with Strange Nets ('NET/SPLIT')",INDEX(M:M,MATCH('Italian Bonds Settings'!C14,add_Services!Q:Q,0),1),"")</f>
        <v/>
      </c>
      <c r="B313" s="58" t="str">
        <f>IF('Italian Bonds Settings'!E14="Netting with Strange Nets ('NET/SPLIT')",INDEX(K:K,MATCH('Italian Bonds Settings'!C14,add_Services!Q:Q,0),1),"")</f>
        <v/>
      </c>
      <c r="C313" s="58" t="str">
        <f>IF('Italian Bonds Settings'!E14="Netting with Strange Nets ('NET/SPLIT')",INDEX(L:L,MATCH('Italian Bonds Settings'!C14,add_Services!Q:Q,0),1),"")</f>
        <v/>
      </c>
      <c r="D313" s="58" t="str">
        <f t="shared" si="34"/>
        <v/>
      </c>
      <c r="E313" s="58" t="str">
        <f t="shared" si="35"/>
        <v/>
      </c>
      <c r="F313" s="1" t="str">
        <f ca="1">IF(COUNTIF($E$2:E313,E313)=1,IFERROR(SUMPRODUCT(SEARCH(MID(E313,ROW(INDIRECT("1:"&amp;LEN(E313))),1),Lists!$V$2),ROW(INDIRECT("1:"&amp;LEN(E313)))),""),"")</f>
        <v/>
      </c>
      <c r="G313" s="58" t="str">
        <f t="shared" ca="1" si="26"/>
        <v/>
      </c>
      <c r="H313" s="58" t="str">
        <f t="shared" si="36"/>
        <v xml:space="preserve"> /  - ()</v>
      </c>
    </row>
    <row r="314" spans="1:8">
      <c r="A314" s="58" t="str">
        <f>IF('Italian Bonds Settings'!E15="Netting with Strange Nets ('NET/SPLIT')",INDEX(M:M,MATCH('Italian Bonds Settings'!C15,add_Services!Q:Q,0),1),"")</f>
        <v/>
      </c>
      <c r="B314" s="58" t="str">
        <f>IF('Italian Bonds Settings'!E15="Netting with Strange Nets ('NET/SPLIT')",INDEX(K:K,MATCH('Italian Bonds Settings'!C15,add_Services!Q:Q,0),1),"")</f>
        <v/>
      </c>
      <c r="C314" s="58" t="str">
        <f>IF('Italian Bonds Settings'!E15="Netting with Strange Nets ('NET/SPLIT')",INDEX(L:L,MATCH('Italian Bonds Settings'!C15,add_Services!Q:Q,0),1),"")</f>
        <v/>
      </c>
      <c r="D314" s="58" t="str">
        <f t="shared" si="34"/>
        <v/>
      </c>
      <c r="E314" s="58" t="str">
        <f t="shared" si="35"/>
        <v/>
      </c>
      <c r="F314" s="1" t="str">
        <f ca="1">IF(COUNTIF($E$2:E314,E314)=1,IFERROR(SUMPRODUCT(SEARCH(MID(E314,ROW(INDIRECT("1:"&amp;LEN(E314))),1),Lists!$V$2),ROW(INDIRECT("1:"&amp;LEN(E314)))),""),"")</f>
        <v/>
      </c>
      <c r="G314" s="58" t="str">
        <f t="shared" ca="1" si="26"/>
        <v/>
      </c>
      <c r="H314" s="58" t="str">
        <f t="shared" si="36"/>
        <v xml:space="preserve"> /  - ()</v>
      </c>
    </row>
    <row r="315" spans="1:8">
      <c r="A315" s="58" t="str">
        <f>IF('Italian Bonds Settings'!E16="Netting with Strange Nets ('NET/SPLIT')",INDEX(M:M,MATCH('Italian Bonds Settings'!C16,add_Services!Q:Q,0),1),"")</f>
        <v/>
      </c>
      <c r="B315" s="58" t="str">
        <f>IF('Italian Bonds Settings'!E16="Netting with Strange Nets ('NET/SPLIT')",INDEX(K:K,MATCH('Italian Bonds Settings'!C16,add_Services!Q:Q,0),1),"")</f>
        <v/>
      </c>
      <c r="C315" s="58" t="str">
        <f>IF('Italian Bonds Settings'!E16="Netting with Strange Nets ('NET/SPLIT')",INDEX(L:L,MATCH('Italian Bonds Settings'!C16,add_Services!Q:Q,0),1),"")</f>
        <v/>
      </c>
      <c r="D315" s="58" t="str">
        <f t="shared" si="34"/>
        <v/>
      </c>
      <c r="E315" s="58" t="str">
        <f t="shared" si="35"/>
        <v/>
      </c>
      <c r="F315" s="1" t="str">
        <f ca="1">IF(COUNTIF($E$2:E315,E315)=1,IFERROR(SUMPRODUCT(SEARCH(MID(E315,ROW(INDIRECT("1:"&amp;LEN(E315))),1),Lists!$V$2),ROW(INDIRECT("1:"&amp;LEN(E315)))),""),"")</f>
        <v/>
      </c>
      <c r="G315" s="58" t="str">
        <f t="shared" ca="1" si="26"/>
        <v/>
      </c>
      <c r="H315" s="58" t="str">
        <f t="shared" si="36"/>
        <v xml:space="preserve"> /  - ()</v>
      </c>
    </row>
    <row r="316" spans="1:8">
      <c r="A316" s="58" t="str">
        <f>IF('Italian Bonds Settings'!E17="Netting with Strange Nets ('NET/SPLIT')",INDEX(M:M,MATCH('Italian Bonds Settings'!C17,add_Services!Q:Q,0),1),"")</f>
        <v/>
      </c>
      <c r="B316" s="58" t="str">
        <f>IF('Italian Bonds Settings'!E17="Netting with Strange Nets ('NET/SPLIT')",INDEX(K:K,MATCH('Italian Bonds Settings'!C17,add_Services!Q:Q,0),1),"")</f>
        <v/>
      </c>
      <c r="C316" s="58" t="str">
        <f>IF('Italian Bonds Settings'!E17="Netting with Strange Nets ('NET/SPLIT')",INDEX(L:L,MATCH('Italian Bonds Settings'!C17,add_Services!Q:Q,0),1),"")</f>
        <v/>
      </c>
      <c r="D316" s="58" t="str">
        <f t="shared" si="34"/>
        <v/>
      </c>
      <c r="E316" s="58" t="str">
        <f t="shared" si="35"/>
        <v/>
      </c>
      <c r="F316" s="1" t="str">
        <f ca="1">IF(COUNTIF($E$2:E316,E316)=1,IFERROR(SUMPRODUCT(SEARCH(MID(E316,ROW(INDIRECT("1:"&amp;LEN(E316))),1),Lists!$V$2),ROW(INDIRECT("1:"&amp;LEN(E316)))),""),"")</f>
        <v/>
      </c>
      <c r="G316" s="58" t="str">
        <f t="shared" ca="1" si="26"/>
        <v/>
      </c>
      <c r="H316" s="58" t="str">
        <f t="shared" si="36"/>
        <v xml:space="preserve"> /  - ()</v>
      </c>
    </row>
    <row r="317" spans="1:8">
      <c r="A317" s="58" t="str">
        <f>IF('Italian Bonds Settings'!E18="Netting with Strange Nets ('NET/SPLIT')",INDEX(M:M,MATCH('Italian Bonds Settings'!C18,add_Services!Q:Q,0),1),"")</f>
        <v/>
      </c>
      <c r="B317" s="58" t="str">
        <f>IF('Italian Bonds Settings'!E18="Netting with Strange Nets ('NET/SPLIT')",INDEX(K:K,MATCH('Italian Bonds Settings'!C18,add_Services!Q:Q,0),1),"")</f>
        <v/>
      </c>
      <c r="C317" s="58" t="str">
        <f>IF('Italian Bonds Settings'!E18="Netting with Strange Nets ('NET/SPLIT')",INDEX(L:L,MATCH('Italian Bonds Settings'!C18,add_Services!Q:Q,0),1),"")</f>
        <v/>
      </c>
      <c r="D317" s="58" t="str">
        <f t="shared" si="34"/>
        <v/>
      </c>
      <c r="E317" s="58" t="str">
        <f t="shared" si="35"/>
        <v/>
      </c>
      <c r="F317" s="1" t="str">
        <f ca="1">IF(COUNTIF($E$2:E317,E317)=1,IFERROR(SUMPRODUCT(SEARCH(MID(E317,ROW(INDIRECT("1:"&amp;LEN(E317))),1),Lists!$V$2),ROW(INDIRECT("1:"&amp;LEN(E317)))),""),"")</f>
        <v/>
      </c>
      <c r="G317" s="58" t="str">
        <f t="shared" ca="1" si="26"/>
        <v/>
      </c>
      <c r="H317" s="58" t="str">
        <f t="shared" si="36"/>
        <v xml:space="preserve"> /  - ()</v>
      </c>
    </row>
    <row r="318" spans="1:8">
      <c r="A318" s="58" t="str">
        <f>IF('Italian Bonds Settings'!E19="Netting with Strange Nets ('NET/SPLIT')",INDEX(M:M,MATCH('Italian Bonds Settings'!C19,add_Services!Q:Q,0),1),"")</f>
        <v/>
      </c>
      <c r="B318" s="58" t="str">
        <f>IF('Italian Bonds Settings'!E19="Netting with Strange Nets ('NET/SPLIT')",INDEX(K:K,MATCH('Italian Bonds Settings'!C19,add_Services!Q:Q,0),1),"")</f>
        <v/>
      </c>
      <c r="C318" s="58" t="str">
        <f>IF('Italian Bonds Settings'!E19="Netting with Strange Nets ('NET/SPLIT')",INDEX(L:L,MATCH('Italian Bonds Settings'!C19,add_Services!Q:Q,0),1),"")</f>
        <v/>
      </c>
      <c r="D318" s="58" t="str">
        <f t="shared" si="34"/>
        <v/>
      </c>
      <c r="E318" s="58" t="str">
        <f t="shared" si="35"/>
        <v/>
      </c>
      <c r="F318" s="1" t="str">
        <f ca="1">IF(COUNTIF($E$2:E318,E318)=1,IFERROR(SUMPRODUCT(SEARCH(MID(E318,ROW(INDIRECT("1:"&amp;LEN(E318))),1),Lists!$V$2),ROW(INDIRECT("1:"&amp;LEN(E318)))),""),"")</f>
        <v/>
      </c>
      <c r="G318" s="58" t="str">
        <f t="shared" ca="1" si="26"/>
        <v/>
      </c>
      <c r="H318" s="58" t="str">
        <f t="shared" si="36"/>
        <v xml:space="preserve"> /  - ()</v>
      </c>
    </row>
    <row r="319" spans="1:8">
      <c r="A319" s="58" t="str">
        <f>IF('Italian Bonds Settings'!E20="Netting with Strange Nets ('NET/SPLIT')",INDEX(M:M,MATCH('Italian Bonds Settings'!C20,add_Services!Q:Q,0),1),"")</f>
        <v/>
      </c>
      <c r="B319" s="58" t="str">
        <f>IF('Italian Bonds Settings'!E20="Netting with Strange Nets ('NET/SPLIT')",INDEX(K:K,MATCH('Italian Bonds Settings'!C20,add_Services!Q:Q,0),1),"")</f>
        <v/>
      </c>
      <c r="C319" s="58" t="str">
        <f>IF('Italian Bonds Settings'!E20="Netting with Strange Nets ('NET/SPLIT')",INDEX(L:L,MATCH('Italian Bonds Settings'!C20,add_Services!Q:Q,0),1),"")</f>
        <v/>
      </c>
      <c r="D319" s="58" t="str">
        <f t="shared" si="34"/>
        <v/>
      </c>
      <c r="E319" s="58" t="str">
        <f t="shared" si="35"/>
        <v/>
      </c>
      <c r="F319" s="1" t="str">
        <f ca="1">IF(COUNTIF($E$2:E319,E319)=1,IFERROR(SUMPRODUCT(SEARCH(MID(E319,ROW(INDIRECT("1:"&amp;LEN(E319))),1),Lists!$V$2),ROW(INDIRECT("1:"&amp;LEN(E319)))),""),"")</f>
        <v/>
      </c>
      <c r="G319" s="58" t="str">
        <f t="shared" ca="1" si="26"/>
        <v/>
      </c>
      <c r="H319" s="58" t="str">
        <f t="shared" si="36"/>
        <v xml:space="preserve"> /  - ()</v>
      </c>
    </row>
    <row r="320" spans="1:8">
      <c r="A320" s="58" t="str">
        <f>IF('Italian Bonds Settings'!E21="Netting with Strange Nets ('NET/SPLIT')",INDEX(M:M,MATCH('Italian Bonds Settings'!C21,add_Services!Q:Q,0),1),"")</f>
        <v/>
      </c>
      <c r="B320" s="58" t="str">
        <f>IF('Italian Bonds Settings'!E21="Netting with Strange Nets ('NET/SPLIT')",INDEX(K:K,MATCH('Italian Bonds Settings'!C21,add_Services!Q:Q,0),1),"")</f>
        <v/>
      </c>
      <c r="C320" s="58" t="str">
        <f>IF('Italian Bonds Settings'!E21="Netting with Strange Nets ('NET/SPLIT')",INDEX(L:L,MATCH('Italian Bonds Settings'!C21,add_Services!Q:Q,0),1),"")</f>
        <v/>
      </c>
      <c r="D320" s="58" t="str">
        <f t="shared" si="34"/>
        <v/>
      </c>
      <c r="E320" s="58" t="str">
        <f t="shared" si="35"/>
        <v/>
      </c>
      <c r="F320" s="1" t="str">
        <f ca="1">IF(COUNTIF($E$2:E320,E320)=1,IFERROR(SUMPRODUCT(SEARCH(MID(E320,ROW(INDIRECT("1:"&amp;LEN(E320))),1),Lists!$V$2),ROW(INDIRECT("1:"&amp;LEN(E320)))),""),"")</f>
        <v/>
      </c>
      <c r="G320" s="58" t="str">
        <f t="shared" ca="1" si="26"/>
        <v/>
      </c>
      <c r="H320" s="58" t="str">
        <f t="shared" si="36"/>
        <v xml:space="preserve"> /  - ()</v>
      </c>
    </row>
    <row r="321" spans="1:8">
      <c r="A321" s="58" t="str">
        <f>IF('Italian Bonds Settings'!E22="Netting with Strange Nets ('NET/SPLIT')",INDEX(M:M,MATCH('Italian Bonds Settings'!C22,add_Services!Q:Q,0),1),"")</f>
        <v/>
      </c>
      <c r="B321" s="58" t="str">
        <f>IF('Italian Bonds Settings'!E22="Netting with Strange Nets ('NET/SPLIT')",INDEX(K:K,MATCH('Italian Bonds Settings'!C22,add_Services!Q:Q,0),1),"")</f>
        <v/>
      </c>
      <c r="C321" s="58" t="str">
        <f>IF('Italian Bonds Settings'!E22="Netting with Strange Nets ('NET/SPLIT')",INDEX(L:L,MATCH('Italian Bonds Settings'!C22,add_Services!Q:Q,0),1),"")</f>
        <v/>
      </c>
      <c r="D321" s="58" t="str">
        <f t="shared" si="34"/>
        <v/>
      </c>
      <c r="E321" s="58" t="str">
        <f t="shared" si="35"/>
        <v/>
      </c>
      <c r="F321" s="1" t="str">
        <f ca="1">IF(COUNTIF($E$2:E321,E321)=1,IFERROR(SUMPRODUCT(SEARCH(MID(E321,ROW(INDIRECT("1:"&amp;LEN(E321))),1),Lists!$V$2),ROW(INDIRECT("1:"&amp;LEN(E321)))),""),"")</f>
        <v/>
      </c>
      <c r="G321" s="58" t="str">
        <f t="shared" ca="1" si="26"/>
        <v/>
      </c>
      <c r="H321" s="58" t="str">
        <f t="shared" si="36"/>
        <v xml:space="preserve"> /  - ()</v>
      </c>
    </row>
    <row r="322" spans="1:8">
      <c r="A322" s="58" t="str">
        <f>IF('Italian Bonds Settings'!E23="Netting with Strange Nets ('NET/SPLIT')",INDEX(M:M,MATCH('Italian Bonds Settings'!C23,add_Services!Q:Q,0),1),"")</f>
        <v/>
      </c>
      <c r="B322" s="58" t="str">
        <f>IF('Italian Bonds Settings'!E23="Netting with Strange Nets ('NET/SPLIT')",INDEX(K:K,MATCH('Italian Bonds Settings'!C23,add_Services!Q:Q,0),1),"")</f>
        <v/>
      </c>
      <c r="C322" s="58" t="str">
        <f>IF('Italian Bonds Settings'!E23="Netting with Strange Nets ('NET/SPLIT')",INDEX(L:L,MATCH('Italian Bonds Settings'!C23,add_Services!Q:Q,0),1),"")</f>
        <v/>
      </c>
      <c r="D322" s="58" t="str">
        <f t="shared" si="34"/>
        <v/>
      </c>
      <c r="E322" s="58" t="str">
        <f t="shared" si="35"/>
        <v/>
      </c>
      <c r="F322" s="1" t="str">
        <f ca="1">IF(COUNTIF($E$2:E322,E322)=1,IFERROR(SUMPRODUCT(SEARCH(MID(E322,ROW(INDIRECT("1:"&amp;LEN(E322))),1),Lists!$V$2),ROW(INDIRECT("1:"&amp;LEN(E322)))),""),"")</f>
        <v/>
      </c>
      <c r="G322" s="58" t="str">
        <f t="shared" ref="G322:G385" ca="1" si="37">IFERROR(RANK(F322,$F$2:$F$600,0),"")</f>
        <v/>
      </c>
      <c r="H322" s="58" t="str">
        <f t="shared" si="36"/>
        <v xml:space="preserve"> /  - ()</v>
      </c>
    </row>
    <row r="323" spans="1:8">
      <c r="A323" s="58" t="str">
        <f>IF('Italian Bonds Settings'!E24="Netting with Strange Nets ('NET/SPLIT')",INDEX(M:M,MATCH('Italian Bonds Settings'!C24,add_Services!Q:Q,0),1),"")</f>
        <v/>
      </c>
      <c r="B323" s="58" t="str">
        <f>IF('Italian Bonds Settings'!E24="Netting with Strange Nets ('NET/SPLIT')",INDEX(K:K,MATCH('Italian Bonds Settings'!C24,add_Services!Q:Q,0),1),"")</f>
        <v/>
      </c>
      <c r="C323" s="58" t="str">
        <f>IF('Italian Bonds Settings'!E24="Netting with Strange Nets ('NET/SPLIT')",INDEX(L:L,MATCH('Italian Bonds Settings'!C24,add_Services!Q:Q,0),1),"")</f>
        <v/>
      </c>
      <c r="D323" s="58" t="str">
        <f t="shared" si="34"/>
        <v/>
      </c>
      <c r="E323" s="58" t="str">
        <f t="shared" si="35"/>
        <v/>
      </c>
      <c r="F323" s="1" t="str">
        <f ca="1">IF(COUNTIF($E$2:E323,E323)=1,IFERROR(SUMPRODUCT(SEARCH(MID(E323,ROW(INDIRECT("1:"&amp;LEN(E323))),1),Lists!$V$2),ROW(INDIRECT("1:"&amp;LEN(E323)))),""),"")</f>
        <v/>
      </c>
      <c r="G323" s="58" t="str">
        <f t="shared" ca="1" si="37"/>
        <v/>
      </c>
      <c r="H323" s="58" t="str">
        <f t="shared" si="36"/>
        <v xml:space="preserve"> /  - ()</v>
      </c>
    </row>
    <row r="324" spans="1:8">
      <c r="A324" s="58" t="str">
        <f>IF('Italian Bonds Settings'!E25="Netting with Strange Nets ('NET/SPLIT')",INDEX(M:M,MATCH('Italian Bonds Settings'!C25,add_Services!Q:Q,0),1),"")</f>
        <v/>
      </c>
      <c r="B324" s="58" t="str">
        <f>IF('Italian Bonds Settings'!E25="Netting with Strange Nets ('NET/SPLIT')",INDEX(K:K,MATCH('Italian Bonds Settings'!C25,add_Services!Q:Q,0),1),"")</f>
        <v/>
      </c>
      <c r="C324" s="58" t="str">
        <f>IF('Italian Bonds Settings'!E25="Netting with Strange Nets ('NET/SPLIT')",INDEX(L:L,MATCH('Italian Bonds Settings'!C25,add_Services!Q:Q,0),1),"")</f>
        <v/>
      </c>
      <c r="D324" s="58" t="str">
        <f t="shared" si="34"/>
        <v/>
      </c>
      <c r="E324" s="58" t="str">
        <f t="shared" si="35"/>
        <v/>
      </c>
      <c r="F324" s="1" t="str">
        <f ca="1">IF(COUNTIF($E$2:E324,E324)=1,IFERROR(SUMPRODUCT(SEARCH(MID(E324,ROW(INDIRECT("1:"&amp;LEN(E324))),1),Lists!$V$2),ROW(INDIRECT("1:"&amp;LEN(E324)))),""),"")</f>
        <v/>
      </c>
      <c r="G324" s="58" t="str">
        <f t="shared" ca="1" si="37"/>
        <v/>
      </c>
      <c r="H324" s="58" t="str">
        <f t="shared" si="36"/>
        <v xml:space="preserve"> /  - ()</v>
      </c>
    </row>
    <row r="325" spans="1:8">
      <c r="A325" s="58" t="str">
        <f>IF('Italian Bonds Settings'!E26="Netting with Strange Nets ('NET/SPLIT')",INDEX(M:M,MATCH('Italian Bonds Settings'!C26,add_Services!Q:Q,0),1),"")</f>
        <v/>
      </c>
      <c r="B325" s="58" t="str">
        <f>IF('Italian Bonds Settings'!E26="Netting with Strange Nets ('NET/SPLIT')",INDEX(K:K,MATCH('Italian Bonds Settings'!C26,add_Services!Q:Q,0),1),"")</f>
        <v/>
      </c>
      <c r="C325" s="58" t="str">
        <f>IF('Italian Bonds Settings'!E26="Netting with Strange Nets ('NET/SPLIT')",INDEX(L:L,MATCH('Italian Bonds Settings'!C26,add_Services!Q:Q,0),1),"")</f>
        <v/>
      </c>
      <c r="D325" s="58" t="str">
        <f t="shared" si="34"/>
        <v/>
      </c>
      <c r="E325" s="58" t="str">
        <f t="shared" si="35"/>
        <v/>
      </c>
      <c r="F325" s="1" t="str">
        <f ca="1">IF(COUNTIF($E$2:E325,E325)=1,IFERROR(SUMPRODUCT(SEARCH(MID(E325,ROW(INDIRECT("1:"&amp;LEN(E325))),1),Lists!$V$2),ROW(INDIRECT("1:"&amp;LEN(E325)))),""),"")</f>
        <v/>
      </c>
      <c r="G325" s="58" t="str">
        <f t="shared" ca="1" si="37"/>
        <v/>
      </c>
      <c r="H325" s="58" t="str">
        <f t="shared" si="36"/>
        <v xml:space="preserve"> /  - ()</v>
      </c>
    </row>
    <row r="326" spans="1:8">
      <c r="A326" s="58" t="str">
        <f>IF('Italian Bonds Settings'!E27="Netting with Strange Nets ('NET/SPLIT')",INDEX(M:M,MATCH('Italian Bonds Settings'!C27,add_Services!Q:Q,0),1),"")</f>
        <v/>
      </c>
      <c r="B326" s="58" t="str">
        <f>IF('Italian Bonds Settings'!E27="Netting with Strange Nets ('NET/SPLIT')",INDEX(K:K,MATCH('Italian Bonds Settings'!C27,add_Services!Q:Q,0),1),"")</f>
        <v/>
      </c>
      <c r="C326" s="58" t="str">
        <f>IF('Italian Bonds Settings'!E27="Netting with Strange Nets ('NET/SPLIT')",INDEX(L:L,MATCH('Italian Bonds Settings'!C27,add_Services!Q:Q,0),1),"")</f>
        <v/>
      </c>
      <c r="D326" s="58" t="str">
        <f t="shared" si="34"/>
        <v/>
      </c>
      <c r="E326" s="58" t="str">
        <f t="shared" si="35"/>
        <v/>
      </c>
      <c r="F326" s="1" t="str">
        <f ca="1">IF(COUNTIF($E$2:E326,E326)=1,IFERROR(SUMPRODUCT(SEARCH(MID(E326,ROW(INDIRECT("1:"&amp;LEN(E326))),1),Lists!$V$2),ROW(INDIRECT("1:"&amp;LEN(E326)))),""),"")</f>
        <v/>
      </c>
      <c r="G326" s="58" t="str">
        <f t="shared" ca="1" si="37"/>
        <v/>
      </c>
      <c r="H326" s="58" t="str">
        <f t="shared" si="36"/>
        <v xml:space="preserve"> /  - ()</v>
      </c>
    </row>
    <row r="327" spans="1:8">
      <c r="A327" s="58" t="str">
        <f>IF('Italian Bonds Settings'!E28="Netting with Strange Nets ('NET/SPLIT')",INDEX(M:M,MATCH('Italian Bonds Settings'!C28,add_Services!Q:Q,0),1),"")</f>
        <v/>
      </c>
      <c r="B327" s="58" t="str">
        <f>IF('Italian Bonds Settings'!E28="Netting with Strange Nets ('NET/SPLIT')",INDEX(K:K,MATCH('Italian Bonds Settings'!C28,add_Services!Q:Q,0),1),"")</f>
        <v/>
      </c>
      <c r="C327" s="58" t="str">
        <f>IF('Italian Bonds Settings'!E28="Netting with Strange Nets ('NET/SPLIT')",INDEX(L:L,MATCH('Italian Bonds Settings'!C28,add_Services!Q:Q,0),1),"")</f>
        <v/>
      </c>
      <c r="D327" s="58" t="str">
        <f t="shared" si="34"/>
        <v/>
      </c>
      <c r="E327" s="58" t="str">
        <f t="shared" si="35"/>
        <v/>
      </c>
      <c r="F327" s="1" t="str">
        <f ca="1">IF(COUNTIF($E$2:E327,E327)=1,IFERROR(SUMPRODUCT(SEARCH(MID(E327,ROW(INDIRECT("1:"&amp;LEN(E327))),1),Lists!$V$2),ROW(INDIRECT("1:"&amp;LEN(E327)))),""),"")</f>
        <v/>
      </c>
      <c r="G327" s="58" t="str">
        <f t="shared" ca="1" si="37"/>
        <v/>
      </c>
      <c r="H327" s="58" t="str">
        <f t="shared" si="36"/>
        <v xml:space="preserve"> /  - ()</v>
      </c>
    </row>
    <row r="328" spans="1:8">
      <c r="A328" s="58" t="str">
        <f>IF('Italian Bonds Settings'!E29="Netting with Strange Nets ('NET/SPLIT')",INDEX(M:M,MATCH('Italian Bonds Settings'!C29,add_Services!Q:Q,0),1),"")</f>
        <v/>
      </c>
      <c r="B328" s="58" t="str">
        <f>IF('Italian Bonds Settings'!E29="Netting with Strange Nets ('NET/SPLIT')",INDEX(K:K,MATCH('Italian Bonds Settings'!C29,add_Services!Q:Q,0),1),"")</f>
        <v/>
      </c>
      <c r="C328" s="58" t="str">
        <f>IF('Italian Bonds Settings'!E29="Netting with Strange Nets ('NET/SPLIT')",INDEX(L:L,MATCH('Italian Bonds Settings'!C29,add_Services!Q:Q,0),1),"")</f>
        <v/>
      </c>
      <c r="D328" s="58" t="str">
        <f t="shared" si="34"/>
        <v/>
      </c>
      <c r="E328" s="58" t="str">
        <f t="shared" si="35"/>
        <v/>
      </c>
      <c r="F328" s="1" t="str">
        <f ca="1">IF(COUNTIF($E$2:E328,E328)=1,IFERROR(SUMPRODUCT(SEARCH(MID(E328,ROW(INDIRECT("1:"&amp;LEN(E328))),1),Lists!$V$2),ROW(INDIRECT("1:"&amp;LEN(E328)))),""),"")</f>
        <v/>
      </c>
      <c r="G328" s="58" t="str">
        <f t="shared" ca="1" si="37"/>
        <v/>
      </c>
      <c r="H328" s="58" t="str">
        <f t="shared" si="36"/>
        <v xml:space="preserve"> /  - ()</v>
      </c>
    </row>
    <row r="329" spans="1:8">
      <c r="A329" s="58" t="str">
        <f>IF('Italian Bonds Settings'!E30="Netting with Strange Nets ('NET/SPLIT')",INDEX(M:M,MATCH('Italian Bonds Settings'!C30,add_Services!Q:Q,0),1),"")</f>
        <v/>
      </c>
      <c r="B329" s="58" t="str">
        <f>IF('Italian Bonds Settings'!E30="Netting with Strange Nets ('NET/SPLIT')",INDEX(K:K,MATCH('Italian Bonds Settings'!C30,add_Services!Q:Q,0),1),"")</f>
        <v/>
      </c>
      <c r="C329" s="58" t="str">
        <f>IF('Italian Bonds Settings'!E30="Netting with Strange Nets ('NET/SPLIT')",INDEX(L:L,MATCH('Italian Bonds Settings'!C30,add_Services!Q:Q,0),1),"")</f>
        <v/>
      </c>
      <c r="D329" s="58" t="str">
        <f t="shared" si="34"/>
        <v/>
      </c>
      <c r="E329" s="58" t="str">
        <f t="shared" si="35"/>
        <v/>
      </c>
      <c r="F329" s="1" t="str">
        <f ca="1">IF(COUNTIF($E$2:E329,E329)=1,IFERROR(SUMPRODUCT(SEARCH(MID(E329,ROW(INDIRECT("1:"&amp;LEN(E329))),1),Lists!$V$2),ROW(INDIRECT("1:"&amp;LEN(E329)))),""),"")</f>
        <v/>
      </c>
      <c r="G329" s="58" t="str">
        <f t="shared" ca="1" si="37"/>
        <v/>
      </c>
      <c r="H329" s="58" t="str">
        <f t="shared" si="36"/>
        <v xml:space="preserve"> /  - ()</v>
      </c>
    </row>
    <row r="330" spans="1:8">
      <c r="A330" s="58" t="str">
        <f>IF('Italian Bonds Settings'!E31="Netting with Strange Nets ('NET/SPLIT')",INDEX(M:M,MATCH('Italian Bonds Settings'!C31,add_Services!Q:Q,0),1),"")</f>
        <v/>
      </c>
      <c r="B330" s="58" t="str">
        <f>IF('Italian Bonds Settings'!E31="Netting with Strange Nets ('NET/SPLIT')",INDEX(K:K,MATCH('Italian Bonds Settings'!C31,add_Services!Q:Q,0),1),"")</f>
        <v/>
      </c>
      <c r="C330" s="58" t="str">
        <f>IF('Italian Bonds Settings'!E31="Netting with Strange Nets ('NET/SPLIT')",INDEX(L:L,MATCH('Italian Bonds Settings'!C31,add_Services!Q:Q,0),1),"")</f>
        <v/>
      </c>
      <c r="D330" s="58" t="str">
        <f t="shared" si="34"/>
        <v/>
      </c>
      <c r="E330" s="58" t="str">
        <f t="shared" si="35"/>
        <v/>
      </c>
      <c r="F330" s="1" t="str">
        <f ca="1">IF(COUNTIF($E$2:E330,E330)=1,IFERROR(SUMPRODUCT(SEARCH(MID(E330,ROW(INDIRECT("1:"&amp;LEN(E330))),1),Lists!$V$2),ROW(INDIRECT("1:"&amp;LEN(E330)))),""),"")</f>
        <v/>
      </c>
      <c r="G330" s="58" t="str">
        <f t="shared" ca="1" si="37"/>
        <v/>
      </c>
      <c r="H330" s="58" t="str">
        <f t="shared" si="36"/>
        <v xml:space="preserve"> /  - ()</v>
      </c>
    </row>
    <row r="331" spans="1:8">
      <c r="A331" s="58" t="str">
        <f>IF('Italian Bonds Settings'!E32="Netting with Strange Nets ('NET/SPLIT')",INDEX(M:M,MATCH('Italian Bonds Settings'!C32,add_Services!Q:Q,0),1),"")</f>
        <v/>
      </c>
      <c r="B331" s="58" t="str">
        <f>IF('Italian Bonds Settings'!E32="Netting with Strange Nets ('NET/SPLIT')",INDEX(K:K,MATCH('Italian Bonds Settings'!C32,add_Services!Q:Q,0),1),"")</f>
        <v/>
      </c>
      <c r="C331" s="58" t="str">
        <f>IF('Italian Bonds Settings'!E32="Netting with Strange Nets ('NET/SPLIT')",INDEX(L:L,MATCH('Italian Bonds Settings'!C32,add_Services!Q:Q,0),1),"")</f>
        <v/>
      </c>
      <c r="D331" s="58" t="str">
        <f t="shared" si="34"/>
        <v/>
      </c>
      <c r="E331" s="58" t="str">
        <f t="shared" si="35"/>
        <v/>
      </c>
      <c r="F331" s="1" t="str">
        <f ca="1">IF(COUNTIF($E$2:E331,E331)=1,IFERROR(SUMPRODUCT(SEARCH(MID(E331,ROW(INDIRECT("1:"&amp;LEN(E331))),1),Lists!$V$2),ROW(INDIRECT("1:"&amp;LEN(E331)))),""),"")</f>
        <v/>
      </c>
      <c r="G331" s="58" t="str">
        <f t="shared" ca="1" si="37"/>
        <v/>
      </c>
      <c r="H331" s="58" t="str">
        <f t="shared" si="36"/>
        <v xml:space="preserve"> /  - ()</v>
      </c>
    </row>
    <row r="332" spans="1:8">
      <c r="A332" s="58" t="str">
        <f>IF('Italian Bonds Settings'!E33="Netting with Strange Nets ('NET/SPLIT')",INDEX(M:M,MATCH('Italian Bonds Settings'!C33,add_Services!Q:Q,0),1),"")</f>
        <v/>
      </c>
      <c r="B332" s="58" t="str">
        <f>IF('Italian Bonds Settings'!E33="Netting with Strange Nets ('NET/SPLIT')",INDEX(K:K,MATCH('Italian Bonds Settings'!C33,add_Services!Q:Q,0),1),"")</f>
        <v/>
      </c>
      <c r="C332" s="58" t="str">
        <f>IF('Italian Bonds Settings'!E33="Netting with Strange Nets ('NET/SPLIT')",INDEX(L:L,MATCH('Italian Bonds Settings'!C33,add_Services!Q:Q,0),1),"")</f>
        <v/>
      </c>
      <c r="D332" s="58" t="str">
        <f t="shared" si="34"/>
        <v/>
      </c>
      <c r="E332" s="58" t="str">
        <f t="shared" si="35"/>
        <v/>
      </c>
      <c r="F332" s="1" t="str">
        <f ca="1">IF(COUNTIF($E$2:E332,E332)=1,IFERROR(SUMPRODUCT(SEARCH(MID(E332,ROW(INDIRECT("1:"&amp;LEN(E332))),1),Lists!$V$2),ROW(INDIRECT("1:"&amp;LEN(E332)))),""),"")</f>
        <v/>
      </c>
      <c r="G332" s="58" t="str">
        <f t="shared" ca="1" si="37"/>
        <v/>
      </c>
      <c r="H332" s="58" t="str">
        <f t="shared" si="36"/>
        <v xml:space="preserve"> /  - ()</v>
      </c>
    </row>
    <row r="333" spans="1:8">
      <c r="A333" s="58" t="str">
        <f>IF('Italian Bonds Settings'!E34="Netting with Strange Nets ('NET/SPLIT')",INDEX(M:M,MATCH('Italian Bonds Settings'!C34,add_Services!Q:Q,0),1),"")</f>
        <v/>
      </c>
      <c r="B333" s="58" t="str">
        <f>IF('Italian Bonds Settings'!E34="Netting with Strange Nets ('NET/SPLIT')",INDEX(K:K,MATCH('Italian Bonds Settings'!C34,add_Services!Q:Q,0),1),"")</f>
        <v/>
      </c>
      <c r="C333" s="58" t="str">
        <f>IF('Italian Bonds Settings'!E34="Netting with Strange Nets ('NET/SPLIT')",INDEX(L:L,MATCH('Italian Bonds Settings'!C34,add_Services!Q:Q,0),1),"")</f>
        <v/>
      </c>
      <c r="D333" s="58" t="str">
        <f t="shared" si="34"/>
        <v/>
      </c>
      <c r="E333" s="58" t="str">
        <f t="shared" si="35"/>
        <v/>
      </c>
      <c r="F333" s="1" t="str">
        <f ca="1">IF(COUNTIF($E$2:E333,E333)=1,IFERROR(SUMPRODUCT(SEARCH(MID(E333,ROW(INDIRECT("1:"&amp;LEN(E333))),1),Lists!$V$2),ROW(INDIRECT("1:"&amp;LEN(E333)))),""),"")</f>
        <v/>
      </c>
      <c r="G333" s="58" t="str">
        <f t="shared" ca="1" si="37"/>
        <v/>
      </c>
      <c r="H333" s="58" t="str">
        <f t="shared" si="36"/>
        <v xml:space="preserve"> /  - ()</v>
      </c>
    </row>
    <row r="334" spans="1:8">
      <c r="A334" s="58" t="str">
        <f>IF('Italian Bonds Settings'!E35="Netting with Strange Nets ('NET/SPLIT')",INDEX(M:M,MATCH('Italian Bonds Settings'!C35,add_Services!Q:Q,0),1),"")</f>
        <v/>
      </c>
      <c r="B334" s="58" t="str">
        <f>IF('Italian Bonds Settings'!E35="Netting with Strange Nets ('NET/SPLIT')",INDEX(K:K,MATCH('Italian Bonds Settings'!C35,add_Services!Q:Q,0),1),"")</f>
        <v/>
      </c>
      <c r="C334" s="58" t="str">
        <f>IF('Italian Bonds Settings'!E35="Netting with Strange Nets ('NET/SPLIT')",INDEX(L:L,MATCH('Italian Bonds Settings'!C35,add_Services!Q:Q,0),1),"")</f>
        <v/>
      </c>
      <c r="D334" s="58" t="str">
        <f t="shared" si="34"/>
        <v/>
      </c>
      <c r="E334" s="58" t="str">
        <f t="shared" si="35"/>
        <v/>
      </c>
      <c r="F334" s="1" t="str">
        <f ca="1">IF(COUNTIF($E$2:E334,E334)=1,IFERROR(SUMPRODUCT(SEARCH(MID(E334,ROW(INDIRECT("1:"&amp;LEN(E334))),1),Lists!$V$2),ROW(INDIRECT("1:"&amp;LEN(E334)))),""),"")</f>
        <v/>
      </c>
      <c r="G334" s="58" t="str">
        <f t="shared" ca="1" si="37"/>
        <v/>
      </c>
      <c r="H334" s="58" t="str">
        <f t="shared" si="36"/>
        <v xml:space="preserve"> /  - ()</v>
      </c>
    </row>
    <row r="335" spans="1:8">
      <c r="A335" s="58" t="str">
        <f>IF('Italian Bonds Settings'!E36="Netting with Strange Nets ('NET/SPLIT')",INDEX(M:M,MATCH('Italian Bonds Settings'!C36,add_Services!Q:Q,0),1),"")</f>
        <v/>
      </c>
      <c r="B335" s="58" t="str">
        <f>IF('Italian Bonds Settings'!E36="Netting with Strange Nets ('NET/SPLIT')",INDEX(K:K,MATCH('Italian Bonds Settings'!C36,add_Services!Q:Q,0),1),"")</f>
        <v/>
      </c>
      <c r="C335" s="58" t="str">
        <f>IF('Italian Bonds Settings'!E36="Netting with Strange Nets ('NET/SPLIT')",INDEX(L:L,MATCH('Italian Bonds Settings'!C36,add_Services!Q:Q,0),1),"")</f>
        <v/>
      </c>
      <c r="D335" s="58" t="str">
        <f t="shared" si="34"/>
        <v/>
      </c>
      <c r="E335" s="58" t="str">
        <f t="shared" si="35"/>
        <v/>
      </c>
      <c r="F335" s="1" t="str">
        <f ca="1">IF(COUNTIF($E$2:E335,E335)=1,IFERROR(SUMPRODUCT(SEARCH(MID(E335,ROW(INDIRECT("1:"&amp;LEN(E335))),1),Lists!$V$2),ROW(INDIRECT("1:"&amp;LEN(E335)))),""),"")</f>
        <v/>
      </c>
      <c r="G335" s="58" t="str">
        <f t="shared" ca="1" si="37"/>
        <v/>
      </c>
      <c r="H335" s="58" t="str">
        <f t="shared" si="36"/>
        <v xml:space="preserve"> /  - ()</v>
      </c>
    </row>
    <row r="336" spans="1:8">
      <c r="A336" s="58" t="str">
        <f>IF('Italian Bonds Settings'!E37="Netting with Strange Nets ('NET/SPLIT')",INDEX(M:M,MATCH('Italian Bonds Settings'!C37,add_Services!Q:Q,0),1),"")</f>
        <v/>
      </c>
      <c r="B336" s="58" t="str">
        <f>IF('Italian Bonds Settings'!E37="Netting with Strange Nets ('NET/SPLIT')",INDEX(K:K,MATCH('Italian Bonds Settings'!C37,add_Services!Q:Q,0),1),"")</f>
        <v/>
      </c>
      <c r="C336" s="58" t="str">
        <f>IF('Italian Bonds Settings'!E37="Netting with Strange Nets ('NET/SPLIT')",INDEX(L:L,MATCH('Italian Bonds Settings'!C37,add_Services!Q:Q,0),1),"")</f>
        <v/>
      </c>
      <c r="D336" s="58" t="str">
        <f t="shared" si="34"/>
        <v/>
      </c>
      <c r="E336" s="58" t="str">
        <f t="shared" si="35"/>
        <v/>
      </c>
      <c r="F336" s="1" t="str">
        <f ca="1">IF(COUNTIF($E$2:E336,E336)=1,IFERROR(SUMPRODUCT(SEARCH(MID(E336,ROW(INDIRECT("1:"&amp;LEN(E336))),1),Lists!$V$2),ROW(INDIRECT("1:"&amp;LEN(E336)))),""),"")</f>
        <v/>
      </c>
      <c r="G336" s="58" t="str">
        <f t="shared" ca="1" si="37"/>
        <v/>
      </c>
      <c r="H336" s="58" t="str">
        <f t="shared" si="36"/>
        <v xml:space="preserve"> /  - ()</v>
      </c>
    </row>
    <row r="337" spans="1:8">
      <c r="A337" s="58" t="str">
        <f>IF('Italian Bonds Settings'!E38="Netting with Strange Nets ('NET/SPLIT')",INDEX(M:M,MATCH('Italian Bonds Settings'!C38,add_Services!Q:Q,0),1),"")</f>
        <v/>
      </c>
      <c r="B337" s="58" t="str">
        <f>IF('Italian Bonds Settings'!E38="Netting with Strange Nets ('NET/SPLIT')",INDEX(K:K,MATCH('Italian Bonds Settings'!C38,add_Services!Q:Q,0),1),"")</f>
        <v/>
      </c>
      <c r="C337" s="58" t="str">
        <f>IF('Italian Bonds Settings'!E38="Netting with Strange Nets ('NET/SPLIT')",INDEX(L:L,MATCH('Italian Bonds Settings'!C38,add_Services!Q:Q,0),1),"")</f>
        <v/>
      </c>
      <c r="D337" s="58" t="str">
        <f t="shared" si="34"/>
        <v/>
      </c>
      <c r="E337" s="58" t="str">
        <f t="shared" si="35"/>
        <v/>
      </c>
      <c r="F337" s="1" t="str">
        <f ca="1">IF(COUNTIF($E$2:E337,E337)=1,IFERROR(SUMPRODUCT(SEARCH(MID(E337,ROW(INDIRECT("1:"&amp;LEN(E337))),1),Lists!$V$2),ROW(INDIRECT("1:"&amp;LEN(E337)))),""),"")</f>
        <v/>
      </c>
      <c r="G337" s="58" t="str">
        <f t="shared" ca="1" si="37"/>
        <v/>
      </c>
      <c r="H337" s="58" t="str">
        <f t="shared" si="36"/>
        <v xml:space="preserve"> /  - ()</v>
      </c>
    </row>
    <row r="338" spans="1:8">
      <c r="A338" s="58" t="str">
        <f>IF('Italian Bonds Settings'!E39="Netting with Strange Nets ('NET/SPLIT')",INDEX(M:M,MATCH('Italian Bonds Settings'!C39,add_Services!Q:Q,0),1),"")</f>
        <v/>
      </c>
      <c r="B338" s="58" t="str">
        <f>IF('Italian Bonds Settings'!E39="Netting with Strange Nets ('NET/SPLIT')",INDEX(K:K,MATCH('Italian Bonds Settings'!C39,add_Services!Q:Q,0),1),"")</f>
        <v/>
      </c>
      <c r="C338" s="58" t="str">
        <f>IF('Italian Bonds Settings'!E39="Netting with Strange Nets ('NET/SPLIT')",INDEX(L:L,MATCH('Italian Bonds Settings'!C39,add_Services!Q:Q,0),1),"")</f>
        <v/>
      </c>
      <c r="D338" s="58" t="str">
        <f t="shared" si="34"/>
        <v/>
      </c>
      <c r="E338" s="58" t="str">
        <f t="shared" si="35"/>
        <v/>
      </c>
      <c r="F338" s="1" t="str">
        <f ca="1">IF(COUNTIF($E$2:E338,E338)=1,IFERROR(SUMPRODUCT(SEARCH(MID(E338,ROW(INDIRECT("1:"&amp;LEN(E338))),1),Lists!$V$2),ROW(INDIRECT("1:"&amp;LEN(E338)))),""),"")</f>
        <v/>
      </c>
      <c r="G338" s="58" t="str">
        <f t="shared" ca="1" si="37"/>
        <v/>
      </c>
      <c r="H338" s="58" t="str">
        <f t="shared" si="36"/>
        <v xml:space="preserve"> /  - ()</v>
      </c>
    </row>
    <row r="339" spans="1:8">
      <c r="A339" s="58" t="str">
        <f>IF('Italian Bonds Settings'!E40="Netting with Strange Nets ('NET/SPLIT')",INDEX(M:M,MATCH('Italian Bonds Settings'!C40,add_Services!Q:Q,0),1),"")</f>
        <v/>
      </c>
      <c r="B339" s="58" t="str">
        <f>IF('Italian Bonds Settings'!E40="Netting with Strange Nets ('NET/SPLIT')",INDEX(K:K,MATCH('Italian Bonds Settings'!C40,add_Services!Q:Q,0),1),"")</f>
        <v/>
      </c>
      <c r="C339" s="58" t="str">
        <f>IF('Italian Bonds Settings'!E40="Netting with Strange Nets ('NET/SPLIT')",INDEX(L:L,MATCH('Italian Bonds Settings'!C40,add_Services!Q:Q,0),1),"")</f>
        <v/>
      </c>
      <c r="D339" s="58" t="str">
        <f t="shared" si="34"/>
        <v/>
      </c>
      <c r="E339" s="58" t="str">
        <f t="shared" si="35"/>
        <v/>
      </c>
      <c r="F339" s="1" t="str">
        <f ca="1">IF(COUNTIF($E$2:E339,E339)=1,IFERROR(SUMPRODUCT(SEARCH(MID(E339,ROW(INDIRECT("1:"&amp;LEN(E339))),1),Lists!$V$2),ROW(INDIRECT("1:"&amp;LEN(E339)))),""),"")</f>
        <v/>
      </c>
      <c r="G339" s="58" t="str">
        <f t="shared" ca="1" si="37"/>
        <v/>
      </c>
      <c r="H339" s="58" t="str">
        <f t="shared" si="36"/>
        <v xml:space="preserve"> /  - ()</v>
      </c>
    </row>
    <row r="340" spans="1:8">
      <c r="A340" s="58" t="str">
        <f>IF('Italian Bonds Settings'!E41="Netting with Strange Nets ('NET/SPLIT')",INDEX(M:M,MATCH('Italian Bonds Settings'!C41,add_Services!Q:Q,0),1),"")</f>
        <v/>
      </c>
      <c r="B340" s="58" t="str">
        <f>IF('Italian Bonds Settings'!E41="Netting with Strange Nets ('NET/SPLIT')",INDEX(K:K,MATCH('Italian Bonds Settings'!C41,add_Services!Q:Q,0),1),"")</f>
        <v/>
      </c>
      <c r="C340" s="58" t="str">
        <f>IF('Italian Bonds Settings'!E41="Netting with Strange Nets ('NET/SPLIT')",INDEX(L:L,MATCH('Italian Bonds Settings'!C41,add_Services!Q:Q,0),1),"")</f>
        <v/>
      </c>
      <c r="D340" s="58" t="str">
        <f t="shared" si="34"/>
        <v/>
      </c>
      <c r="E340" s="58" t="str">
        <f t="shared" si="35"/>
        <v/>
      </c>
      <c r="F340" s="1" t="str">
        <f ca="1">IF(COUNTIF($E$2:E340,E340)=1,IFERROR(SUMPRODUCT(SEARCH(MID(E340,ROW(INDIRECT("1:"&amp;LEN(E340))),1),Lists!$V$2),ROW(INDIRECT("1:"&amp;LEN(E340)))),""),"")</f>
        <v/>
      </c>
      <c r="G340" s="58" t="str">
        <f t="shared" ca="1" si="37"/>
        <v/>
      </c>
      <c r="H340" s="58" t="str">
        <f t="shared" si="36"/>
        <v xml:space="preserve"> /  - ()</v>
      </c>
    </row>
    <row r="341" spans="1:8">
      <c r="A341" s="58" t="str">
        <f>IF('Italian Bonds Settings'!E42="Netting with Strange Nets ('NET/SPLIT')",INDEX(M:M,MATCH('Italian Bonds Settings'!C42,add_Services!Q:Q,0),1),"")</f>
        <v/>
      </c>
      <c r="B341" s="58" t="str">
        <f>IF('Italian Bonds Settings'!E42="Netting with Strange Nets ('NET/SPLIT')",INDEX(K:K,MATCH('Italian Bonds Settings'!C42,add_Services!Q:Q,0),1),"")</f>
        <v/>
      </c>
      <c r="C341" s="58" t="str">
        <f>IF('Italian Bonds Settings'!E42="Netting with Strange Nets ('NET/SPLIT')",INDEX(L:L,MATCH('Italian Bonds Settings'!C42,add_Services!Q:Q,0),1),"")</f>
        <v/>
      </c>
      <c r="D341" s="58" t="str">
        <f t="shared" si="34"/>
        <v/>
      </c>
      <c r="E341" s="58" t="str">
        <f t="shared" si="35"/>
        <v/>
      </c>
      <c r="F341" s="1" t="str">
        <f ca="1">IF(COUNTIF($E$2:E341,E341)=1,IFERROR(SUMPRODUCT(SEARCH(MID(E341,ROW(INDIRECT("1:"&amp;LEN(E341))),1),Lists!$V$2),ROW(INDIRECT("1:"&amp;LEN(E341)))),""),"")</f>
        <v/>
      </c>
      <c r="G341" s="58" t="str">
        <f t="shared" ca="1" si="37"/>
        <v/>
      </c>
      <c r="H341" s="58" t="str">
        <f t="shared" si="36"/>
        <v xml:space="preserve"> /  - ()</v>
      </c>
    </row>
    <row r="342" spans="1:8">
      <c r="A342" s="58" t="str">
        <f>IF('Italian Bonds Settings'!E43="Netting with Strange Nets ('NET/SPLIT')",INDEX(M:M,MATCH('Italian Bonds Settings'!C43,add_Services!Q:Q,0),1),"")</f>
        <v/>
      </c>
      <c r="B342" s="58" t="str">
        <f>IF('Italian Bonds Settings'!E43="Netting with Strange Nets ('NET/SPLIT')",INDEX(K:K,MATCH('Italian Bonds Settings'!C43,add_Services!Q:Q,0),1),"")</f>
        <v/>
      </c>
      <c r="C342" s="58" t="str">
        <f>IF('Italian Bonds Settings'!E43="Netting with Strange Nets ('NET/SPLIT')",INDEX(L:L,MATCH('Italian Bonds Settings'!C43,add_Services!Q:Q,0),1),"")</f>
        <v/>
      </c>
      <c r="D342" s="58" t="str">
        <f t="shared" si="34"/>
        <v/>
      </c>
      <c r="E342" s="58" t="str">
        <f t="shared" si="35"/>
        <v/>
      </c>
      <c r="F342" s="1" t="str">
        <f ca="1">IF(COUNTIF($E$2:E342,E342)=1,IFERROR(SUMPRODUCT(SEARCH(MID(E342,ROW(INDIRECT("1:"&amp;LEN(E342))),1),Lists!$V$2),ROW(INDIRECT("1:"&amp;LEN(E342)))),""),"")</f>
        <v/>
      </c>
      <c r="G342" s="58" t="str">
        <f t="shared" ca="1" si="37"/>
        <v/>
      </c>
      <c r="H342" s="58" t="str">
        <f t="shared" si="36"/>
        <v xml:space="preserve"> /  - ()</v>
      </c>
    </row>
    <row r="343" spans="1:8">
      <c r="A343" s="58" t="str">
        <f>IF('Italian Bonds Settings'!E44="Netting with Strange Nets ('NET/SPLIT')",INDEX(M:M,MATCH('Italian Bonds Settings'!C44,add_Services!Q:Q,0),1),"")</f>
        <v/>
      </c>
      <c r="B343" s="58" t="str">
        <f>IF('Italian Bonds Settings'!E44="Netting with Strange Nets ('NET/SPLIT')",INDEX(K:K,MATCH('Italian Bonds Settings'!C44,add_Services!Q:Q,0),1),"")</f>
        <v/>
      </c>
      <c r="C343" s="58" t="str">
        <f>IF('Italian Bonds Settings'!E44="Netting with Strange Nets ('NET/SPLIT')",INDEX(L:L,MATCH('Italian Bonds Settings'!C44,add_Services!Q:Q,0),1),"")</f>
        <v/>
      </c>
      <c r="D343" s="58" t="str">
        <f t="shared" si="34"/>
        <v/>
      </c>
      <c r="E343" s="58" t="str">
        <f t="shared" si="35"/>
        <v/>
      </c>
      <c r="F343" s="1" t="str">
        <f ca="1">IF(COUNTIF($E$2:E343,E343)=1,IFERROR(SUMPRODUCT(SEARCH(MID(E343,ROW(INDIRECT("1:"&amp;LEN(E343))),1),Lists!$V$2),ROW(INDIRECT("1:"&amp;LEN(E343)))),""),"")</f>
        <v/>
      </c>
      <c r="G343" s="58" t="str">
        <f t="shared" ca="1" si="37"/>
        <v/>
      </c>
      <c r="H343" s="58" t="str">
        <f t="shared" si="36"/>
        <v xml:space="preserve"> /  - ()</v>
      </c>
    </row>
    <row r="344" spans="1:8">
      <c r="A344" s="58" t="str">
        <f>IF('Italian Bonds Settings'!E45="Netting with Strange Nets ('NET/SPLIT')",INDEX(M:M,MATCH('Italian Bonds Settings'!C45,add_Services!Q:Q,0),1),"")</f>
        <v/>
      </c>
      <c r="B344" s="58" t="str">
        <f>IF('Italian Bonds Settings'!E45="Netting with Strange Nets ('NET/SPLIT')",INDEX(K:K,MATCH('Italian Bonds Settings'!C45,add_Services!Q:Q,0),1),"")</f>
        <v/>
      </c>
      <c r="C344" s="58" t="str">
        <f>IF('Italian Bonds Settings'!E45="Netting with Strange Nets ('NET/SPLIT')",INDEX(L:L,MATCH('Italian Bonds Settings'!C45,add_Services!Q:Q,0),1),"")</f>
        <v/>
      </c>
      <c r="D344" s="58" t="str">
        <f t="shared" si="34"/>
        <v/>
      </c>
      <c r="E344" s="58" t="str">
        <f t="shared" si="35"/>
        <v/>
      </c>
      <c r="F344" s="1" t="str">
        <f ca="1">IF(COUNTIF($E$2:E344,E344)=1,IFERROR(SUMPRODUCT(SEARCH(MID(E344,ROW(INDIRECT("1:"&amp;LEN(E344))),1),Lists!$V$2),ROW(INDIRECT("1:"&amp;LEN(E344)))),""),"")</f>
        <v/>
      </c>
      <c r="G344" s="58" t="str">
        <f t="shared" ca="1" si="37"/>
        <v/>
      </c>
      <c r="H344" s="58" t="str">
        <f t="shared" si="36"/>
        <v xml:space="preserve"> /  - ()</v>
      </c>
    </row>
    <row r="345" spans="1:8">
      <c r="A345" s="58" t="str">
        <f>IF('Italian Bonds Settings'!E46="Netting with Strange Nets ('NET/SPLIT')",INDEX(M:M,MATCH('Italian Bonds Settings'!C46,add_Services!Q:Q,0),1),"")</f>
        <v/>
      </c>
      <c r="B345" s="58" t="str">
        <f>IF('Italian Bonds Settings'!E46="Netting with Strange Nets ('NET/SPLIT')",INDEX(K:K,MATCH('Italian Bonds Settings'!C46,add_Services!Q:Q,0),1),"")</f>
        <v/>
      </c>
      <c r="C345" s="58" t="str">
        <f>IF('Italian Bonds Settings'!E46="Netting with Strange Nets ('NET/SPLIT')",INDEX(L:L,MATCH('Italian Bonds Settings'!C46,add_Services!Q:Q,0),1),"")</f>
        <v/>
      </c>
      <c r="D345" s="58" t="str">
        <f t="shared" si="34"/>
        <v/>
      </c>
      <c r="E345" s="58" t="str">
        <f t="shared" si="35"/>
        <v/>
      </c>
      <c r="F345" s="1" t="str">
        <f ca="1">IF(COUNTIF($E$2:E345,E345)=1,IFERROR(SUMPRODUCT(SEARCH(MID(E345,ROW(INDIRECT("1:"&amp;LEN(E345))),1),Lists!$V$2),ROW(INDIRECT("1:"&amp;LEN(E345)))),""),"")</f>
        <v/>
      </c>
      <c r="G345" s="58" t="str">
        <f t="shared" ca="1" si="37"/>
        <v/>
      </c>
      <c r="H345" s="58" t="str">
        <f t="shared" si="36"/>
        <v xml:space="preserve"> /  - ()</v>
      </c>
    </row>
    <row r="346" spans="1:8">
      <c r="A346" s="58" t="str">
        <f>IF('Italian Bonds Settings'!E47="Netting with Strange Nets ('NET/SPLIT')",INDEX(M:M,MATCH('Italian Bonds Settings'!C47,add_Services!Q:Q,0),1),"")</f>
        <v/>
      </c>
      <c r="B346" s="58" t="str">
        <f>IF('Italian Bonds Settings'!E47="Netting with Strange Nets ('NET/SPLIT')",INDEX(K:K,MATCH('Italian Bonds Settings'!C47,add_Services!Q:Q,0),1),"")</f>
        <v/>
      </c>
      <c r="C346" s="58" t="str">
        <f>IF('Italian Bonds Settings'!E47="Netting with Strange Nets ('NET/SPLIT')",INDEX(L:L,MATCH('Italian Bonds Settings'!C47,add_Services!Q:Q,0),1),"")</f>
        <v/>
      </c>
      <c r="D346" s="58" t="str">
        <f t="shared" si="34"/>
        <v/>
      </c>
      <c r="E346" s="58" t="str">
        <f t="shared" si="35"/>
        <v/>
      </c>
      <c r="F346" s="1" t="str">
        <f ca="1">IF(COUNTIF($E$2:E346,E346)=1,IFERROR(SUMPRODUCT(SEARCH(MID(E346,ROW(INDIRECT("1:"&amp;LEN(E346))),1),Lists!$V$2),ROW(INDIRECT("1:"&amp;LEN(E346)))),""),"")</f>
        <v/>
      </c>
      <c r="G346" s="58" t="str">
        <f t="shared" ca="1" si="37"/>
        <v/>
      </c>
      <c r="H346" s="58" t="str">
        <f t="shared" si="36"/>
        <v xml:space="preserve"> /  - ()</v>
      </c>
    </row>
    <row r="347" spans="1:8">
      <c r="A347" s="58" t="str">
        <f>IF('Italian Bonds Settings'!E48="Netting with Strange Nets ('NET/SPLIT')",INDEX(M:M,MATCH('Italian Bonds Settings'!C48,add_Services!Q:Q,0),1),"")</f>
        <v/>
      </c>
      <c r="B347" s="58" t="str">
        <f>IF('Italian Bonds Settings'!E48="Netting with Strange Nets ('NET/SPLIT')",INDEX(K:K,MATCH('Italian Bonds Settings'!C48,add_Services!Q:Q,0),1),"")</f>
        <v/>
      </c>
      <c r="C347" s="58" t="str">
        <f>IF('Italian Bonds Settings'!E48="Netting with Strange Nets ('NET/SPLIT')",INDEX(L:L,MATCH('Italian Bonds Settings'!C48,add_Services!Q:Q,0),1),"")</f>
        <v/>
      </c>
      <c r="D347" s="58" t="str">
        <f t="shared" si="34"/>
        <v/>
      </c>
      <c r="E347" s="58" t="str">
        <f t="shared" si="35"/>
        <v/>
      </c>
      <c r="F347" s="1" t="str">
        <f ca="1">IF(COUNTIF($E$2:E347,E347)=1,IFERROR(SUMPRODUCT(SEARCH(MID(E347,ROW(INDIRECT("1:"&amp;LEN(E347))),1),Lists!$V$2),ROW(INDIRECT("1:"&amp;LEN(E347)))),""),"")</f>
        <v/>
      </c>
      <c r="G347" s="58" t="str">
        <f t="shared" ca="1" si="37"/>
        <v/>
      </c>
      <c r="H347" s="58" t="str">
        <f t="shared" si="36"/>
        <v xml:space="preserve"> /  - ()</v>
      </c>
    </row>
    <row r="348" spans="1:8">
      <c r="A348" s="58" t="str">
        <f>IF('Italian Bonds Settings'!E49="Netting with Strange Nets ('NET/SPLIT')",INDEX(M:M,MATCH('Italian Bonds Settings'!C49,add_Services!Q:Q,0),1),"")</f>
        <v/>
      </c>
      <c r="B348" s="58" t="str">
        <f>IF('Italian Bonds Settings'!E49="Netting with Strange Nets ('NET/SPLIT')",INDEX(K:K,MATCH('Italian Bonds Settings'!C49,add_Services!Q:Q,0),1),"")</f>
        <v/>
      </c>
      <c r="C348" s="58" t="str">
        <f>IF('Italian Bonds Settings'!E49="Netting with Strange Nets ('NET/SPLIT')",INDEX(L:L,MATCH('Italian Bonds Settings'!C49,add_Services!Q:Q,0),1),"")</f>
        <v/>
      </c>
      <c r="D348" s="58" t="str">
        <f t="shared" si="34"/>
        <v/>
      </c>
      <c r="E348" s="58" t="str">
        <f t="shared" si="35"/>
        <v/>
      </c>
      <c r="F348" s="1" t="str">
        <f ca="1">IF(COUNTIF($E$2:E348,E348)=1,IFERROR(SUMPRODUCT(SEARCH(MID(E348,ROW(INDIRECT("1:"&amp;LEN(E348))),1),Lists!$V$2),ROW(INDIRECT("1:"&amp;LEN(E348)))),""),"")</f>
        <v/>
      </c>
      <c r="G348" s="58" t="str">
        <f t="shared" ca="1" si="37"/>
        <v/>
      </c>
      <c r="H348" s="58" t="str">
        <f t="shared" si="36"/>
        <v xml:space="preserve"> /  - ()</v>
      </c>
    </row>
    <row r="349" spans="1:8">
      <c r="A349" s="58" t="str">
        <f>IF('Italian Bonds Settings'!E50="Netting with Strange Nets ('NET/SPLIT')",INDEX(M:M,MATCH('Italian Bonds Settings'!C50,add_Services!Q:Q,0),1),"")</f>
        <v/>
      </c>
      <c r="B349" s="58" t="str">
        <f>IF('Italian Bonds Settings'!E50="Netting with Strange Nets ('NET/SPLIT')",INDEX(K:K,MATCH('Italian Bonds Settings'!C50,add_Services!Q:Q,0),1),"")</f>
        <v/>
      </c>
      <c r="C349" s="58" t="str">
        <f>IF('Italian Bonds Settings'!E50="Netting with Strange Nets ('NET/SPLIT')",INDEX(L:L,MATCH('Italian Bonds Settings'!C50,add_Services!Q:Q,0),1),"")</f>
        <v/>
      </c>
      <c r="D349" s="58" t="str">
        <f t="shared" si="34"/>
        <v/>
      </c>
      <c r="E349" s="58" t="str">
        <f t="shared" si="35"/>
        <v/>
      </c>
      <c r="F349" s="1" t="str">
        <f ca="1">IF(COUNTIF($E$2:E349,E349)=1,IFERROR(SUMPRODUCT(SEARCH(MID(E349,ROW(INDIRECT("1:"&amp;LEN(E349))),1),Lists!$V$2),ROW(INDIRECT("1:"&amp;LEN(E349)))),""),"")</f>
        <v/>
      </c>
      <c r="G349" s="58" t="str">
        <f t="shared" ca="1" si="37"/>
        <v/>
      </c>
      <c r="H349" s="58" t="str">
        <f t="shared" si="36"/>
        <v xml:space="preserve"> /  - ()</v>
      </c>
    </row>
    <row r="350" spans="1:8">
      <c r="A350" s="58" t="str">
        <f>IF('Italian Bonds Settings'!E51="Netting with Strange Nets ('NET/SPLIT')",INDEX(M:M,MATCH('Italian Bonds Settings'!C51,add_Services!Q:Q,0),1),"")</f>
        <v/>
      </c>
      <c r="B350" s="58" t="str">
        <f>IF('Italian Bonds Settings'!E51="Netting with Strange Nets ('NET/SPLIT')",INDEX(K:K,MATCH('Italian Bonds Settings'!C51,add_Services!Q:Q,0),1),"")</f>
        <v/>
      </c>
      <c r="C350" s="58" t="str">
        <f>IF('Italian Bonds Settings'!E51="Netting with Strange Nets ('NET/SPLIT')",INDEX(L:L,MATCH('Italian Bonds Settings'!C51,add_Services!Q:Q,0),1),"")</f>
        <v/>
      </c>
      <c r="D350" s="58" t="str">
        <f t="shared" si="34"/>
        <v/>
      </c>
      <c r="E350" s="58" t="str">
        <f t="shared" si="35"/>
        <v/>
      </c>
      <c r="F350" s="1" t="str">
        <f ca="1">IF(COUNTIF($E$2:E350,E350)=1,IFERROR(SUMPRODUCT(SEARCH(MID(E350,ROW(INDIRECT("1:"&amp;LEN(E350))),1),Lists!$V$2),ROW(INDIRECT("1:"&amp;LEN(E350)))),""),"")</f>
        <v/>
      </c>
      <c r="G350" s="58" t="str">
        <f t="shared" ca="1" si="37"/>
        <v/>
      </c>
      <c r="H350" s="58" t="str">
        <f t="shared" si="36"/>
        <v xml:space="preserve"> /  - ()</v>
      </c>
    </row>
    <row r="351" spans="1:8">
      <c r="A351" s="58" t="str">
        <f>IF('Italian Bonds Settings'!E52="Netting with Strange Nets ('NET/SPLIT')",INDEX(M:M,MATCH('Italian Bonds Settings'!C52,add_Services!Q:Q,0),1),"")</f>
        <v/>
      </c>
      <c r="B351" s="58" t="str">
        <f>IF('Italian Bonds Settings'!E52="Netting with Strange Nets ('NET/SPLIT')",INDEX(K:K,MATCH('Italian Bonds Settings'!C52,add_Services!Q:Q,0),1),"")</f>
        <v/>
      </c>
      <c r="C351" s="58" t="str">
        <f>IF('Italian Bonds Settings'!E52="Netting with Strange Nets ('NET/SPLIT')",INDEX(L:L,MATCH('Italian Bonds Settings'!C52,add_Services!Q:Q,0),1),"")</f>
        <v/>
      </c>
      <c r="D351" s="58" t="str">
        <f t="shared" si="34"/>
        <v/>
      </c>
      <c r="E351" s="58" t="str">
        <f t="shared" si="35"/>
        <v/>
      </c>
      <c r="F351" s="1" t="str">
        <f ca="1">IF(COUNTIF($E$2:E351,E351)=1,IFERROR(SUMPRODUCT(SEARCH(MID(E351,ROW(INDIRECT("1:"&amp;LEN(E351))),1),Lists!$V$2),ROW(INDIRECT("1:"&amp;LEN(E351)))),""),"")</f>
        <v/>
      </c>
      <c r="G351" s="58" t="str">
        <f t="shared" ca="1" si="37"/>
        <v/>
      </c>
      <c r="H351" s="58" t="str">
        <f t="shared" si="36"/>
        <v xml:space="preserve"> /  - ()</v>
      </c>
    </row>
    <row r="352" spans="1:8">
      <c r="A352" s="58" t="str">
        <f>IF('Italian Bonds Settings'!E53="Netting with Strange Nets ('NET/SPLIT')",INDEX(M:M,MATCH('Italian Bonds Settings'!C53,add_Services!Q:Q,0),1),"")</f>
        <v/>
      </c>
      <c r="B352" s="58" t="str">
        <f>IF('Italian Bonds Settings'!E53="Netting with Strange Nets ('NET/SPLIT')",INDEX(K:K,MATCH('Italian Bonds Settings'!C53,add_Services!Q:Q,0),1),"")</f>
        <v/>
      </c>
      <c r="C352" s="58" t="str">
        <f>IF('Italian Bonds Settings'!E53="Netting with Strange Nets ('NET/SPLIT')",INDEX(L:L,MATCH('Italian Bonds Settings'!C53,add_Services!Q:Q,0),1),"")</f>
        <v/>
      </c>
      <c r="D352" s="58" t="str">
        <f t="shared" si="34"/>
        <v/>
      </c>
      <c r="E352" s="58" t="str">
        <f t="shared" si="35"/>
        <v/>
      </c>
      <c r="F352" s="1" t="str">
        <f ca="1">IF(COUNTIF($E$2:E352,E352)=1,IFERROR(SUMPRODUCT(SEARCH(MID(E352,ROW(INDIRECT("1:"&amp;LEN(E352))),1),Lists!$V$2),ROW(INDIRECT("1:"&amp;LEN(E352)))),""),"")</f>
        <v/>
      </c>
      <c r="G352" s="58" t="str">
        <f t="shared" ca="1" si="37"/>
        <v/>
      </c>
      <c r="H352" s="58" t="str">
        <f t="shared" si="36"/>
        <v xml:space="preserve"> /  - ()</v>
      </c>
    </row>
    <row r="353" spans="1:8">
      <c r="A353" s="58" t="str">
        <f>IF('Italian Bonds Settings'!E54="Netting with Strange Nets ('NET/SPLIT')",INDEX(M:M,MATCH('Italian Bonds Settings'!C54,add_Services!Q:Q,0),1),"")</f>
        <v/>
      </c>
      <c r="B353" s="58" t="str">
        <f>IF('Italian Bonds Settings'!E54="Netting with Strange Nets ('NET/SPLIT')",INDEX(K:K,MATCH('Italian Bonds Settings'!C54,add_Services!Q:Q,0),1),"")</f>
        <v/>
      </c>
      <c r="C353" s="58" t="str">
        <f>IF('Italian Bonds Settings'!E54="Netting with Strange Nets ('NET/SPLIT')",INDEX(L:L,MATCH('Italian Bonds Settings'!C54,add_Services!Q:Q,0),1),"")</f>
        <v/>
      </c>
      <c r="D353" s="58" t="str">
        <f t="shared" si="34"/>
        <v/>
      </c>
      <c r="E353" s="58" t="str">
        <f t="shared" si="35"/>
        <v/>
      </c>
      <c r="F353" s="1" t="str">
        <f ca="1">IF(COUNTIF($E$2:E353,E353)=1,IFERROR(SUMPRODUCT(SEARCH(MID(E353,ROW(INDIRECT("1:"&amp;LEN(E353))),1),Lists!$V$2),ROW(INDIRECT("1:"&amp;LEN(E353)))),""),"")</f>
        <v/>
      </c>
      <c r="G353" s="58" t="str">
        <f t="shared" ca="1" si="37"/>
        <v/>
      </c>
      <c r="H353" s="58" t="str">
        <f t="shared" si="36"/>
        <v xml:space="preserve"> /  - ()</v>
      </c>
    </row>
    <row r="354" spans="1:8">
      <c r="A354" s="58" t="str">
        <f>IF('Italian Bonds Settings'!E55="Netting with Strange Nets ('NET/SPLIT')",INDEX(M:M,MATCH('Italian Bonds Settings'!C55,add_Services!Q:Q,0),1),"")</f>
        <v/>
      </c>
      <c r="B354" s="58" t="str">
        <f>IF('Italian Bonds Settings'!E55="Netting with Strange Nets ('NET/SPLIT')",INDEX(K:K,MATCH('Italian Bonds Settings'!C55,add_Services!Q:Q,0),1),"")</f>
        <v/>
      </c>
      <c r="C354" s="58" t="str">
        <f>IF('Italian Bonds Settings'!E55="Netting with Strange Nets ('NET/SPLIT')",INDEX(L:L,MATCH('Italian Bonds Settings'!C55,add_Services!Q:Q,0),1),"")</f>
        <v/>
      </c>
      <c r="D354" s="58" t="str">
        <f t="shared" si="34"/>
        <v/>
      </c>
      <c r="E354" s="58" t="str">
        <f t="shared" si="35"/>
        <v/>
      </c>
      <c r="F354" s="1" t="str">
        <f ca="1">IF(COUNTIF($E$2:E354,E354)=1,IFERROR(SUMPRODUCT(SEARCH(MID(E354,ROW(INDIRECT("1:"&amp;LEN(E354))),1),Lists!$V$2),ROW(INDIRECT("1:"&amp;LEN(E354)))),""),"")</f>
        <v/>
      </c>
      <c r="G354" s="58" t="str">
        <f t="shared" ca="1" si="37"/>
        <v/>
      </c>
      <c r="H354" s="58" t="str">
        <f t="shared" si="36"/>
        <v xml:space="preserve"> /  - ()</v>
      </c>
    </row>
    <row r="355" spans="1:8">
      <c r="A355" s="58" t="str">
        <f>IF('Italian Bonds Settings'!E56="Netting with Strange Nets ('NET/SPLIT')",INDEX(M:M,MATCH('Italian Bonds Settings'!C56,add_Services!Q:Q,0),1),"")</f>
        <v/>
      </c>
      <c r="B355" s="58" t="str">
        <f>IF('Italian Bonds Settings'!E56="Netting with Strange Nets ('NET/SPLIT')",INDEX(K:K,MATCH('Italian Bonds Settings'!C56,add_Services!Q:Q,0),1),"")</f>
        <v/>
      </c>
      <c r="C355" s="58" t="str">
        <f>IF('Italian Bonds Settings'!E56="Netting with Strange Nets ('NET/SPLIT')",INDEX(L:L,MATCH('Italian Bonds Settings'!C56,add_Services!Q:Q,0),1),"")</f>
        <v/>
      </c>
      <c r="D355" s="58" t="str">
        <f t="shared" si="34"/>
        <v/>
      </c>
      <c r="E355" s="58" t="str">
        <f t="shared" si="35"/>
        <v/>
      </c>
      <c r="F355" s="1" t="str">
        <f ca="1">IF(COUNTIF($E$2:E355,E355)=1,IFERROR(SUMPRODUCT(SEARCH(MID(E355,ROW(INDIRECT("1:"&amp;LEN(E355))),1),Lists!$V$2),ROW(INDIRECT("1:"&amp;LEN(E355)))),""),"")</f>
        <v/>
      </c>
      <c r="G355" s="58" t="str">
        <f t="shared" ca="1" si="37"/>
        <v/>
      </c>
      <c r="H355" s="58" t="str">
        <f t="shared" si="36"/>
        <v xml:space="preserve"> /  - ()</v>
      </c>
    </row>
    <row r="356" spans="1:8">
      <c r="A356" s="58" t="str">
        <f>IF('Italian Bonds Settings'!E57="Netting with Strange Nets ('NET/SPLIT')",INDEX(M:M,MATCH('Italian Bonds Settings'!C57,add_Services!Q:Q,0),1),"")</f>
        <v/>
      </c>
      <c r="B356" s="58" t="str">
        <f>IF('Italian Bonds Settings'!E57="Netting with Strange Nets ('NET/SPLIT')",INDEX(K:K,MATCH('Italian Bonds Settings'!C57,add_Services!Q:Q,0),1),"")</f>
        <v/>
      </c>
      <c r="C356" s="58" t="str">
        <f>IF('Italian Bonds Settings'!E57="Netting with Strange Nets ('NET/SPLIT')",INDEX(L:L,MATCH('Italian Bonds Settings'!C57,add_Services!Q:Q,0),1),"")</f>
        <v/>
      </c>
      <c r="D356" s="58" t="str">
        <f t="shared" si="34"/>
        <v/>
      </c>
      <c r="E356" s="58" t="str">
        <f t="shared" si="35"/>
        <v/>
      </c>
      <c r="F356" s="1" t="str">
        <f ca="1">IF(COUNTIF($E$2:E356,E356)=1,IFERROR(SUMPRODUCT(SEARCH(MID(E356,ROW(INDIRECT("1:"&amp;LEN(E356))),1),Lists!$V$2),ROW(INDIRECT("1:"&amp;LEN(E356)))),""),"")</f>
        <v/>
      </c>
      <c r="G356" s="58" t="str">
        <f t="shared" ca="1" si="37"/>
        <v/>
      </c>
      <c r="H356" s="58" t="str">
        <f t="shared" si="36"/>
        <v xml:space="preserve"> /  - ()</v>
      </c>
    </row>
    <row r="357" spans="1:8">
      <c r="A357" s="58" t="str">
        <f>IF('Italian Bonds Settings'!E58="Netting with Strange Nets ('NET/SPLIT')",INDEX(M:M,MATCH('Italian Bonds Settings'!C58,add_Services!Q:Q,0),1),"")</f>
        <v/>
      </c>
      <c r="B357" s="58" t="str">
        <f>IF('Italian Bonds Settings'!E58="Netting with Strange Nets ('NET/SPLIT')",INDEX(K:K,MATCH('Italian Bonds Settings'!C58,add_Services!Q:Q,0),1),"")</f>
        <v/>
      </c>
      <c r="C357" s="58" t="str">
        <f>IF('Italian Bonds Settings'!E58="Netting with Strange Nets ('NET/SPLIT')",INDEX(L:L,MATCH('Italian Bonds Settings'!C58,add_Services!Q:Q,0),1),"")</f>
        <v/>
      </c>
      <c r="D357" s="58" t="str">
        <f t="shared" si="34"/>
        <v/>
      </c>
      <c r="E357" s="58" t="str">
        <f t="shared" si="35"/>
        <v/>
      </c>
      <c r="F357" s="1" t="str">
        <f ca="1">IF(COUNTIF($E$2:E357,E357)=1,IFERROR(SUMPRODUCT(SEARCH(MID(E357,ROW(INDIRECT("1:"&amp;LEN(E357))),1),Lists!$V$2),ROW(INDIRECT("1:"&amp;LEN(E357)))),""),"")</f>
        <v/>
      </c>
      <c r="G357" s="58" t="str">
        <f t="shared" ca="1" si="37"/>
        <v/>
      </c>
      <c r="H357" s="58" t="str">
        <f t="shared" si="36"/>
        <v xml:space="preserve"> /  - ()</v>
      </c>
    </row>
    <row r="358" spans="1:8">
      <c r="A358" s="58" t="str">
        <f>IF('Italian Bonds Settings'!E59="Netting with Strange Nets ('NET/SPLIT')",INDEX(M:M,MATCH('Italian Bonds Settings'!C59,add_Services!Q:Q,0),1),"")</f>
        <v/>
      </c>
      <c r="B358" s="58" t="str">
        <f>IF('Italian Bonds Settings'!E59="Netting with Strange Nets ('NET/SPLIT')",INDEX(K:K,MATCH('Italian Bonds Settings'!C59,add_Services!Q:Q,0),1),"")</f>
        <v/>
      </c>
      <c r="C358" s="58" t="str">
        <f>IF('Italian Bonds Settings'!E59="Netting with Strange Nets ('NET/SPLIT')",INDEX(L:L,MATCH('Italian Bonds Settings'!C59,add_Services!Q:Q,0),1),"")</f>
        <v/>
      </c>
      <c r="D358" s="58" t="str">
        <f t="shared" si="34"/>
        <v/>
      </c>
      <c r="E358" s="58" t="str">
        <f t="shared" si="35"/>
        <v/>
      </c>
      <c r="F358" s="1" t="str">
        <f ca="1">IF(COUNTIF($E$2:E358,E358)=1,IFERROR(SUMPRODUCT(SEARCH(MID(E358,ROW(INDIRECT("1:"&amp;LEN(E358))),1),Lists!$V$2),ROW(INDIRECT("1:"&amp;LEN(E358)))),""),"")</f>
        <v/>
      </c>
      <c r="G358" s="58" t="str">
        <f t="shared" ca="1" si="37"/>
        <v/>
      </c>
      <c r="H358" s="58" t="str">
        <f t="shared" si="36"/>
        <v xml:space="preserve"> /  - ()</v>
      </c>
    </row>
    <row r="359" spans="1:8">
      <c r="A359" s="58" t="str">
        <f>IF('Italian Bonds Settings'!E60="Netting with Strange Nets ('NET/SPLIT')",INDEX(M:M,MATCH('Italian Bonds Settings'!C60,add_Services!Q:Q,0),1),"")</f>
        <v/>
      </c>
      <c r="B359" s="58" t="str">
        <f>IF('Italian Bonds Settings'!E60="Netting with Strange Nets ('NET/SPLIT')",INDEX(K:K,MATCH('Italian Bonds Settings'!C60,add_Services!Q:Q,0),1),"")</f>
        <v/>
      </c>
      <c r="C359" s="58" t="str">
        <f>IF('Italian Bonds Settings'!E60="Netting with Strange Nets ('NET/SPLIT')",INDEX(L:L,MATCH('Italian Bonds Settings'!C60,add_Services!Q:Q,0),1),"")</f>
        <v/>
      </c>
      <c r="D359" s="58" t="str">
        <f t="shared" si="34"/>
        <v/>
      </c>
      <c r="E359" s="58" t="str">
        <f t="shared" si="35"/>
        <v/>
      </c>
      <c r="F359" s="1" t="str">
        <f ca="1">IF(COUNTIF($E$2:E359,E359)=1,IFERROR(SUMPRODUCT(SEARCH(MID(E359,ROW(INDIRECT("1:"&amp;LEN(E359))),1),Lists!$V$2),ROW(INDIRECT("1:"&amp;LEN(E359)))),""),"")</f>
        <v/>
      </c>
      <c r="G359" s="58" t="str">
        <f t="shared" ca="1" si="37"/>
        <v/>
      </c>
      <c r="H359" s="58" t="str">
        <f t="shared" si="36"/>
        <v xml:space="preserve"> /  - ()</v>
      </c>
    </row>
    <row r="360" spans="1:8">
      <c r="A360" s="58" t="str">
        <f>IF('Italian Bonds Settings'!E61="Netting with Strange Nets ('NET/SPLIT')",INDEX(M:M,MATCH('Italian Bonds Settings'!C61,add_Services!Q:Q,0),1),"")</f>
        <v/>
      </c>
      <c r="B360" s="58" t="str">
        <f>IF('Italian Bonds Settings'!E61="Netting with Strange Nets ('NET/SPLIT')",INDEX(K:K,MATCH('Italian Bonds Settings'!C61,add_Services!Q:Q,0),1),"")</f>
        <v/>
      </c>
      <c r="C360" s="58" t="str">
        <f>IF('Italian Bonds Settings'!E61="Netting with Strange Nets ('NET/SPLIT')",INDEX(L:L,MATCH('Italian Bonds Settings'!C61,add_Services!Q:Q,0),1),"")</f>
        <v/>
      </c>
      <c r="D360" s="58" t="str">
        <f t="shared" si="34"/>
        <v/>
      </c>
      <c r="E360" s="58" t="str">
        <f t="shared" si="35"/>
        <v/>
      </c>
      <c r="F360" s="1" t="str">
        <f ca="1">IF(COUNTIF($E$2:E360,E360)=1,IFERROR(SUMPRODUCT(SEARCH(MID(E360,ROW(INDIRECT("1:"&amp;LEN(E360))),1),Lists!$V$2),ROW(INDIRECT("1:"&amp;LEN(E360)))),""),"")</f>
        <v/>
      </c>
      <c r="G360" s="58" t="str">
        <f t="shared" ca="1" si="37"/>
        <v/>
      </c>
      <c r="H360" s="58" t="str">
        <f t="shared" si="36"/>
        <v xml:space="preserve"> /  - ()</v>
      </c>
    </row>
    <row r="361" spans="1:8">
      <c r="A361" s="58" t="str">
        <f>IF('Italian Bonds Settings'!E62="Netting with Strange Nets ('NET/SPLIT')",INDEX(M:M,MATCH('Italian Bonds Settings'!C62,add_Services!Q:Q,0),1),"")</f>
        <v/>
      </c>
      <c r="B361" s="58" t="str">
        <f>IF('Italian Bonds Settings'!E62="Netting with Strange Nets ('NET/SPLIT')",INDEX(K:K,MATCH('Italian Bonds Settings'!C62,add_Services!Q:Q,0),1),"")</f>
        <v/>
      </c>
      <c r="C361" s="58" t="str">
        <f>IF('Italian Bonds Settings'!E62="Netting with Strange Nets ('NET/SPLIT')",INDEX(L:L,MATCH('Italian Bonds Settings'!C62,add_Services!Q:Q,0),1),"")</f>
        <v/>
      </c>
      <c r="D361" s="58" t="str">
        <f t="shared" si="34"/>
        <v/>
      </c>
      <c r="E361" s="58" t="str">
        <f t="shared" si="35"/>
        <v/>
      </c>
      <c r="F361" s="1" t="str">
        <f ca="1">IF(COUNTIF($E$2:E361,E361)=1,IFERROR(SUMPRODUCT(SEARCH(MID(E361,ROW(INDIRECT("1:"&amp;LEN(E361))),1),Lists!$V$2),ROW(INDIRECT("1:"&amp;LEN(E361)))),""),"")</f>
        <v/>
      </c>
      <c r="G361" s="58" t="str">
        <f t="shared" ca="1" si="37"/>
        <v/>
      </c>
      <c r="H361" s="58" t="str">
        <f t="shared" si="36"/>
        <v xml:space="preserve"> /  - ()</v>
      </c>
    </row>
    <row r="362" spans="1:8">
      <c r="A362" s="58" t="str">
        <f>IF('Italian Bonds Settings'!E63="Netting with Strange Nets ('NET/SPLIT')",INDEX(M:M,MATCH('Italian Bonds Settings'!C63,add_Services!Q:Q,0),1),"")</f>
        <v/>
      </c>
      <c r="B362" s="58" t="str">
        <f>IF('Italian Bonds Settings'!E63="Netting with Strange Nets ('NET/SPLIT')",INDEX(K:K,MATCH('Italian Bonds Settings'!C63,add_Services!Q:Q,0),1),"")</f>
        <v/>
      </c>
      <c r="C362" s="58" t="str">
        <f>IF('Italian Bonds Settings'!E63="Netting with Strange Nets ('NET/SPLIT')",INDEX(L:L,MATCH('Italian Bonds Settings'!C63,add_Services!Q:Q,0),1),"")</f>
        <v/>
      </c>
      <c r="D362" s="58" t="str">
        <f t="shared" si="34"/>
        <v/>
      </c>
      <c r="E362" s="58" t="str">
        <f t="shared" si="35"/>
        <v/>
      </c>
      <c r="F362" s="1" t="str">
        <f ca="1">IF(COUNTIF($E$2:E362,E362)=1,IFERROR(SUMPRODUCT(SEARCH(MID(E362,ROW(INDIRECT("1:"&amp;LEN(E362))),1),Lists!$V$2),ROW(INDIRECT("1:"&amp;LEN(E362)))),""),"")</f>
        <v/>
      </c>
      <c r="G362" s="58" t="str">
        <f t="shared" ca="1" si="37"/>
        <v/>
      </c>
      <c r="H362" s="58" t="str">
        <f t="shared" si="36"/>
        <v xml:space="preserve"> /  - ()</v>
      </c>
    </row>
    <row r="363" spans="1:8">
      <c r="A363" s="58" t="str">
        <f>IF('Italian Bonds Settings'!E64="Netting with Strange Nets ('NET/SPLIT')",INDEX(M:M,MATCH('Italian Bonds Settings'!C64,add_Services!Q:Q,0),1),"")</f>
        <v/>
      </c>
      <c r="B363" s="58" t="str">
        <f>IF('Italian Bonds Settings'!E64="Netting with Strange Nets ('NET/SPLIT')",INDEX(K:K,MATCH('Italian Bonds Settings'!C64,add_Services!Q:Q,0),1),"")</f>
        <v/>
      </c>
      <c r="C363" s="58" t="str">
        <f>IF('Italian Bonds Settings'!E64="Netting with Strange Nets ('NET/SPLIT')",INDEX(L:L,MATCH('Italian Bonds Settings'!C64,add_Services!Q:Q,0),1),"")</f>
        <v/>
      </c>
      <c r="D363" s="58" t="str">
        <f t="shared" si="34"/>
        <v/>
      </c>
      <c r="E363" s="58" t="str">
        <f t="shared" si="35"/>
        <v/>
      </c>
      <c r="F363" s="1" t="str">
        <f ca="1">IF(COUNTIF($E$2:E363,E363)=1,IFERROR(SUMPRODUCT(SEARCH(MID(E363,ROW(INDIRECT("1:"&amp;LEN(E363))),1),Lists!$V$2),ROW(INDIRECT("1:"&amp;LEN(E363)))),""),"")</f>
        <v/>
      </c>
      <c r="G363" s="58" t="str">
        <f t="shared" ca="1" si="37"/>
        <v/>
      </c>
      <c r="H363" s="58" t="str">
        <f t="shared" si="36"/>
        <v xml:space="preserve"> /  - ()</v>
      </c>
    </row>
    <row r="364" spans="1:8">
      <c r="A364" s="58" t="str">
        <f>IF('Italian Bonds Settings'!E65="Netting with Strange Nets ('NET/SPLIT')",INDEX(M:M,MATCH('Italian Bonds Settings'!C65,add_Services!Q:Q,0),1),"")</f>
        <v/>
      </c>
      <c r="B364" s="58" t="str">
        <f>IF('Italian Bonds Settings'!E65="Netting with Strange Nets ('NET/SPLIT')",INDEX(K:K,MATCH('Italian Bonds Settings'!C65,add_Services!Q:Q,0),1),"")</f>
        <v/>
      </c>
      <c r="C364" s="58" t="str">
        <f>IF('Italian Bonds Settings'!E65="Netting with Strange Nets ('NET/SPLIT')",INDEX(L:L,MATCH('Italian Bonds Settings'!C65,add_Services!Q:Q,0),1),"")</f>
        <v/>
      </c>
      <c r="D364" s="58" t="str">
        <f t="shared" si="34"/>
        <v/>
      </c>
      <c r="E364" s="58" t="str">
        <f t="shared" si="35"/>
        <v/>
      </c>
      <c r="F364" s="1" t="str">
        <f ca="1">IF(COUNTIF($E$2:E364,E364)=1,IFERROR(SUMPRODUCT(SEARCH(MID(E364,ROW(INDIRECT("1:"&amp;LEN(E364))),1),Lists!$V$2),ROW(INDIRECT("1:"&amp;LEN(E364)))),""),"")</f>
        <v/>
      </c>
      <c r="G364" s="58" t="str">
        <f t="shared" ca="1" si="37"/>
        <v/>
      </c>
      <c r="H364" s="58" t="str">
        <f t="shared" si="36"/>
        <v xml:space="preserve"> /  - ()</v>
      </c>
    </row>
    <row r="365" spans="1:8">
      <c r="A365" s="58" t="str">
        <f>IF('Italian Bonds Settings'!E66="Netting with Strange Nets ('NET/SPLIT')",INDEX(M:M,MATCH('Italian Bonds Settings'!C66,add_Services!Q:Q,0),1),"")</f>
        <v/>
      </c>
      <c r="B365" s="58" t="str">
        <f>IF('Italian Bonds Settings'!E66="Netting with Strange Nets ('NET/SPLIT')",INDEX(K:K,MATCH('Italian Bonds Settings'!C66,add_Services!Q:Q,0),1),"")</f>
        <v/>
      </c>
      <c r="C365" s="58" t="str">
        <f>IF('Italian Bonds Settings'!E66="Netting with Strange Nets ('NET/SPLIT')",INDEX(L:L,MATCH('Italian Bonds Settings'!C66,add_Services!Q:Q,0),1),"")</f>
        <v/>
      </c>
      <c r="D365" s="58" t="str">
        <f t="shared" si="34"/>
        <v/>
      </c>
      <c r="E365" s="58" t="str">
        <f t="shared" si="35"/>
        <v/>
      </c>
      <c r="F365" s="1" t="str">
        <f ca="1">IF(COUNTIF($E$2:E365,E365)=1,IFERROR(SUMPRODUCT(SEARCH(MID(E365,ROW(INDIRECT("1:"&amp;LEN(E365))),1),Lists!$V$2),ROW(INDIRECT("1:"&amp;LEN(E365)))),""),"")</f>
        <v/>
      </c>
      <c r="G365" s="58" t="str">
        <f t="shared" ca="1" si="37"/>
        <v/>
      </c>
      <c r="H365" s="58" t="str">
        <f t="shared" si="36"/>
        <v xml:space="preserve"> /  - ()</v>
      </c>
    </row>
    <row r="366" spans="1:8">
      <c r="A366" s="58" t="str">
        <f>IF('Italian Bonds Settings'!E67="Netting with Strange Nets ('NET/SPLIT')",INDEX(M:M,MATCH('Italian Bonds Settings'!C67,add_Services!Q:Q,0),1),"")</f>
        <v/>
      </c>
      <c r="B366" s="58" t="str">
        <f>IF('Italian Bonds Settings'!E67="Netting with Strange Nets ('NET/SPLIT')",INDEX(K:K,MATCH('Italian Bonds Settings'!C67,add_Services!Q:Q,0),1),"")</f>
        <v/>
      </c>
      <c r="C366" s="58" t="str">
        <f>IF('Italian Bonds Settings'!E67="Netting with Strange Nets ('NET/SPLIT')",INDEX(L:L,MATCH('Italian Bonds Settings'!C67,add_Services!Q:Q,0),1),"")</f>
        <v/>
      </c>
      <c r="D366" s="58" t="str">
        <f t="shared" ref="D366:D429" si="38">IF(C366="","","Eurex Derivate")</f>
        <v/>
      </c>
      <c r="E366" s="58" t="str">
        <f t="shared" ref="E366:E429" si="39">D366&amp;C366&amp;A366</f>
        <v/>
      </c>
      <c r="F366" s="1" t="str">
        <f ca="1">IF(COUNTIF($E$2:E366,E366)=1,IFERROR(SUMPRODUCT(SEARCH(MID(E366,ROW(INDIRECT("1:"&amp;LEN(E366))),1),Lists!$V$2),ROW(INDIRECT("1:"&amp;LEN(E366)))),""),"")</f>
        <v/>
      </c>
      <c r="G366" s="58" t="str">
        <f t="shared" ca="1" si="37"/>
        <v/>
      </c>
      <c r="H366" s="58" t="str">
        <f t="shared" ref="H366:H429" si="40">B366&amp;CHAR(32)&amp;"/" &amp;CHAR(32)&amp;D366&amp;CHAR(32)&amp;"-"&amp;CHAR(32)&amp;C366&amp;"("&amp;A366&amp;")"</f>
        <v xml:space="preserve"> /  - ()</v>
      </c>
    </row>
    <row r="367" spans="1:8">
      <c r="A367" s="58" t="str">
        <f>IF('Italian Bonds Settings'!E68="Netting with Strange Nets ('NET/SPLIT')",INDEX(M:M,MATCH('Italian Bonds Settings'!C68,add_Services!Q:Q,0),1),"")</f>
        <v/>
      </c>
      <c r="B367" s="58" t="str">
        <f>IF('Italian Bonds Settings'!E68="Netting with Strange Nets ('NET/SPLIT')",INDEX(K:K,MATCH('Italian Bonds Settings'!C68,add_Services!Q:Q,0),1),"")</f>
        <v/>
      </c>
      <c r="C367" s="58" t="str">
        <f>IF('Italian Bonds Settings'!E68="Netting with Strange Nets ('NET/SPLIT')",INDEX(L:L,MATCH('Italian Bonds Settings'!C68,add_Services!Q:Q,0),1),"")</f>
        <v/>
      </c>
      <c r="D367" s="58" t="str">
        <f t="shared" si="38"/>
        <v/>
      </c>
      <c r="E367" s="58" t="str">
        <f t="shared" si="39"/>
        <v/>
      </c>
      <c r="F367" s="1" t="str">
        <f ca="1">IF(COUNTIF($E$2:E367,E367)=1,IFERROR(SUMPRODUCT(SEARCH(MID(E367,ROW(INDIRECT("1:"&amp;LEN(E367))),1),Lists!$V$2),ROW(INDIRECT("1:"&amp;LEN(E367)))),""),"")</f>
        <v/>
      </c>
      <c r="G367" s="58" t="str">
        <f t="shared" ca="1" si="37"/>
        <v/>
      </c>
      <c r="H367" s="58" t="str">
        <f t="shared" si="40"/>
        <v xml:space="preserve"> /  - ()</v>
      </c>
    </row>
    <row r="368" spans="1:8">
      <c r="A368" s="58" t="str">
        <f>IF('Italian Bonds Settings'!E69="Netting with Strange Nets ('NET/SPLIT')",INDEX(M:M,MATCH('Italian Bonds Settings'!C69,add_Services!Q:Q,0),1),"")</f>
        <v/>
      </c>
      <c r="B368" s="58" t="str">
        <f>IF('Italian Bonds Settings'!E69="Netting with Strange Nets ('NET/SPLIT')",INDEX(K:K,MATCH('Italian Bonds Settings'!C69,add_Services!Q:Q,0),1),"")</f>
        <v/>
      </c>
      <c r="C368" s="58" t="str">
        <f>IF('Italian Bonds Settings'!E69="Netting with Strange Nets ('NET/SPLIT')",INDEX(L:L,MATCH('Italian Bonds Settings'!C69,add_Services!Q:Q,0),1),"")</f>
        <v/>
      </c>
      <c r="D368" s="58" t="str">
        <f t="shared" si="38"/>
        <v/>
      </c>
      <c r="E368" s="58" t="str">
        <f t="shared" si="39"/>
        <v/>
      </c>
      <c r="F368" s="1" t="str">
        <f ca="1">IF(COUNTIF($E$2:E368,E368)=1,IFERROR(SUMPRODUCT(SEARCH(MID(E368,ROW(INDIRECT("1:"&amp;LEN(E368))),1),Lists!$V$2),ROW(INDIRECT("1:"&amp;LEN(E368)))),""),"")</f>
        <v/>
      </c>
      <c r="G368" s="58" t="str">
        <f t="shared" ca="1" si="37"/>
        <v/>
      </c>
      <c r="H368" s="58" t="str">
        <f t="shared" si="40"/>
        <v xml:space="preserve"> /  - ()</v>
      </c>
    </row>
    <row r="369" spans="1:8">
      <c r="A369" s="58" t="str">
        <f>IF('Italian Bonds Settings'!E70="Netting with Strange Nets ('NET/SPLIT')",INDEX(M:M,MATCH('Italian Bonds Settings'!C70,add_Services!Q:Q,0),1),"")</f>
        <v/>
      </c>
      <c r="B369" s="58" t="str">
        <f>IF('Italian Bonds Settings'!E70="Netting with Strange Nets ('NET/SPLIT')",INDEX(K:K,MATCH('Italian Bonds Settings'!C70,add_Services!Q:Q,0),1),"")</f>
        <v/>
      </c>
      <c r="C369" s="58" t="str">
        <f>IF('Italian Bonds Settings'!E70="Netting with Strange Nets ('NET/SPLIT')",INDEX(L:L,MATCH('Italian Bonds Settings'!C70,add_Services!Q:Q,0),1),"")</f>
        <v/>
      </c>
      <c r="D369" s="58" t="str">
        <f t="shared" si="38"/>
        <v/>
      </c>
      <c r="E369" s="58" t="str">
        <f t="shared" si="39"/>
        <v/>
      </c>
      <c r="F369" s="1" t="str">
        <f ca="1">IF(COUNTIF($E$2:E369,E369)=1,IFERROR(SUMPRODUCT(SEARCH(MID(E369,ROW(INDIRECT("1:"&amp;LEN(E369))),1),Lists!$V$2),ROW(INDIRECT("1:"&amp;LEN(E369)))),""),"")</f>
        <v/>
      </c>
      <c r="G369" s="58" t="str">
        <f t="shared" ca="1" si="37"/>
        <v/>
      </c>
      <c r="H369" s="58" t="str">
        <f t="shared" si="40"/>
        <v xml:space="preserve"> /  - ()</v>
      </c>
    </row>
    <row r="370" spans="1:8">
      <c r="A370" s="58" t="str">
        <f>IF('Italian Bonds Settings'!E71="Netting with Strange Nets ('NET/SPLIT')",INDEX(M:M,MATCH('Italian Bonds Settings'!C71,add_Services!Q:Q,0),1),"")</f>
        <v/>
      </c>
      <c r="B370" s="58" t="str">
        <f>IF('Italian Bonds Settings'!E71="Netting with Strange Nets ('NET/SPLIT')",INDEX(K:K,MATCH('Italian Bonds Settings'!C71,add_Services!Q:Q,0),1),"")</f>
        <v/>
      </c>
      <c r="C370" s="58" t="str">
        <f>IF('Italian Bonds Settings'!E71="Netting with Strange Nets ('NET/SPLIT')",INDEX(L:L,MATCH('Italian Bonds Settings'!C71,add_Services!Q:Q,0),1),"")</f>
        <v/>
      </c>
      <c r="D370" s="58" t="str">
        <f t="shared" si="38"/>
        <v/>
      </c>
      <c r="E370" s="58" t="str">
        <f t="shared" si="39"/>
        <v/>
      </c>
      <c r="F370" s="1" t="str">
        <f ca="1">IF(COUNTIF($E$2:E370,E370)=1,IFERROR(SUMPRODUCT(SEARCH(MID(E370,ROW(INDIRECT("1:"&amp;LEN(E370))),1),Lists!$V$2),ROW(INDIRECT("1:"&amp;LEN(E370)))),""),"")</f>
        <v/>
      </c>
      <c r="G370" s="58" t="str">
        <f t="shared" ca="1" si="37"/>
        <v/>
      </c>
      <c r="H370" s="58" t="str">
        <f t="shared" si="40"/>
        <v xml:space="preserve"> /  - ()</v>
      </c>
    </row>
    <row r="371" spans="1:8">
      <c r="A371" s="58" t="str">
        <f>IF('Italian Bonds Settings'!E72="Netting with Strange Nets ('NET/SPLIT')",INDEX(M:M,MATCH('Italian Bonds Settings'!C72,add_Services!Q:Q,0),1),"")</f>
        <v/>
      </c>
      <c r="B371" s="58" t="str">
        <f>IF('Italian Bonds Settings'!E72="Netting with Strange Nets ('NET/SPLIT')",INDEX(K:K,MATCH('Italian Bonds Settings'!C72,add_Services!Q:Q,0),1),"")</f>
        <v/>
      </c>
      <c r="C371" s="58" t="str">
        <f>IF('Italian Bonds Settings'!E72="Netting with Strange Nets ('NET/SPLIT')",INDEX(L:L,MATCH('Italian Bonds Settings'!C72,add_Services!Q:Q,0),1),"")</f>
        <v/>
      </c>
      <c r="D371" s="58" t="str">
        <f t="shared" si="38"/>
        <v/>
      </c>
      <c r="E371" s="58" t="str">
        <f t="shared" si="39"/>
        <v/>
      </c>
      <c r="F371" s="1" t="str">
        <f ca="1">IF(COUNTIF($E$2:E371,E371)=1,IFERROR(SUMPRODUCT(SEARCH(MID(E371,ROW(INDIRECT("1:"&amp;LEN(E371))),1),Lists!$V$2),ROW(INDIRECT("1:"&amp;LEN(E371)))),""),"")</f>
        <v/>
      </c>
      <c r="G371" s="58" t="str">
        <f t="shared" ca="1" si="37"/>
        <v/>
      </c>
      <c r="H371" s="58" t="str">
        <f t="shared" si="40"/>
        <v xml:space="preserve"> /  - ()</v>
      </c>
    </row>
    <row r="372" spans="1:8">
      <c r="A372" s="58" t="str">
        <f>IF('Italian Bonds Settings'!E73="Netting with Strange Nets ('NET/SPLIT')",INDEX(M:M,MATCH('Italian Bonds Settings'!C73,add_Services!Q:Q,0),1),"")</f>
        <v/>
      </c>
      <c r="B372" s="58" t="str">
        <f>IF('Italian Bonds Settings'!E73="Netting with Strange Nets ('NET/SPLIT')",INDEX(K:K,MATCH('Italian Bonds Settings'!C73,add_Services!Q:Q,0),1),"")</f>
        <v/>
      </c>
      <c r="C372" s="58" t="str">
        <f>IF('Italian Bonds Settings'!E73="Netting with Strange Nets ('NET/SPLIT')",INDEX(L:L,MATCH('Italian Bonds Settings'!C73,add_Services!Q:Q,0),1),"")</f>
        <v/>
      </c>
      <c r="D372" s="58" t="str">
        <f t="shared" si="38"/>
        <v/>
      </c>
      <c r="E372" s="58" t="str">
        <f t="shared" si="39"/>
        <v/>
      </c>
      <c r="F372" s="1" t="str">
        <f ca="1">IF(COUNTIF($E$2:E372,E372)=1,IFERROR(SUMPRODUCT(SEARCH(MID(E372,ROW(INDIRECT("1:"&amp;LEN(E372))),1),Lists!$V$2),ROW(INDIRECT("1:"&amp;LEN(E372)))),""),"")</f>
        <v/>
      </c>
      <c r="G372" s="58" t="str">
        <f t="shared" ca="1" si="37"/>
        <v/>
      </c>
      <c r="H372" s="58" t="str">
        <f t="shared" si="40"/>
        <v xml:space="preserve"> /  - ()</v>
      </c>
    </row>
    <row r="373" spans="1:8">
      <c r="A373" s="58" t="str">
        <f>IF('Italian Bonds Settings'!E74="Netting with Strange Nets ('NET/SPLIT')",INDEX(M:M,MATCH('Italian Bonds Settings'!C74,add_Services!Q:Q,0),1),"")</f>
        <v/>
      </c>
      <c r="B373" s="58" t="str">
        <f>IF('Italian Bonds Settings'!E74="Netting with Strange Nets ('NET/SPLIT')",INDEX(K:K,MATCH('Italian Bonds Settings'!C74,add_Services!Q:Q,0),1),"")</f>
        <v/>
      </c>
      <c r="C373" s="58" t="str">
        <f>IF('Italian Bonds Settings'!E74="Netting with Strange Nets ('NET/SPLIT')",INDEX(L:L,MATCH('Italian Bonds Settings'!C74,add_Services!Q:Q,0),1),"")</f>
        <v/>
      </c>
      <c r="D373" s="58" t="str">
        <f t="shared" si="38"/>
        <v/>
      </c>
      <c r="E373" s="58" t="str">
        <f t="shared" si="39"/>
        <v/>
      </c>
      <c r="F373" s="1" t="str">
        <f ca="1">IF(COUNTIF($E$2:E373,E373)=1,IFERROR(SUMPRODUCT(SEARCH(MID(E373,ROW(INDIRECT("1:"&amp;LEN(E373))),1),Lists!$V$2),ROW(INDIRECT("1:"&amp;LEN(E373)))),""),"")</f>
        <v/>
      </c>
      <c r="G373" s="58" t="str">
        <f t="shared" ca="1" si="37"/>
        <v/>
      </c>
      <c r="H373" s="58" t="str">
        <f t="shared" si="40"/>
        <v xml:space="preserve"> /  - ()</v>
      </c>
    </row>
    <row r="374" spans="1:8">
      <c r="A374" s="58" t="str">
        <f>IF('Italian Bonds Settings'!E75="Netting with Strange Nets ('NET/SPLIT')",INDEX(M:M,MATCH('Italian Bonds Settings'!C75,add_Services!Q:Q,0),1),"")</f>
        <v/>
      </c>
      <c r="B374" s="58" t="str">
        <f>IF('Italian Bonds Settings'!E75="Netting with Strange Nets ('NET/SPLIT')",INDEX(K:K,MATCH('Italian Bonds Settings'!C75,add_Services!Q:Q,0),1),"")</f>
        <v/>
      </c>
      <c r="C374" s="58" t="str">
        <f>IF('Italian Bonds Settings'!E75="Netting with Strange Nets ('NET/SPLIT')",INDEX(L:L,MATCH('Italian Bonds Settings'!C75,add_Services!Q:Q,0),1),"")</f>
        <v/>
      </c>
      <c r="D374" s="58" t="str">
        <f t="shared" si="38"/>
        <v/>
      </c>
      <c r="E374" s="58" t="str">
        <f t="shared" si="39"/>
        <v/>
      </c>
      <c r="F374" s="1" t="str">
        <f ca="1">IF(COUNTIF($E$2:E374,E374)=1,IFERROR(SUMPRODUCT(SEARCH(MID(E374,ROW(INDIRECT("1:"&amp;LEN(E374))),1),Lists!$V$2),ROW(INDIRECT("1:"&amp;LEN(E374)))),""),"")</f>
        <v/>
      </c>
      <c r="G374" s="58" t="str">
        <f t="shared" ca="1" si="37"/>
        <v/>
      </c>
      <c r="H374" s="58" t="str">
        <f t="shared" si="40"/>
        <v xml:space="preserve"> /  - ()</v>
      </c>
    </row>
    <row r="375" spans="1:8">
      <c r="A375" s="58" t="str">
        <f>IF('Italian Bonds Settings'!E76="Netting with Strange Nets ('NET/SPLIT')",INDEX(M:M,MATCH('Italian Bonds Settings'!C76,add_Services!Q:Q,0),1),"")</f>
        <v/>
      </c>
      <c r="B375" s="58" t="str">
        <f>IF('Italian Bonds Settings'!E76="Netting with Strange Nets ('NET/SPLIT')",INDEX(K:K,MATCH('Italian Bonds Settings'!C76,add_Services!Q:Q,0),1),"")</f>
        <v/>
      </c>
      <c r="C375" s="58" t="str">
        <f>IF('Italian Bonds Settings'!E76="Netting with Strange Nets ('NET/SPLIT')",INDEX(L:L,MATCH('Italian Bonds Settings'!C76,add_Services!Q:Q,0),1),"")</f>
        <v/>
      </c>
      <c r="D375" s="58" t="str">
        <f t="shared" si="38"/>
        <v/>
      </c>
      <c r="E375" s="58" t="str">
        <f t="shared" si="39"/>
        <v/>
      </c>
      <c r="F375" s="1" t="str">
        <f ca="1">IF(COUNTIF($E$2:E375,E375)=1,IFERROR(SUMPRODUCT(SEARCH(MID(E375,ROW(INDIRECT("1:"&amp;LEN(E375))),1),Lists!$V$2),ROW(INDIRECT("1:"&amp;LEN(E375)))),""),"")</f>
        <v/>
      </c>
      <c r="G375" s="58" t="str">
        <f t="shared" ca="1" si="37"/>
        <v/>
      </c>
      <c r="H375" s="58" t="str">
        <f t="shared" si="40"/>
        <v xml:space="preserve"> /  - ()</v>
      </c>
    </row>
    <row r="376" spans="1:8">
      <c r="A376" s="58" t="str">
        <f>IF('Italian Bonds Settings'!E77="Netting with Strange Nets ('NET/SPLIT')",INDEX(M:M,MATCH('Italian Bonds Settings'!C77,add_Services!Q:Q,0),1),"")</f>
        <v/>
      </c>
      <c r="B376" s="58" t="str">
        <f>IF('Italian Bonds Settings'!E77="Netting with Strange Nets ('NET/SPLIT')",INDEX(K:K,MATCH('Italian Bonds Settings'!C77,add_Services!Q:Q,0),1),"")</f>
        <v/>
      </c>
      <c r="C376" s="58" t="str">
        <f>IF('Italian Bonds Settings'!E77="Netting with Strange Nets ('NET/SPLIT')",INDEX(L:L,MATCH('Italian Bonds Settings'!C77,add_Services!Q:Q,0),1),"")</f>
        <v/>
      </c>
      <c r="D376" s="58" t="str">
        <f t="shared" si="38"/>
        <v/>
      </c>
      <c r="E376" s="58" t="str">
        <f t="shared" si="39"/>
        <v/>
      </c>
      <c r="F376" s="1" t="str">
        <f ca="1">IF(COUNTIF($E$2:E376,E376)=1,IFERROR(SUMPRODUCT(SEARCH(MID(E376,ROW(INDIRECT("1:"&amp;LEN(E376))),1),Lists!$V$2),ROW(INDIRECT("1:"&amp;LEN(E376)))),""),"")</f>
        <v/>
      </c>
      <c r="G376" s="58" t="str">
        <f t="shared" ca="1" si="37"/>
        <v/>
      </c>
      <c r="H376" s="58" t="str">
        <f t="shared" si="40"/>
        <v xml:space="preserve"> /  - ()</v>
      </c>
    </row>
    <row r="377" spans="1:8">
      <c r="A377" s="58" t="str">
        <f>IF('Italian Bonds Settings'!E78="Netting with Strange Nets ('NET/SPLIT')",INDEX(M:M,MATCH('Italian Bonds Settings'!C78,add_Services!Q:Q,0),1),"")</f>
        <v/>
      </c>
      <c r="B377" s="58" t="str">
        <f>IF('Italian Bonds Settings'!E78="Netting with Strange Nets ('NET/SPLIT')",INDEX(K:K,MATCH('Italian Bonds Settings'!C78,add_Services!Q:Q,0),1),"")</f>
        <v/>
      </c>
      <c r="C377" s="58" t="str">
        <f>IF('Italian Bonds Settings'!E78="Netting with Strange Nets ('NET/SPLIT')",INDEX(L:L,MATCH('Italian Bonds Settings'!C78,add_Services!Q:Q,0),1),"")</f>
        <v/>
      </c>
      <c r="D377" s="58" t="str">
        <f t="shared" si="38"/>
        <v/>
      </c>
      <c r="E377" s="58" t="str">
        <f t="shared" si="39"/>
        <v/>
      </c>
      <c r="F377" s="1" t="str">
        <f ca="1">IF(COUNTIF($E$2:E377,E377)=1,IFERROR(SUMPRODUCT(SEARCH(MID(E377,ROW(INDIRECT("1:"&amp;LEN(E377))),1),Lists!$V$2),ROW(INDIRECT("1:"&amp;LEN(E377)))),""),"")</f>
        <v/>
      </c>
      <c r="G377" s="58" t="str">
        <f t="shared" ca="1" si="37"/>
        <v/>
      </c>
      <c r="H377" s="58" t="str">
        <f t="shared" si="40"/>
        <v xml:space="preserve"> /  - ()</v>
      </c>
    </row>
    <row r="378" spans="1:8">
      <c r="A378" s="58" t="str">
        <f>IF('Italian Bonds Settings'!E79="Netting with Strange Nets ('NET/SPLIT')",INDEX(M:M,MATCH('Italian Bonds Settings'!C79,add_Services!Q:Q,0),1),"")</f>
        <v/>
      </c>
      <c r="B378" s="58" t="str">
        <f>IF('Italian Bonds Settings'!E79="Netting with Strange Nets ('NET/SPLIT')",INDEX(K:K,MATCH('Italian Bonds Settings'!C79,add_Services!Q:Q,0),1),"")</f>
        <v/>
      </c>
      <c r="C378" s="58" t="str">
        <f>IF('Italian Bonds Settings'!E79="Netting with Strange Nets ('NET/SPLIT')",INDEX(L:L,MATCH('Italian Bonds Settings'!C79,add_Services!Q:Q,0),1),"")</f>
        <v/>
      </c>
      <c r="D378" s="58" t="str">
        <f t="shared" si="38"/>
        <v/>
      </c>
      <c r="E378" s="58" t="str">
        <f t="shared" si="39"/>
        <v/>
      </c>
      <c r="F378" s="1" t="str">
        <f ca="1">IF(COUNTIF($E$2:E378,E378)=1,IFERROR(SUMPRODUCT(SEARCH(MID(E378,ROW(INDIRECT("1:"&amp;LEN(E378))),1),Lists!$V$2),ROW(INDIRECT("1:"&amp;LEN(E378)))),""),"")</f>
        <v/>
      </c>
      <c r="G378" s="58" t="str">
        <f t="shared" ca="1" si="37"/>
        <v/>
      </c>
      <c r="H378" s="58" t="str">
        <f t="shared" si="40"/>
        <v xml:space="preserve"> /  - ()</v>
      </c>
    </row>
    <row r="379" spans="1:8">
      <c r="A379" s="58" t="str">
        <f>IF('Italian Bonds Settings'!E80="Netting with Strange Nets ('NET/SPLIT')",INDEX(M:M,MATCH('Italian Bonds Settings'!C80,add_Services!Q:Q,0),1),"")</f>
        <v/>
      </c>
      <c r="B379" s="58" t="str">
        <f>IF('Italian Bonds Settings'!E80="Netting with Strange Nets ('NET/SPLIT')",INDEX(K:K,MATCH('Italian Bonds Settings'!C80,add_Services!Q:Q,0),1),"")</f>
        <v/>
      </c>
      <c r="C379" s="58" t="str">
        <f>IF('Italian Bonds Settings'!E80="Netting with Strange Nets ('NET/SPLIT')",INDEX(L:L,MATCH('Italian Bonds Settings'!C80,add_Services!Q:Q,0),1),"")</f>
        <v/>
      </c>
      <c r="D379" s="58" t="str">
        <f t="shared" si="38"/>
        <v/>
      </c>
      <c r="E379" s="58" t="str">
        <f t="shared" si="39"/>
        <v/>
      </c>
      <c r="F379" s="1" t="str">
        <f ca="1">IF(COUNTIF($E$2:E379,E379)=1,IFERROR(SUMPRODUCT(SEARCH(MID(E379,ROW(INDIRECT("1:"&amp;LEN(E379))),1),Lists!$V$2),ROW(INDIRECT("1:"&amp;LEN(E379)))),""),"")</f>
        <v/>
      </c>
      <c r="G379" s="58" t="str">
        <f t="shared" ca="1" si="37"/>
        <v/>
      </c>
      <c r="H379" s="58" t="str">
        <f t="shared" si="40"/>
        <v xml:space="preserve"> /  - ()</v>
      </c>
    </row>
    <row r="380" spans="1:8">
      <c r="A380" s="58" t="str">
        <f>IF('Italian Bonds Settings'!E81="Netting with Strange Nets ('NET/SPLIT')",INDEX(M:M,MATCH('Italian Bonds Settings'!C81,add_Services!Q:Q,0),1),"")</f>
        <v/>
      </c>
      <c r="B380" s="58" t="str">
        <f>IF('Italian Bonds Settings'!E81="Netting with Strange Nets ('NET/SPLIT')",INDEX(K:K,MATCH('Italian Bonds Settings'!C81,add_Services!Q:Q,0),1),"")</f>
        <v/>
      </c>
      <c r="C380" s="58" t="str">
        <f>IF('Italian Bonds Settings'!E81="Netting with Strange Nets ('NET/SPLIT')",INDEX(L:L,MATCH('Italian Bonds Settings'!C81,add_Services!Q:Q,0),1),"")</f>
        <v/>
      </c>
      <c r="D380" s="58" t="str">
        <f t="shared" si="38"/>
        <v/>
      </c>
      <c r="E380" s="58" t="str">
        <f t="shared" si="39"/>
        <v/>
      </c>
      <c r="F380" s="1" t="str">
        <f ca="1">IF(COUNTIF($E$2:E380,E380)=1,IFERROR(SUMPRODUCT(SEARCH(MID(E380,ROW(INDIRECT("1:"&amp;LEN(E380))),1),Lists!$V$2),ROW(INDIRECT("1:"&amp;LEN(E380)))),""),"")</f>
        <v/>
      </c>
      <c r="G380" s="58" t="str">
        <f t="shared" ca="1" si="37"/>
        <v/>
      </c>
      <c r="H380" s="58" t="str">
        <f t="shared" si="40"/>
        <v xml:space="preserve"> /  - ()</v>
      </c>
    </row>
    <row r="381" spans="1:8">
      <c r="A381" s="58" t="str">
        <f>IF('Italian Bonds Settings'!E82="Netting with Strange Nets ('NET/SPLIT')",INDEX(M:M,MATCH('Italian Bonds Settings'!C82,add_Services!Q:Q,0),1),"")</f>
        <v/>
      </c>
      <c r="B381" s="58" t="str">
        <f>IF('Italian Bonds Settings'!E82="Netting with Strange Nets ('NET/SPLIT')",INDEX(K:K,MATCH('Italian Bonds Settings'!C82,add_Services!Q:Q,0),1),"")</f>
        <v/>
      </c>
      <c r="C381" s="58" t="str">
        <f>IF('Italian Bonds Settings'!E82="Netting with Strange Nets ('NET/SPLIT')",INDEX(L:L,MATCH('Italian Bonds Settings'!C82,add_Services!Q:Q,0),1),"")</f>
        <v/>
      </c>
      <c r="D381" s="58" t="str">
        <f t="shared" si="38"/>
        <v/>
      </c>
      <c r="E381" s="58" t="str">
        <f t="shared" si="39"/>
        <v/>
      </c>
      <c r="F381" s="1" t="str">
        <f ca="1">IF(COUNTIF($E$2:E381,E381)=1,IFERROR(SUMPRODUCT(SEARCH(MID(E381,ROW(INDIRECT("1:"&amp;LEN(E381))),1),Lists!$V$2),ROW(INDIRECT("1:"&amp;LEN(E381)))),""),"")</f>
        <v/>
      </c>
      <c r="G381" s="58" t="str">
        <f t="shared" ca="1" si="37"/>
        <v/>
      </c>
      <c r="H381" s="58" t="str">
        <f t="shared" si="40"/>
        <v xml:space="preserve"> /  - ()</v>
      </c>
    </row>
    <row r="382" spans="1:8">
      <c r="A382" s="58" t="str">
        <f>IF('Italian Bonds Settings'!E83="Netting with Strange Nets ('NET/SPLIT')",INDEX(M:M,MATCH('Italian Bonds Settings'!C83,add_Services!Q:Q,0),1),"")</f>
        <v/>
      </c>
      <c r="B382" s="58" t="str">
        <f>IF('Italian Bonds Settings'!E83="Netting with Strange Nets ('NET/SPLIT')",INDEX(K:K,MATCH('Italian Bonds Settings'!C83,add_Services!Q:Q,0),1),"")</f>
        <v/>
      </c>
      <c r="C382" s="58" t="str">
        <f>IF('Italian Bonds Settings'!E83="Netting with Strange Nets ('NET/SPLIT')",INDEX(L:L,MATCH('Italian Bonds Settings'!C83,add_Services!Q:Q,0),1),"")</f>
        <v/>
      </c>
      <c r="D382" s="58" t="str">
        <f t="shared" si="38"/>
        <v/>
      </c>
      <c r="E382" s="58" t="str">
        <f t="shared" si="39"/>
        <v/>
      </c>
      <c r="F382" s="1" t="str">
        <f ca="1">IF(COUNTIF($E$2:E382,E382)=1,IFERROR(SUMPRODUCT(SEARCH(MID(E382,ROW(INDIRECT("1:"&amp;LEN(E382))),1),Lists!$V$2),ROW(INDIRECT("1:"&amp;LEN(E382)))),""),"")</f>
        <v/>
      </c>
      <c r="G382" s="58" t="str">
        <f t="shared" ca="1" si="37"/>
        <v/>
      </c>
      <c r="H382" s="58" t="str">
        <f t="shared" si="40"/>
        <v xml:space="preserve"> /  - ()</v>
      </c>
    </row>
    <row r="383" spans="1:8">
      <c r="A383" s="58" t="str">
        <f>IF('Italian Bonds Settings'!E84="Netting with Strange Nets ('NET/SPLIT')",INDEX(M:M,MATCH('Italian Bonds Settings'!C84,add_Services!Q:Q,0),1),"")</f>
        <v/>
      </c>
      <c r="B383" s="58" t="str">
        <f>IF('Italian Bonds Settings'!E84="Netting with Strange Nets ('NET/SPLIT')",INDEX(K:K,MATCH('Italian Bonds Settings'!C84,add_Services!Q:Q,0),1),"")</f>
        <v/>
      </c>
      <c r="C383" s="58" t="str">
        <f>IF('Italian Bonds Settings'!E84="Netting with Strange Nets ('NET/SPLIT')",INDEX(L:L,MATCH('Italian Bonds Settings'!C84,add_Services!Q:Q,0),1),"")</f>
        <v/>
      </c>
      <c r="D383" s="58" t="str">
        <f t="shared" si="38"/>
        <v/>
      </c>
      <c r="E383" s="58" t="str">
        <f t="shared" si="39"/>
        <v/>
      </c>
      <c r="F383" s="1" t="str">
        <f ca="1">IF(COUNTIF($E$2:E383,E383)=1,IFERROR(SUMPRODUCT(SEARCH(MID(E383,ROW(INDIRECT("1:"&amp;LEN(E383))),1),Lists!$V$2),ROW(INDIRECT("1:"&amp;LEN(E383)))),""),"")</f>
        <v/>
      </c>
      <c r="G383" s="58" t="str">
        <f t="shared" ca="1" si="37"/>
        <v/>
      </c>
      <c r="H383" s="58" t="str">
        <f t="shared" si="40"/>
        <v xml:space="preserve"> /  - ()</v>
      </c>
    </row>
    <row r="384" spans="1:8">
      <c r="A384" s="58" t="str">
        <f>IF('Italian Bonds Settings'!E85="Netting with Strange Nets ('NET/SPLIT')",INDEX(M:M,MATCH('Italian Bonds Settings'!C85,add_Services!Q:Q,0),1),"")</f>
        <v/>
      </c>
      <c r="B384" s="58" t="str">
        <f>IF('Italian Bonds Settings'!E85="Netting with Strange Nets ('NET/SPLIT')",INDEX(K:K,MATCH('Italian Bonds Settings'!C85,add_Services!Q:Q,0),1),"")</f>
        <v/>
      </c>
      <c r="C384" s="58" t="str">
        <f>IF('Italian Bonds Settings'!E85="Netting with Strange Nets ('NET/SPLIT')",INDEX(L:L,MATCH('Italian Bonds Settings'!C85,add_Services!Q:Q,0),1),"")</f>
        <v/>
      </c>
      <c r="D384" s="58" t="str">
        <f t="shared" si="38"/>
        <v/>
      </c>
      <c r="E384" s="58" t="str">
        <f t="shared" si="39"/>
        <v/>
      </c>
      <c r="F384" s="1" t="str">
        <f ca="1">IF(COUNTIF($E$2:E384,E384)=1,IFERROR(SUMPRODUCT(SEARCH(MID(E384,ROW(INDIRECT("1:"&amp;LEN(E384))),1),Lists!$V$2),ROW(INDIRECT("1:"&amp;LEN(E384)))),""),"")</f>
        <v/>
      </c>
      <c r="G384" s="58" t="str">
        <f t="shared" ca="1" si="37"/>
        <v/>
      </c>
      <c r="H384" s="58" t="str">
        <f t="shared" si="40"/>
        <v xml:space="preserve"> /  - ()</v>
      </c>
    </row>
    <row r="385" spans="1:8">
      <c r="A385" s="58" t="str">
        <f>IF('Italian Bonds Settings'!E86="Netting with Strange Nets ('NET/SPLIT')",INDEX(M:M,MATCH('Italian Bonds Settings'!C86,add_Services!Q:Q,0),1),"")</f>
        <v/>
      </c>
      <c r="B385" s="58" t="str">
        <f>IF('Italian Bonds Settings'!E86="Netting with Strange Nets ('NET/SPLIT')",INDEX(K:K,MATCH('Italian Bonds Settings'!C86,add_Services!Q:Q,0),1),"")</f>
        <v/>
      </c>
      <c r="C385" s="58" t="str">
        <f>IF('Italian Bonds Settings'!E86="Netting with Strange Nets ('NET/SPLIT')",INDEX(L:L,MATCH('Italian Bonds Settings'!C86,add_Services!Q:Q,0),1),"")</f>
        <v/>
      </c>
      <c r="D385" s="58" t="str">
        <f t="shared" si="38"/>
        <v/>
      </c>
      <c r="E385" s="58" t="str">
        <f t="shared" si="39"/>
        <v/>
      </c>
      <c r="F385" s="1" t="str">
        <f ca="1">IF(COUNTIF($E$2:E385,E385)=1,IFERROR(SUMPRODUCT(SEARCH(MID(E385,ROW(INDIRECT("1:"&amp;LEN(E385))),1),Lists!$V$2),ROW(INDIRECT("1:"&amp;LEN(E385)))),""),"")</f>
        <v/>
      </c>
      <c r="G385" s="58" t="str">
        <f t="shared" ca="1" si="37"/>
        <v/>
      </c>
      <c r="H385" s="58" t="str">
        <f t="shared" si="40"/>
        <v xml:space="preserve"> /  - ()</v>
      </c>
    </row>
    <row r="386" spans="1:8">
      <c r="A386" s="58" t="str">
        <f>IF('Italian Bonds Settings'!E87="Netting with Strange Nets ('NET/SPLIT')",INDEX(M:M,MATCH('Italian Bonds Settings'!C87,add_Services!Q:Q,0),1),"")</f>
        <v/>
      </c>
      <c r="B386" s="58" t="str">
        <f>IF('Italian Bonds Settings'!E87="Netting with Strange Nets ('NET/SPLIT')",INDEX(K:K,MATCH('Italian Bonds Settings'!C87,add_Services!Q:Q,0),1),"")</f>
        <v/>
      </c>
      <c r="C386" s="58" t="str">
        <f>IF('Italian Bonds Settings'!E87="Netting with Strange Nets ('NET/SPLIT')",INDEX(L:L,MATCH('Italian Bonds Settings'!C87,add_Services!Q:Q,0),1),"")</f>
        <v/>
      </c>
      <c r="D386" s="58" t="str">
        <f t="shared" si="38"/>
        <v/>
      </c>
      <c r="E386" s="58" t="str">
        <f t="shared" si="39"/>
        <v/>
      </c>
      <c r="F386" s="1" t="str">
        <f ca="1">IF(COUNTIF($E$2:E386,E386)=1,IFERROR(SUMPRODUCT(SEARCH(MID(E386,ROW(INDIRECT("1:"&amp;LEN(E386))),1),Lists!$V$2),ROW(INDIRECT("1:"&amp;LEN(E386)))),""),"")</f>
        <v/>
      </c>
      <c r="G386" s="58" t="str">
        <f t="shared" ref="G386:G449" ca="1" si="41">IFERROR(RANK(F386,$F$2:$F$600,0),"")</f>
        <v/>
      </c>
      <c r="H386" s="58" t="str">
        <f t="shared" si="40"/>
        <v xml:space="preserve"> /  - ()</v>
      </c>
    </row>
    <row r="387" spans="1:8">
      <c r="A387" s="58" t="str">
        <f>IF('Italian Bonds Settings'!E88="Netting with Strange Nets ('NET/SPLIT')",INDEX(M:M,MATCH('Italian Bonds Settings'!C88,add_Services!Q:Q,0),1),"")</f>
        <v/>
      </c>
      <c r="B387" s="58" t="str">
        <f>IF('Italian Bonds Settings'!E88="Netting with Strange Nets ('NET/SPLIT')",INDEX(K:K,MATCH('Italian Bonds Settings'!C88,add_Services!Q:Q,0),1),"")</f>
        <v/>
      </c>
      <c r="C387" s="58" t="str">
        <f>IF('Italian Bonds Settings'!E88="Netting with Strange Nets ('NET/SPLIT')",INDEX(L:L,MATCH('Italian Bonds Settings'!C88,add_Services!Q:Q,0),1),"")</f>
        <v/>
      </c>
      <c r="D387" s="58" t="str">
        <f t="shared" si="38"/>
        <v/>
      </c>
      <c r="E387" s="58" t="str">
        <f t="shared" si="39"/>
        <v/>
      </c>
      <c r="F387" s="1" t="str">
        <f ca="1">IF(COUNTIF($E$2:E387,E387)=1,IFERROR(SUMPRODUCT(SEARCH(MID(E387,ROW(INDIRECT("1:"&amp;LEN(E387))),1),Lists!$V$2),ROW(INDIRECT("1:"&amp;LEN(E387)))),""),"")</f>
        <v/>
      </c>
      <c r="G387" s="58" t="str">
        <f t="shared" ca="1" si="41"/>
        <v/>
      </c>
      <c r="H387" s="58" t="str">
        <f t="shared" si="40"/>
        <v xml:space="preserve"> /  - ()</v>
      </c>
    </row>
    <row r="388" spans="1:8">
      <c r="A388" s="58" t="str">
        <f>IF('Italian Bonds Settings'!E89="Netting with Strange Nets ('NET/SPLIT')",INDEX(M:M,MATCH('Italian Bonds Settings'!C89,add_Services!Q:Q,0),1),"")</f>
        <v/>
      </c>
      <c r="B388" s="58" t="str">
        <f>IF('Italian Bonds Settings'!E89="Netting with Strange Nets ('NET/SPLIT')",INDEX(K:K,MATCH('Italian Bonds Settings'!C89,add_Services!Q:Q,0),1),"")</f>
        <v/>
      </c>
      <c r="C388" s="58" t="str">
        <f>IF('Italian Bonds Settings'!E89="Netting with Strange Nets ('NET/SPLIT')",INDEX(L:L,MATCH('Italian Bonds Settings'!C89,add_Services!Q:Q,0),1),"")</f>
        <v/>
      </c>
      <c r="D388" s="58" t="str">
        <f t="shared" si="38"/>
        <v/>
      </c>
      <c r="E388" s="58" t="str">
        <f t="shared" si="39"/>
        <v/>
      </c>
      <c r="F388" s="1" t="str">
        <f ca="1">IF(COUNTIF($E$2:E388,E388)=1,IFERROR(SUMPRODUCT(SEARCH(MID(E388,ROW(INDIRECT("1:"&amp;LEN(E388))),1),Lists!$V$2),ROW(INDIRECT("1:"&amp;LEN(E388)))),""),"")</f>
        <v/>
      </c>
      <c r="G388" s="58" t="str">
        <f t="shared" ca="1" si="41"/>
        <v/>
      </c>
      <c r="H388" s="58" t="str">
        <f t="shared" si="40"/>
        <v xml:space="preserve"> /  - ()</v>
      </c>
    </row>
    <row r="389" spans="1:8">
      <c r="A389" s="58" t="str">
        <f>IF('Italian Bonds Settings'!E90="Netting with Strange Nets ('NET/SPLIT')",INDEX(M:M,MATCH('Italian Bonds Settings'!C90,add_Services!Q:Q,0),1),"")</f>
        <v/>
      </c>
      <c r="B389" s="58" t="str">
        <f>IF('Italian Bonds Settings'!E90="Netting with Strange Nets ('NET/SPLIT')",INDEX(K:K,MATCH('Italian Bonds Settings'!C90,add_Services!Q:Q,0),1),"")</f>
        <v/>
      </c>
      <c r="C389" s="58" t="str">
        <f>IF('Italian Bonds Settings'!E90="Netting with Strange Nets ('NET/SPLIT')",INDEX(L:L,MATCH('Italian Bonds Settings'!C90,add_Services!Q:Q,0),1),"")</f>
        <v/>
      </c>
      <c r="D389" s="58" t="str">
        <f t="shared" si="38"/>
        <v/>
      </c>
      <c r="E389" s="58" t="str">
        <f t="shared" si="39"/>
        <v/>
      </c>
      <c r="F389" s="1" t="str">
        <f ca="1">IF(COUNTIF($E$2:E389,E389)=1,IFERROR(SUMPRODUCT(SEARCH(MID(E389,ROW(INDIRECT("1:"&amp;LEN(E389))),1),Lists!$V$2),ROW(INDIRECT("1:"&amp;LEN(E389)))),""),"")</f>
        <v/>
      </c>
      <c r="G389" s="58" t="str">
        <f t="shared" ca="1" si="41"/>
        <v/>
      </c>
      <c r="H389" s="58" t="str">
        <f t="shared" si="40"/>
        <v xml:space="preserve"> /  - ()</v>
      </c>
    </row>
    <row r="390" spans="1:8">
      <c r="A390" s="58" t="str">
        <f>IF('Italian Bonds Settings'!E91="Netting with Strange Nets ('NET/SPLIT')",INDEX(M:M,MATCH('Italian Bonds Settings'!C91,add_Services!Q:Q,0),1),"")</f>
        <v/>
      </c>
      <c r="B390" s="58" t="str">
        <f>IF('Italian Bonds Settings'!E91="Netting with Strange Nets ('NET/SPLIT')",INDEX(K:K,MATCH('Italian Bonds Settings'!C91,add_Services!Q:Q,0),1),"")</f>
        <v/>
      </c>
      <c r="C390" s="58" t="str">
        <f>IF('Italian Bonds Settings'!E91="Netting with Strange Nets ('NET/SPLIT')",INDEX(L:L,MATCH('Italian Bonds Settings'!C91,add_Services!Q:Q,0),1),"")</f>
        <v/>
      </c>
      <c r="D390" s="58" t="str">
        <f t="shared" si="38"/>
        <v/>
      </c>
      <c r="E390" s="58" t="str">
        <f t="shared" si="39"/>
        <v/>
      </c>
      <c r="F390" s="1" t="str">
        <f ca="1">IF(COUNTIF($E$2:E390,E390)=1,IFERROR(SUMPRODUCT(SEARCH(MID(E390,ROW(INDIRECT("1:"&amp;LEN(E390))),1),Lists!$V$2),ROW(INDIRECT("1:"&amp;LEN(E390)))),""),"")</f>
        <v/>
      </c>
      <c r="G390" s="58" t="str">
        <f t="shared" ca="1" si="41"/>
        <v/>
      </c>
      <c r="H390" s="58" t="str">
        <f t="shared" si="40"/>
        <v xml:space="preserve"> /  - ()</v>
      </c>
    </row>
    <row r="391" spans="1:8">
      <c r="A391" s="58" t="str">
        <f>IF('Italian Bonds Settings'!E92="Netting with Strange Nets ('NET/SPLIT')",INDEX(M:M,MATCH('Italian Bonds Settings'!C92,add_Services!Q:Q,0),1),"")</f>
        <v/>
      </c>
      <c r="B391" s="58" t="str">
        <f>IF('Italian Bonds Settings'!E92="Netting with Strange Nets ('NET/SPLIT')",INDEX(K:K,MATCH('Italian Bonds Settings'!C92,add_Services!Q:Q,0),1),"")</f>
        <v/>
      </c>
      <c r="C391" s="58" t="str">
        <f>IF('Italian Bonds Settings'!E92="Netting with Strange Nets ('NET/SPLIT')",INDEX(L:L,MATCH('Italian Bonds Settings'!C92,add_Services!Q:Q,0),1),"")</f>
        <v/>
      </c>
      <c r="D391" s="58" t="str">
        <f t="shared" si="38"/>
        <v/>
      </c>
      <c r="E391" s="58" t="str">
        <f t="shared" si="39"/>
        <v/>
      </c>
      <c r="F391" s="1" t="str">
        <f ca="1">IF(COUNTIF($E$2:E391,E391)=1,IFERROR(SUMPRODUCT(SEARCH(MID(E391,ROW(INDIRECT("1:"&amp;LEN(E391))),1),Lists!$V$2),ROW(INDIRECT("1:"&amp;LEN(E391)))),""),"")</f>
        <v/>
      </c>
      <c r="G391" s="58" t="str">
        <f t="shared" ca="1" si="41"/>
        <v/>
      </c>
      <c r="H391" s="58" t="str">
        <f t="shared" si="40"/>
        <v xml:space="preserve"> /  - ()</v>
      </c>
    </row>
    <row r="392" spans="1:8">
      <c r="A392" s="58" t="str">
        <f>IF('Italian Bonds Settings'!E93="Netting with Strange Nets ('NET/SPLIT')",INDEX(M:M,MATCH('Italian Bonds Settings'!C93,add_Services!Q:Q,0),1),"")</f>
        <v/>
      </c>
      <c r="B392" s="58" t="str">
        <f>IF('Italian Bonds Settings'!E93="Netting with Strange Nets ('NET/SPLIT')",INDEX(K:K,MATCH('Italian Bonds Settings'!C93,add_Services!Q:Q,0),1),"")</f>
        <v/>
      </c>
      <c r="C392" s="58" t="str">
        <f>IF('Italian Bonds Settings'!E93="Netting with Strange Nets ('NET/SPLIT')",INDEX(L:L,MATCH('Italian Bonds Settings'!C93,add_Services!Q:Q,0),1),"")</f>
        <v/>
      </c>
      <c r="D392" s="58" t="str">
        <f t="shared" si="38"/>
        <v/>
      </c>
      <c r="E392" s="58" t="str">
        <f t="shared" si="39"/>
        <v/>
      </c>
      <c r="F392" s="1" t="str">
        <f ca="1">IF(COUNTIF($E$2:E392,E392)=1,IFERROR(SUMPRODUCT(SEARCH(MID(E392,ROW(INDIRECT("1:"&amp;LEN(E392))),1),Lists!$V$2),ROW(INDIRECT("1:"&amp;LEN(E392)))),""),"")</f>
        <v/>
      </c>
      <c r="G392" s="58" t="str">
        <f t="shared" ca="1" si="41"/>
        <v/>
      </c>
      <c r="H392" s="58" t="str">
        <f t="shared" si="40"/>
        <v xml:space="preserve"> /  - ()</v>
      </c>
    </row>
    <row r="393" spans="1:8">
      <c r="A393" s="58" t="str">
        <f>IF('Italian Bonds Settings'!E94="Netting with Strange Nets ('NET/SPLIT')",INDEX(M:M,MATCH('Italian Bonds Settings'!C94,add_Services!Q:Q,0),1),"")</f>
        <v/>
      </c>
      <c r="B393" s="58" t="str">
        <f>IF('Italian Bonds Settings'!E94="Netting with Strange Nets ('NET/SPLIT')",INDEX(K:K,MATCH('Italian Bonds Settings'!C94,add_Services!Q:Q,0),1),"")</f>
        <v/>
      </c>
      <c r="C393" s="58" t="str">
        <f>IF('Italian Bonds Settings'!E94="Netting with Strange Nets ('NET/SPLIT')",INDEX(L:L,MATCH('Italian Bonds Settings'!C94,add_Services!Q:Q,0),1),"")</f>
        <v/>
      </c>
      <c r="D393" s="58" t="str">
        <f t="shared" si="38"/>
        <v/>
      </c>
      <c r="E393" s="58" t="str">
        <f t="shared" si="39"/>
        <v/>
      </c>
      <c r="F393" s="1" t="str">
        <f ca="1">IF(COUNTIF($E$2:E393,E393)=1,IFERROR(SUMPRODUCT(SEARCH(MID(E393,ROW(INDIRECT("1:"&amp;LEN(E393))),1),Lists!$V$2),ROW(INDIRECT("1:"&amp;LEN(E393)))),""),"")</f>
        <v/>
      </c>
      <c r="G393" s="58" t="str">
        <f t="shared" ca="1" si="41"/>
        <v/>
      </c>
      <c r="H393" s="58" t="str">
        <f t="shared" si="40"/>
        <v xml:space="preserve"> /  - ()</v>
      </c>
    </row>
    <row r="394" spans="1:8">
      <c r="A394" s="58" t="str">
        <f>IF('Italian Bonds Settings'!E95="Netting with Strange Nets ('NET/SPLIT')",INDEX(M:M,MATCH('Italian Bonds Settings'!C95,add_Services!Q:Q,0),1),"")</f>
        <v/>
      </c>
      <c r="B394" s="58" t="str">
        <f>IF('Italian Bonds Settings'!E95="Netting with Strange Nets ('NET/SPLIT')",INDEX(K:K,MATCH('Italian Bonds Settings'!C95,add_Services!Q:Q,0),1),"")</f>
        <v/>
      </c>
      <c r="C394" s="58" t="str">
        <f>IF('Italian Bonds Settings'!E95="Netting with Strange Nets ('NET/SPLIT')",INDEX(L:L,MATCH('Italian Bonds Settings'!C95,add_Services!Q:Q,0),1),"")</f>
        <v/>
      </c>
      <c r="D394" s="58" t="str">
        <f t="shared" si="38"/>
        <v/>
      </c>
      <c r="E394" s="58" t="str">
        <f t="shared" si="39"/>
        <v/>
      </c>
      <c r="F394" s="1" t="str">
        <f ca="1">IF(COUNTIF($E$2:E394,E394)=1,IFERROR(SUMPRODUCT(SEARCH(MID(E394,ROW(INDIRECT("1:"&amp;LEN(E394))),1),Lists!$V$2),ROW(INDIRECT("1:"&amp;LEN(E394)))),""),"")</f>
        <v/>
      </c>
      <c r="G394" s="58" t="str">
        <f t="shared" ca="1" si="41"/>
        <v/>
      </c>
      <c r="H394" s="58" t="str">
        <f t="shared" si="40"/>
        <v xml:space="preserve"> /  - ()</v>
      </c>
    </row>
    <row r="395" spans="1:8">
      <c r="A395" s="58" t="str">
        <f>IF('Italian Bonds Settings'!E96="Netting with Strange Nets ('NET/SPLIT')",INDEX(M:M,MATCH('Italian Bonds Settings'!C96,add_Services!Q:Q,0),1),"")</f>
        <v/>
      </c>
      <c r="B395" s="58" t="str">
        <f>IF('Italian Bonds Settings'!E96="Netting with Strange Nets ('NET/SPLIT')",INDEX(K:K,MATCH('Italian Bonds Settings'!C96,add_Services!Q:Q,0),1),"")</f>
        <v/>
      </c>
      <c r="C395" s="58" t="str">
        <f>IF('Italian Bonds Settings'!E96="Netting with Strange Nets ('NET/SPLIT')",INDEX(L:L,MATCH('Italian Bonds Settings'!C96,add_Services!Q:Q,0),1),"")</f>
        <v/>
      </c>
      <c r="D395" s="58" t="str">
        <f t="shared" si="38"/>
        <v/>
      </c>
      <c r="E395" s="58" t="str">
        <f t="shared" si="39"/>
        <v/>
      </c>
      <c r="F395" s="1" t="str">
        <f ca="1">IF(COUNTIF($E$2:E395,E395)=1,IFERROR(SUMPRODUCT(SEARCH(MID(E395,ROW(INDIRECT("1:"&amp;LEN(E395))),1),Lists!$V$2),ROW(INDIRECT("1:"&amp;LEN(E395)))),""),"")</f>
        <v/>
      </c>
      <c r="G395" s="58" t="str">
        <f t="shared" ca="1" si="41"/>
        <v/>
      </c>
      <c r="H395" s="58" t="str">
        <f t="shared" si="40"/>
        <v xml:space="preserve"> /  - ()</v>
      </c>
    </row>
    <row r="396" spans="1:8">
      <c r="A396" s="58" t="str">
        <f>IF('Italian Bonds Settings'!E97="Netting with Strange Nets ('NET/SPLIT')",INDEX(M:M,MATCH('Italian Bonds Settings'!C97,add_Services!Q:Q,0),1),"")</f>
        <v/>
      </c>
      <c r="B396" s="58" t="str">
        <f>IF('Italian Bonds Settings'!E97="Netting with Strange Nets ('NET/SPLIT')",INDEX(K:K,MATCH('Italian Bonds Settings'!C97,add_Services!Q:Q,0),1),"")</f>
        <v/>
      </c>
      <c r="C396" s="58" t="str">
        <f>IF('Italian Bonds Settings'!E97="Netting with Strange Nets ('NET/SPLIT')",INDEX(L:L,MATCH('Italian Bonds Settings'!C97,add_Services!Q:Q,0),1),"")</f>
        <v/>
      </c>
      <c r="D396" s="58" t="str">
        <f t="shared" si="38"/>
        <v/>
      </c>
      <c r="E396" s="58" t="str">
        <f t="shared" si="39"/>
        <v/>
      </c>
      <c r="F396" s="1" t="str">
        <f ca="1">IF(COUNTIF($E$2:E396,E396)=1,IFERROR(SUMPRODUCT(SEARCH(MID(E396,ROW(INDIRECT("1:"&amp;LEN(E396))),1),Lists!$V$2),ROW(INDIRECT("1:"&amp;LEN(E396)))),""),"")</f>
        <v/>
      </c>
      <c r="G396" s="58" t="str">
        <f t="shared" ca="1" si="41"/>
        <v/>
      </c>
      <c r="H396" s="58" t="str">
        <f t="shared" si="40"/>
        <v xml:space="preserve"> /  - ()</v>
      </c>
    </row>
    <row r="397" spans="1:8">
      <c r="A397" s="58" t="str">
        <f>IF('Italian Bonds Settings'!E98="Netting with Strange Nets ('NET/SPLIT')",INDEX(M:M,MATCH('Italian Bonds Settings'!C98,add_Services!Q:Q,0),1),"")</f>
        <v/>
      </c>
      <c r="B397" s="58" t="str">
        <f>IF('Italian Bonds Settings'!E98="Netting with Strange Nets ('NET/SPLIT')",INDEX(K:K,MATCH('Italian Bonds Settings'!C98,add_Services!Q:Q,0),1),"")</f>
        <v/>
      </c>
      <c r="C397" s="58" t="str">
        <f>IF('Italian Bonds Settings'!E98="Netting with Strange Nets ('NET/SPLIT')",INDEX(L:L,MATCH('Italian Bonds Settings'!C98,add_Services!Q:Q,0),1),"")</f>
        <v/>
      </c>
      <c r="D397" s="58" t="str">
        <f t="shared" si="38"/>
        <v/>
      </c>
      <c r="E397" s="58" t="str">
        <f t="shared" si="39"/>
        <v/>
      </c>
      <c r="F397" s="1" t="str">
        <f ca="1">IF(COUNTIF($E$2:E397,E397)=1,IFERROR(SUMPRODUCT(SEARCH(MID(E397,ROW(INDIRECT("1:"&amp;LEN(E397))),1),Lists!$V$2),ROW(INDIRECT("1:"&amp;LEN(E397)))),""),"")</f>
        <v/>
      </c>
      <c r="G397" s="58" t="str">
        <f t="shared" ca="1" si="41"/>
        <v/>
      </c>
      <c r="H397" s="58" t="str">
        <f t="shared" si="40"/>
        <v xml:space="preserve"> /  - ()</v>
      </c>
    </row>
    <row r="398" spans="1:8">
      <c r="A398" s="58" t="str">
        <f>IF('Italian Bonds Settings'!E99="Netting with Strange Nets ('NET/SPLIT')",INDEX(M:M,MATCH('Italian Bonds Settings'!C99,add_Services!Q:Q,0),1),"")</f>
        <v/>
      </c>
      <c r="B398" s="58" t="str">
        <f>IF('Italian Bonds Settings'!E99="Netting with Strange Nets ('NET/SPLIT')",INDEX(K:K,MATCH('Italian Bonds Settings'!C99,add_Services!Q:Q,0),1),"")</f>
        <v/>
      </c>
      <c r="C398" s="58" t="str">
        <f>IF('Italian Bonds Settings'!E99="Netting with Strange Nets ('NET/SPLIT')",INDEX(L:L,MATCH('Italian Bonds Settings'!C99,add_Services!Q:Q,0),1),"")</f>
        <v/>
      </c>
      <c r="D398" s="58" t="str">
        <f t="shared" si="38"/>
        <v/>
      </c>
      <c r="E398" s="58" t="str">
        <f t="shared" si="39"/>
        <v/>
      </c>
      <c r="F398" s="1" t="str">
        <f ca="1">IF(COUNTIF($E$2:E398,E398)=1,IFERROR(SUMPRODUCT(SEARCH(MID(E398,ROW(INDIRECT("1:"&amp;LEN(E398))),1),Lists!$V$2),ROW(INDIRECT("1:"&amp;LEN(E398)))),""),"")</f>
        <v/>
      </c>
      <c r="G398" s="58" t="str">
        <f t="shared" ca="1" si="41"/>
        <v/>
      </c>
      <c r="H398" s="58" t="str">
        <f t="shared" si="40"/>
        <v xml:space="preserve"> /  - ()</v>
      </c>
    </row>
    <row r="399" spans="1:8">
      <c r="A399" s="58" t="str">
        <f>IF('Italian Bonds Settings'!E100="Netting with Strange Nets ('NET/SPLIT')",INDEX(M:M,MATCH('Italian Bonds Settings'!C100,add_Services!Q:Q,0),1),"")</f>
        <v/>
      </c>
      <c r="B399" s="58" t="str">
        <f>IF('Italian Bonds Settings'!E100="Netting with Strange Nets ('NET/SPLIT')",INDEX(K:K,MATCH('Italian Bonds Settings'!C100,add_Services!Q:Q,0),1),"")</f>
        <v/>
      </c>
      <c r="C399" s="58" t="str">
        <f>IF('Italian Bonds Settings'!E100="Netting with Strange Nets ('NET/SPLIT')",INDEX(L:L,MATCH('Italian Bonds Settings'!C100,add_Services!Q:Q,0),1),"")</f>
        <v/>
      </c>
      <c r="D399" s="58" t="str">
        <f t="shared" si="38"/>
        <v/>
      </c>
      <c r="E399" s="58" t="str">
        <f t="shared" si="39"/>
        <v/>
      </c>
      <c r="F399" s="1" t="str">
        <f ca="1">IF(COUNTIF($E$2:E399,E399)=1,IFERROR(SUMPRODUCT(SEARCH(MID(E399,ROW(INDIRECT("1:"&amp;LEN(E399))),1),Lists!$V$2),ROW(INDIRECT("1:"&amp;LEN(E399)))),""),"")</f>
        <v/>
      </c>
      <c r="G399" s="58" t="str">
        <f t="shared" ca="1" si="41"/>
        <v/>
      </c>
      <c r="H399" s="58" t="str">
        <f t="shared" si="40"/>
        <v xml:space="preserve"> /  - ()</v>
      </c>
    </row>
    <row r="400" spans="1:8">
      <c r="A400" s="58" t="str">
        <f>IF('Italian Bonds Settings'!E101="Netting with Strange Nets ('NET/SPLIT')",INDEX(M:M,MATCH('Italian Bonds Settings'!C101,add_Services!Q:Q,0),1),"")</f>
        <v/>
      </c>
      <c r="B400" s="58" t="str">
        <f>IF('Italian Bonds Settings'!E101="Netting with Strange Nets ('NET/SPLIT')",INDEX(K:K,MATCH('Italian Bonds Settings'!C101,add_Services!Q:Q,0),1),"")</f>
        <v/>
      </c>
      <c r="C400" s="58" t="str">
        <f>IF('Italian Bonds Settings'!E101="Netting with Strange Nets ('NET/SPLIT')",INDEX(L:L,MATCH('Italian Bonds Settings'!C101,add_Services!Q:Q,0),1),"")</f>
        <v/>
      </c>
      <c r="D400" s="58" t="str">
        <f t="shared" si="38"/>
        <v/>
      </c>
      <c r="E400" s="58" t="str">
        <f t="shared" si="39"/>
        <v/>
      </c>
      <c r="F400" s="1" t="str">
        <f ca="1">IF(COUNTIF($E$2:E400,E400)=1,IFERROR(SUMPRODUCT(SEARCH(MID(E400,ROW(INDIRECT("1:"&amp;LEN(E400))),1),Lists!$V$2),ROW(INDIRECT("1:"&amp;LEN(E400)))),""),"")</f>
        <v/>
      </c>
      <c r="G400" s="58" t="str">
        <f t="shared" ca="1" si="41"/>
        <v/>
      </c>
      <c r="H400" s="58" t="str">
        <f t="shared" si="40"/>
        <v xml:space="preserve"> /  - ()</v>
      </c>
    </row>
    <row r="401" spans="1:8">
      <c r="A401" s="58" t="str">
        <f>IF('Italian Bonds Settings'!E102="Netting with Strange Nets ('NET/SPLIT')",INDEX(M:M,MATCH('Italian Bonds Settings'!C102,add_Services!Q:Q,0),1),"")</f>
        <v/>
      </c>
      <c r="B401" s="58" t="str">
        <f>IF('Italian Bonds Settings'!E102="Netting with Strange Nets ('NET/SPLIT')",INDEX(K:K,MATCH('Italian Bonds Settings'!C102,add_Services!Q:Q,0),1),"")</f>
        <v/>
      </c>
      <c r="C401" s="58" t="str">
        <f>IF('Italian Bonds Settings'!E102="Netting with Strange Nets ('NET/SPLIT')",INDEX(L:L,MATCH('Italian Bonds Settings'!C102,add_Services!Q:Q,0),1),"")</f>
        <v/>
      </c>
      <c r="D401" s="58" t="str">
        <f t="shared" si="38"/>
        <v/>
      </c>
      <c r="E401" s="58" t="str">
        <f t="shared" si="39"/>
        <v/>
      </c>
      <c r="F401" s="1" t="str">
        <f ca="1">IF(COUNTIF($E$2:E401,E401)=1,IFERROR(SUMPRODUCT(SEARCH(MID(E401,ROW(INDIRECT("1:"&amp;LEN(E401))),1),Lists!$V$2),ROW(INDIRECT("1:"&amp;LEN(E401)))),""),"")</f>
        <v/>
      </c>
      <c r="G401" s="58" t="str">
        <f t="shared" ca="1" si="41"/>
        <v/>
      </c>
      <c r="H401" s="58" t="str">
        <f t="shared" si="40"/>
        <v xml:space="preserve"> /  - ()</v>
      </c>
    </row>
    <row r="402" spans="1:8">
      <c r="A402" s="58" t="str">
        <f>IF('Italian Bonds Settings'!E103="Netting with Strange Nets ('NET/SPLIT')",INDEX(M:M,MATCH('Italian Bonds Settings'!C103,add_Services!Q:Q,0),1),"")</f>
        <v/>
      </c>
      <c r="B402" s="58" t="str">
        <f>IF('Italian Bonds Settings'!E103="Netting with Strange Nets ('NET/SPLIT')",INDEX(K:K,MATCH('Italian Bonds Settings'!C103,add_Services!Q:Q,0),1),"")</f>
        <v/>
      </c>
      <c r="C402" s="58" t="str">
        <f>IF('Italian Bonds Settings'!E103="Netting with Strange Nets ('NET/SPLIT')",INDEX(L:L,MATCH('Italian Bonds Settings'!C103,add_Services!Q:Q,0),1),"")</f>
        <v/>
      </c>
      <c r="D402" s="58" t="str">
        <f t="shared" si="38"/>
        <v/>
      </c>
      <c r="E402" s="58" t="str">
        <f t="shared" si="39"/>
        <v/>
      </c>
      <c r="F402" s="1" t="str">
        <f ca="1">IF(COUNTIF($E$2:E402,E402)=1,IFERROR(SUMPRODUCT(SEARCH(MID(E402,ROW(INDIRECT("1:"&amp;LEN(E402))),1),Lists!$V$2),ROW(INDIRECT("1:"&amp;LEN(E402)))),""),"")</f>
        <v/>
      </c>
      <c r="G402" s="58" t="str">
        <f t="shared" ca="1" si="41"/>
        <v/>
      </c>
      <c r="H402" s="58" t="str">
        <f t="shared" si="40"/>
        <v xml:space="preserve"> /  - ()</v>
      </c>
    </row>
    <row r="403" spans="1:8">
      <c r="A403" s="58" t="str">
        <f>IF('Italian Bonds Settings'!E104="Netting with Strange Nets ('NET/SPLIT')",INDEX(M:M,MATCH('Italian Bonds Settings'!C104,add_Services!Q:Q,0),1),"")</f>
        <v/>
      </c>
      <c r="B403" s="58" t="str">
        <f>IF('Italian Bonds Settings'!E104="Netting with Strange Nets ('NET/SPLIT')",INDEX(K:K,MATCH('Italian Bonds Settings'!C104,add_Services!Q:Q,0),1),"")</f>
        <v/>
      </c>
      <c r="C403" s="58" t="str">
        <f>IF('Italian Bonds Settings'!E104="Netting with Strange Nets ('NET/SPLIT')",INDEX(L:L,MATCH('Italian Bonds Settings'!C104,add_Services!Q:Q,0),1),"")</f>
        <v/>
      </c>
      <c r="D403" s="58" t="str">
        <f t="shared" si="38"/>
        <v/>
      </c>
      <c r="E403" s="58" t="str">
        <f t="shared" si="39"/>
        <v/>
      </c>
      <c r="F403" s="1" t="str">
        <f ca="1">IF(COUNTIF($E$2:E403,E403)=1,IFERROR(SUMPRODUCT(SEARCH(MID(E403,ROW(INDIRECT("1:"&amp;LEN(E403))),1),Lists!$V$2),ROW(INDIRECT("1:"&amp;LEN(E403)))),""),"")</f>
        <v/>
      </c>
      <c r="G403" s="58" t="str">
        <f t="shared" ca="1" si="41"/>
        <v/>
      </c>
      <c r="H403" s="58" t="str">
        <f t="shared" si="40"/>
        <v xml:space="preserve"> /  - ()</v>
      </c>
    </row>
    <row r="404" spans="1:8">
      <c r="A404" s="58" t="str">
        <f>IF('Italian Bonds Settings'!E105="Netting with Strange Nets ('NET/SPLIT')",INDEX(M:M,MATCH('Italian Bonds Settings'!C105,add_Services!Q:Q,0),1),"")</f>
        <v/>
      </c>
      <c r="B404" s="58" t="str">
        <f>IF('Italian Bonds Settings'!E105="Netting with Strange Nets ('NET/SPLIT')",INDEX(K:K,MATCH('Italian Bonds Settings'!C105,add_Services!Q:Q,0),1),"")</f>
        <v/>
      </c>
      <c r="C404" s="58" t="str">
        <f>IF('Italian Bonds Settings'!E105="Netting with Strange Nets ('NET/SPLIT')",INDEX(L:L,MATCH('Italian Bonds Settings'!C105,add_Services!Q:Q,0),1),"")</f>
        <v/>
      </c>
      <c r="D404" s="58" t="str">
        <f t="shared" si="38"/>
        <v/>
      </c>
      <c r="E404" s="58" t="str">
        <f t="shared" si="39"/>
        <v/>
      </c>
      <c r="F404" s="1" t="str">
        <f ca="1">IF(COUNTIF($E$2:E404,E404)=1,IFERROR(SUMPRODUCT(SEARCH(MID(E404,ROW(INDIRECT("1:"&amp;LEN(E404))),1),Lists!$V$2),ROW(INDIRECT("1:"&amp;LEN(E404)))),""),"")</f>
        <v/>
      </c>
      <c r="G404" s="58" t="str">
        <f t="shared" ca="1" si="41"/>
        <v/>
      </c>
      <c r="H404" s="58" t="str">
        <f t="shared" si="40"/>
        <v xml:space="preserve"> /  - ()</v>
      </c>
    </row>
    <row r="405" spans="1:8">
      <c r="A405" s="58" t="str">
        <f>IF('Italian Bonds Settings'!E106="Netting with Strange Nets ('NET/SPLIT')",INDEX(M:M,MATCH('Italian Bonds Settings'!C106,add_Services!Q:Q,0),1),"")</f>
        <v/>
      </c>
      <c r="B405" s="58" t="str">
        <f>IF('Italian Bonds Settings'!E106="Netting with Strange Nets ('NET/SPLIT')",INDEX(K:K,MATCH('Italian Bonds Settings'!C106,add_Services!Q:Q,0),1),"")</f>
        <v/>
      </c>
      <c r="C405" s="58" t="str">
        <f>IF('Italian Bonds Settings'!E106="Netting with Strange Nets ('NET/SPLIT')",INDEX(L:L,MATCH('Italian Bonds Settings'!C106,add_Services!Q:Q,0),1),"")</f>
        <v/>
      </c>
      <c r="D405" s="58" t="str">
        <f t="shared" si="38"/>
        <v/>
      </c>
      <c r="E405" s="58" t="str">
        <f t="shared" si="39"/>
        <v/>
      </c>
      <c r="F405" s="1" t="str">
        <f ca="1">IF(COUNTIF($E$2:E405,E405)=1,IFERROR(SUMPRODUCT(SEARCH(MID(E405,ROW(INDIRECT("1:"&amp;LEN(E405))),1),Lists!$V$2),ROW(INDIRECT("1:"&amp;LEN(E405)))),""),"")</f>
        <v/>
      </c>
      <c r="G405" s="58" t="str">
        <f t="shared" ca="1" si="41"/>
        <v/>
      </c>
      <c r="H405" s="58" t="str">
        <f t="shared" si="40"/>
        <v xml:space="preserve"> /  - ()</v>
      </c>
    </row>
    <row r="406" spans="1:8">
      <c r="A406" s="58" t="str">
        <f>IF('Italian Bonds Settings'!E107="Netting with Strange Nets ('NET/SPLIT')",INDEX(M:M,MATCH('Italian Bonds Settings'!C107,add_Services!Q:Q,0),1),"")</f>
        <v/>
      </c>
      <c r="B406" s="58" t="str">
        <f>IF('Italian Bonds Settings'!E107="Netting with Strange Nets ('NET/SPLIT')",INDEX(K:K,MATCH('Italian Bonds Settings'!C107,add_Services!Q:Q,0),1),"")</f>
        <v/>
      </c>
      <c r="C406" s="58" t="str">
        <f>IF('Italian Bonds Settings'!E107="Netting with Strange Nets ('NET/SPLIT')",INDEX(L:L,MATCH('Italian Bonds Settings'!C107,add_Services!Q:Q,0),1),"")</f>
        <v/>
      </c>
      <c r="D406" s="58" t="str">
        <f t="shared" si="38"/>
        <v/>
      </c>
      <c r="E406" s="58" t="str">
        <f t="shared" si="39"/>
        <v/>
      </c>
      <c r="F406" s="1" t="str">
        <f ca="1">IF(COUNTIF($E$2:E406,E406)=1,IFERROR(SUMPRODUCT(SEARCH(MID(E406,ROW(INDIRECT("1:"&amp;LEN(E406))),1),Lists!$V$2),ROW(INDIRECT("1:"&amp;LEN(E406)))),""),"")</f>
        <v/>
      </c>
      <c r="G406" s="58" t="str">
        <f t="shared" ca="1" si="41"/>
        <v/>
      </c>
      <c r="H406" s="58" t="str">
        <f t="shared" si="40"/>
        <v xml:space="preserve"> /  - ()</v>
      </c>
    </row>
    <row r="407" spans="1:8">
      <c r="A407" s="58" t="str">
        <f>IF('Italian Bonds Settings'!E108="Netting with Strange Nets ('NET/SPLIT')",INDEX(M:M,MATCH('Italian Bonds Settings'!C108,add_Services!Q:Q,0),1),"")</f>
        <v/>
      </c>
      <c r="B407" s="58" t="str">
        <f>IF('Italian Bonds Settings'!E108="Netting with Strange Nets ('NET/SPLIT')",INDEX(K:K,MATCH('Italian Bonds Settings'!C108,add_Services!Q:Q,0),1),"")</f>
        <v/>
      </c>
      <c r="C407" s="58" t="str">
        <f>IF('Italian Bonds Settings'!E108="Netting with Strange Nets ('NET/SPLIT')",INDEX(L:L,MATCH('Italian Bonds Settings'!C108,add_Services!Q:Q,0),1),"")</f>
        <v/>
      </c>
      <c r="D407" s="58" t="str">
        <f t="shared" si="38"/>
        <v/>
      </c>
      <c r="E407" s="58" t="str">
        <f t="shared" si="39"/>
        <v/>
      </c>
      <c r="F407" s="1" t="str">
        <f ca="1">IF(COUNTIF($E$2:E407,E407)=1,IFERROR(SUMPRODUCT(SEARCH(MID(E407,ROW(INDIRECT("1:"&amp;LEN(E407))),1),Lists!$V$2),ROW(INDIRECT("1:"&amp;LEN(E407)))),""),"")</f>
        <v/>
      </c>
      <c r="G407" s="58" t="str">
        <f t="shared" ca="1" si="41"/>
        <v/>
      </c>
      <c r="H407" s="58" t="str">
        <f t="shared" si="40"/>
        <v xml:space="preserve"> /  - ()</v>
      </c>
    </row>
    <row r="408" spans="1:8">
      <c r="A408" s="58" t="str">
        <f>IF('Italian Bonds Settings'!E109="Netting with Strange Nets ('NET/SPLIT')",INDEX(M:M,MATCH('Italian Bonds Settings'!C109,add_Services!Q:Q,0),1),"")</f>
        <v/>
      </c>
      <c r="B408" s="58" t="str">
        <f>IF('Italian Bonds Settings'!E109="Netting with Strange Nets ('NET/SPLIT')",INDEX(K:K,MATCH('Italian Bonds Settings'!C109,add_Services!Q:Q,0),1),"")</f>
        <v/>
      </c>
      <c r="C408" s="58" t="str">
        <f>IF('Italian Bonds Settings'!E109="Netting with Strange Nets ('NET/SPLIT')",INDEX(L:L,MATCH('Italian Bonds Settings'!C109,add_Services!Q:Q,0),1),"")</f>
        <v/>
      </c>
      <c r="D408" s="58" t="str">
        <f t="shared" si="38"/>
        <v/>
      </c>
      <c r="E408" s="58" t="str">
        <f t="shared" si="39"/>
        <v/>
      </c>
      <c r="F408" s="1" t="str">
        <f ca="1">IF(COUNTIF($E$2:E408,E408)=1,IFERROR(SUMPRODUCT(SEARCH(MID(E408,ROW(INDIRECT("1:"&amp;LEN(E408))),1),Lists!$V$2),ROW(INDIRECT("1:"&amp;LEN(E408)))),""),"")</f>
        <v/>
      </c>
      <c r="G408" s="58" t="str">
        <f t="shared" ca="1" si="41"/>
        <v/>
      </c>
      <c r="H408" s="58" t="str">
        <f t="shared" si="40"/>
        <v xml:space="preserve"> /  - ()</v>
      </c>
    </row>
    <row r="409" spans="1:8">
      <c r="A409" s="58" t="str">
        <f>IF('Italian Bonds Settings'!E110="Netting with Strange Nets ('NET/SPLIT')",INDEX(M:M,MATCH('Italian Bonds Settings'!C110,add_Services!Q:Q,0),1),"")</f>
        <v/>
      </c>
      <c r="B409" s="58" t="str">
        <f>IF('Italian Bonds Settings'!E110="Netting with Strange Nets ('NET/SPLIT')",INDEX(K:K,MATCH('Italian Bonds Settings'!C110,add_Services!Q:Q,0),1),"")</f>
        <v/>
      </c>
      <c r="C409" s="58" t="str">
        <f>IF('Italian Bonds Settings'!E110="Netting with Strange Nets ('NET/SPLIT')",INDEX(L:L,MATCH('Italian Bonds Settings'!C110,add_Services!Q:Q,0),1),"")</f>
        <v/>
      </c>
      <c r="D409" s="58" t="str">
        <f t="shared" si="38"/>
        <v/>
      </c>
      <c r="E409" s="58" t="str">
        <f t="shared" si="39"/>
        <v/>
      </c>
      <c r="F409" s="1" t="str">
        <f ca="1">IF(COUNTIF($E$2:E409,E409)=1,IFERROR(SUMPRODUCT(SEARCH(MID(E409,ROW(INDIRECT("1:"&amp;LEN(E409))),1),Lists!$V$2),ROW(INDIRECT("1:"&amp;LEN(E409)))),""),"")</f>
        <v/>
      </c>
      <c r="G409" s="58" t="str">
        <f t="shared" ca="1" si="41"/>
        <v/>
      </c>
      <c r="H409" s="58" t="str">
        <f t="shared" si="40"/>
        <v xml:space="preserve"> /  - ()</v>
      </c>
    </row>
    <row r="410" spans="1:8">
      <c r="A410" s="58" t="str">
        <f>IF('Italian Bonds Settings'!E111="Netting with Strange Nets ('NET/SPLIT')",INDEX(M:M,MATCH('Italian Bonds Settings'!C111,add_Services!Q:Q,0),1),"")</f>
        <v/>
      </c>
      <c r="B410" s="58" t="str">
        <f>IF('Italian Bonds Settings'!E111="Netting with Strange Nets ('NET/SPLIT')",INDEX(K:K,MATCH('Italian Bonds Settings'!C111,add_Services!Q:Q,0),1),"")</f>
        <v/>
      </c>
      <c r="C410" s="58" t="str">
        <f>IF('Italian Bonds Settings'!E111="Netting with Strange Nets ('NET/SPLIT')",INDEX(L:L,MATCH('Italian Bonds Settings'!C111,add_Services!Q:Q,0),1),"")</f>
        <v/>
      </c>
      <c r="D410" s="58" t="str">
        <f t="shared" si="38"/>
        <v/>
      </c>
      <c r="E410" s="58" t="str">
        <f t="shared" si="39"/>
        <v/>
      </c>
      <c r="F410" s="1" t="str">
        <f ca="1">IF(COUNTIF($E$2:E410,E410)=1,IFERROR(SUMPRODUCT(SEARCH(MID(E410,ROW(INDIRECT("1:"&amp;LEN(E410))),1),Lists!$V$2),ROW(INDIRECT("1:"&amp;LEN(E410)))),""),"")</f>
        <v/>
      </c>
      <c r="G410" s="58" t="str">
        <f t="shared" ca="1" si="41"/>
        <v/>
      </c>
      <c r="H410" s="58" t="str">
        <f t="shared" si="40"/>
        <v xml:space="preserve"> /  - ()</v>
      </c>
    </row>
    <row r="411" spans="1:8">
      <c r="A411" s="58" t="str">
        <f>IF('Italian Bonds Settings'!E112="Netting with Strange Nets ('NET/SPLIT')",INDEX(M:M,MATCH('Italian Bonds Settings'!C112,add_Services!Q:Q,0),1),"")</f>
        <v/>
      </c>
      <c r="B411" s="58" t="str">
        <f>IF('Italian Bonds Settings'!E112="Netting with Strange Nets ('NET/SPLIT')",INDEX(K:K,MATCH('Italian Bonds Settings'!C112,add_Services!Q:Q,0),1),"")</f>
        <v/>
      </c>
      <c r="C411" s="58" t="str">
        <f>IF('Italian Bonds Settings'!E112="Netting with Strange Nets ('NET/SPLIT')",INDEX(L:L,MATCH('Italian Bonds Settings'!C112,add_Services!Q:Q,0),1),"")</f>
        <v/>
      </c>
      <c r="D411" s="58" t="str">
        <f t="shared" si="38"/>
        <v/>
      </c>
      <c r="E411" s="58" t="str">
        <f t="shared" si="39"/>
        <v/>
      </c>
      <c r="F411" s="1" t="str">
        <f ca="1">IF(COUNTIF($E$2:E411,E411)=1,IFERROR(SUMPRODUCT(SEARCH(MID(E411,ROW(INDIRECT("1:"&amp;LEN(E411))),1),Lists!$V$2),ROW(INDIRECT("1:"&amp;LEN(E411)))),""),"")</f>
        <v/>
      </c>
      <c r="G411" s="58" t="str">
        <f t="shared" ca="1" si="41"/>
        <v/>
      </c>
      <c r="H411" s="58" t="str">
        <f t="shared" si="40"/>
        <v xml:space="preserve"> /  - ()</v>
      </c>
    </row>
    <row r="412" spans="1:8">
      <c r="A412" s="58" t="str">
        <f>IF('Italian Bonds Settings'!E113="Netting with Strange Nets ('NET/SPLIT')",INDEX(M:M,MATCH('Italian Bonds Settings'!C113,add_Services!Q:Q,0),1),"")</f>
        <v/>
      </c>
      <c r="B412" s="58" t="str">
        <f>IF('Italian Bonds Settings'!E113="Netting with Strange Nets ('NET/SPLIT')",INDEX(K:K,MATCH('Italian Bonds Settings'!C113,add_Services!Q:Q,0),1),"")</f>
        <v/>
      </c>
      <c r="C412" s="58" t="str">
        <f>IF('Italian Bonds Settings'!E113="Netting with Strange Nets ('NET/SPLIT')",INDEX(L:L,MATCH('Italian Bonds Settings'!C113,add_Services!Q:Q,0),1),"")</f>
        <v/>
      </c>
      <c r="D412" s="58" t="str">
        <f t="shared" si="38"/>
        <v/>
      </c>
      <c r="E412" s="58" t="str">
        <f t="shared" si="39"/>
        <v/>
      </c>
      <c r="F412" s="1" t="str">
        <f ca="1">IF(COUNTIF($E$2:E412,E412)=1,IFERROR(SUMPRODUCT(SEARCH(MID(E412,ROW(INDIRECT("1:"&amp;LEN(E412))),1),Lists!$V$2),ROW(INDIRECT("1:"&amp;LEN(E412)))),""),"")</f>
        <v/>
      </c>
      <c r="G412" s="58" t="str">
        <f t="shared" ca="1" si="41"/>
        <v/>
      </c>
      <c r="H412" s="58" t="str">
        <f t="shared" si="40"/>
        <v xml:space="preserve"> /  - ()</v>
      </c>
    </row>
    <row r="413" spans="1:8">
      <c r="A413" s="58" t="str">
        <f>IF('Italian Bonds Settings'!E114="Netting with Strange Nets ('NET/SPLIT')",INDEX(M:M,MATCH('Italian Bonds Settings'!C114,add_Services!Q:Q,0),1),"")</f>
        <v/>
      </c>
      <c r="B413" s="58" t="str">
        <f>IF('Italian Bonds Settings'!E114="Netting with Strange Nets ('NET/SPLIT')",INDEX(K:K,MATCH('Italian Bonds Settings'!C114,add_Services!Q:Q,0),1),"")</f>
        <v/>
      </c>
      <c r="C413" s="58" t="str">
        <f>IF('Italian Bonds Settings'!E114="Netting with Strange Nets ('NET/SPLIT')",INDEX(L:L,MATCH('Italian Bonds Settings'!C114,add_Services!Q:Q,0),1),"")</f>
        <v/>
      </c>
      <c r="D413" s="58" t="str">
        <f t="shared" si="38"/>
        <v/>
      </c>
      <c r="E413" s="58" t="str">
        <f t="shared" si="39"/>
        <v/>
      </c>
      <c r="F413" s="1" t="str">
        <f ca="1">IF(COUNTIF($E$2:E413,E413)=1,IFERROR(SUMPRODUCT(SEARCH(MID(E413,ROW(INDIRECT("1:"&amp;LEN(E413))),1),Lists!$V$2),ROW(INDIRECT("1:"&amp;LEN(E413)))),""),"")</f>
        <v/>
      </c>
      <c r="G413" s="58" t="str">
        <f t="shared" ca="1" si="41"/>
        <v/>
      </c>
      <c r="H413" s="58" t="str">
        <f t="shared" si="40"/>
        <v xml:space="preserve"> /  - ()</v>
      </c>
    </row>
    <row r="414" spans="1:8">
      <c r="A414" s="58" t="str">
        <f>IF('Italian Bonds Settings'!E115="Netting with Strange Nets ('NET/SPLIT')",INDEX(M:M,MATCH('Italian Bonds Settings'!C115,add_Services!Q:Q,0),1),"")</f>
        <v/>
      </c>
      <c r="B414" s="58" t="str">
        <f>IF('Italian Bonds Settings'!E115="Netting with Strange Nets ('NET/SPLIT')",INDEX(K:K,MATCH('Italian Bonds Settings'!C115,add_Services!Q:Q,0),1),"")</f>
        <v/>
      </c>
      <c r="C414" s="58" t="str">
        <f>IF('Italian Bonds Settings'!E115="Netting with Strange Nets ('NET/SPLIT')",INDEX(L:L,MATCH('Italian Bonds Settings'!C115,add_Services!Q:Q,0),1),"")</f>
        <v/>
      </c>
      <c r="D414" s="58" t="str">
        <f t="shared" si="38"/>
        <v/>
      </c>
      <c r="E414" s="58" t="str">
        <f t="shared" si="39"/>
        <v/>
      </c>
      <c r="F414" s="1" t="str">
        <f ca="1">IF(COUNTIF($E$2:E414,E414)=1,IFERROR(SUMPRODUCT(SEARCH(MID(E414,ROW(INDIRECT("1:"&amp;LEN(E414))),1),Lists!$V$2),ROW(INDIRECT("1:"&amp;LEN(E414)))),""),"")</f>
        <v/>
      </c>
      <c r="G414" s="58" t="str">
        <f t="shared" ca="1" si="41"/>
        <v/>
      </c>
      <c r="H414" s="58" t="str">
        <f t="shared" si="40"/>
        <v xml:space="preserve"> /  - ()</v>
      </c>
    </row>
    <row r="415" spans="1:8">
      <c r="A415" s="58" t="str">
        <f>IF('Italian Bonds Settings'!E116="Netting with Strange Nets ('NET/SPLIT')",INDEX(M:M,MATCH('Italian Bonds Settings'!C116,add_Services!Q:Q,0),1),"")</f>
        <v/>
      </c>
      <c r="B415" s="58" t="str">
        <f>IF('Italian Bonds Settings'!E116="Netting with Strange Nets ('NET/SPLIT')",INDEX(K:K,MATCH('Italian Bonds Settings'!C116,add_Services!Q:Q,0),1),"")</f>
        <v/>
      </c>
      <c r="C415" s="58" t="str">
        <f>IF('Italian Bonds Settings'!E116="Netting with Strange Nets ('NET/SPLIT')",INDEX(L:L,MATCH('Italian Bonds Settings'!C116,add_Services!Q:Q,0),1),"")</f>
        <v/>
      </c>
      <c r="D415" s="58" t="str">
        <f t="shared" si="38"/>
        <v/>
      </c>
      <c r="E415" s="58" t="str">
        <f t="shared" si="39"/>
        <v/>
      </c>
      <c r="F415" s="1" t="str">
        <f ca="1">IF(COUNTIF($E$2:E415,E415)=1,IFERROR(SUMPRODUCT(SEARCH(MID(E415,ROW(INDIRECT("1:"&amp;LEN(E415))),1),Lists!$V$2),ROW(INDIRECT("1:"&amp;LEN(E415)))),""),"")</f>
        <v/>
      </c>
      <c r="G415" s="58" t="str">
        <f t="shared" ca="1" si="41"/>
        <v/>
      </c>
      <c r="H415" s="58" t="str">
        <f t="shared" si="40"/>
        <v xml:space="preserve"> /  - ()</v>
      </c>
    </row>
    <row r="416" spans="1:8">
      <c r="A416" s="58" t="str">
        <f>IF('Italian Bonds Settings'!E117="Netting with Strange Nets ('NET/SPLIT')",INDEX(M:M,MATCH('Italian Bonds Settings'!C117,add_Services!Q:Q,0),1),"")</f>
        <v/>
      </c>
      <c r="B416" s="58" t="str">
        <f>IF('Italian Bonds Settings'!E117="Netting with Strange Nets ('NET/SPLIT')",INDEX(K:K,MATCH('Italian Bonds Settings'!C117,add_Services!Q:Q,0),1),"")</f>
        <v/>
      </c>
      <c r="C416" s="58" t="str">
        <f>IF('Italian Bonds Settings'!E117="Netting with Strange Nets ('NET/SPLIT')",INDEX(L:L,MATCH('Italian Bonds Settings'!C117,add_Services!Q:Q,0),1),"")</f>
        <v/>
      </c>
      <c r="D416" s="58" t="str">
        <f t="shared" si="38"/>
        <v/>
      </c>
      <c r="E416" s="58" t="str">
        <f t="shared" si="39"/>
        <v/>
      </c>
      <c r="F416" s="1" t="str">
        <f ca="1">IF(COUNTIF($E$2:E416,E416)=1,IFERROR(SUMPRODUCT(SEARCH(MID(E416,ROW(INDIRECT("1:"&amp;LEN(E416))),1),Lists!$V$2),ROW(INDIRECT("1:"&amp;LEN(E416)))),""),"")</f>
        <v/>
      </c>
      <c r="G416" s="58" t="str">
        <f t="shared" ca="1" si="41"/>
        <v/>
      </c>
      <c r="H416" s="58" t="str">
        <f t="shared" si="40"/>
        <v xml:space="preserve"> /  - ()</v>
      </c>
    </row>
    <row r="417" spans="1:8">
      <c r="A417" s="58" t="str">
        <f>IF('Italian Bonds Settings'!E118="Netting with Strange Nets ('NET/SPLIT')",INDEX(M:M,MATCH('Italian Bonds Settings'!C118,add_Services!Q:Q,0),1),"")</f>
        <v/>
      </c>
      <c r="B417" s="58" t="str">
        <f>IF('Italian Bonds Settings'!E118="Netting with Strange Nets ('NET/SPLIT')",INDEX(K:K,MATCH('Italian Bonds Settings'!C118,add_Services!Q:Q,0),1),"")</f>
        <v/>
      </c>
      <c r="C417" s="58" t="str">
        <f>IF('Italian Bonds Settings'!E118="Netting with Strange Nets ('NET/SPLIT')",INDEX(L:L,MATCH('Italian Bonds Settings'!C118,add_Services!Q:Q,0),1),"")</f>
        <v/>
      </c>
      <c r="D417" s="58" t="str">
        <f t="shared" si="38"/>
        <v/>
      </c>
      <c r="E417" s="58" t="str">
        <f t="shared" si="39"/>
        <v/>
      </c>
      <c r="F417" s="1" t="str">
        <f ca="1">IF(COUNTIF($E$2:E417,E417)=1,IFERROR(SUMPRODUCT(SEARCH(MID(E417,ROW(INDIRECT("1:"&amp;LEN(E417))),1),Lists!$V$2),ROW(INDIRECT("1:"&amp;LEN(E417)))),""),"")</f>
        <v/>
      </c>
      <c r="G417" s="58" t="str">
        <f t="shared" ca="1" si="41"/>
        <v/>
      </c>
      <c r="H417" s="58" t="str">
        <f t="shared" si="40"/>
        <v xml:space="preserve"> /  - ()</v>
      </c>
    </row>
    <row r="418" spans="1:8">
      <c r="A418" s="58" t="str">
        <f>IF('Italian Bonds Settings'!E119="Netting with Strange Nets ('NET/SPLIT')",INDEX(M:M,MATCH('Italian Bonds Settings'!C119,add_Services!Q:Q,0),1),"")</f>
        <v/>
      </c>
      <c r="B418" s="58" t="str">
        <f>IF('Italian Bonds Settings'!E119="Netting with Strange Nets ('NET/SPLIT')",INDEX(K:K,MATCH('Italian Bonds Settings'!C119,add_Services!Q:Q,0),1),"")</f>
        <v/>
      </c>
      <c r="C418" s="58" t="str">
        <f>IF('Italian Bonds Settings'!E119="Netting with Strange Nets ('NET/SPLIT')",INDEX(L:L,MATCH('Italian Bonds Settings'!C119,add_Services!Q:Q,0),1),"")</f>
        <v/>
      </c>
      <c r="D418" s="58" t="str">
        <f t="shared" si="38"/>
        <v/>
      </c>
      <c r="E418" s="58" t="str">
        <f t="shared" si="39"/>
        <v/>
      </c>
      <c r="F418" s="1" t="str">
        <f ca="1">IF(COUNTIF($E$2:E418,E418)=1,IFERROR(SUMPRODUCT(SEARCH(MID(E418,ROW(INDIRECT("1:"&amp;LEN(E418))),1),Lists!$V$2),ROW(INDIRECT("1:"&amp;LEN(E418)))),""),"")</f>
        <v/>
      </c>
      <c r="G418" s="58" t="str">
        <f t="shared" ca="1" si="41"/>
        <v/>
      </c>
      <c r="H418" s="58" t="str">
        <f t="shared" si="40"/>
        <v xml:space="preserve"> /  - ()</v>
      </c>
    </row>
    <row r="419" spans="1:8">
      <c r="A419" s="58" t="str">
        <f>IF('Italian Bonds Settings'!E120="Netting with Strange Nets ('NET/SPLIT')",INDEX(M:M,MATCH('Italian Bonds Settings'!C120,add_Services!Q:Q,0),1),"")</f>
        <v/>
      </c>
      <c r="B419" s="58" t="str">
        <f>IF('Italian Bonds Settings'!E120="Netting with Strange Nets ('NET/SPLIT')",INDEX(K:K,MATCH('Italian Bonds Settings'!C120,add_Services!Q:Q,0),1),"")</f>
        <v/>
      </c>
      <c r="C419" s="58" t="str">
        <f>IF('Italian Bonds Settings'!E120="Netting with Strange Nets ('NET/SPLIT')",INDEX(L:L,MATCH('Italian Bonds Settings'!C120,add_Services!Q:Q,0),1),"")</f>
        <v/>
      </c>
      <c r="D419" s="58" t="str">
        <f t="shared" si="38"/>
        <v/>
      </c>
      <c r="E419" s="58" t="str">
        <f t="shared" si="39"/>
        <v/>
      </c>
      <c r="F419" s="1" t="str">
        <f ca="1">IF(COUNTIF($E$2:E419,E419)=1,IFERROR(SUMPRODUCT(SEARCH(MID(E419,ROW(INDIRECT("1:"&amp;LEN(E419))),1),Lists!$V$2),ROW(INDIRECT("1:"&amp;LEN(E419)))),""),"")</f>
        <v/>
      </c>
      <c r="G419" s="58" t="str">
        <f t="shared" ca="1" si="41"/>
        <v/>
      </c>
      <c r="H419" s="58" t="str">
        <f t="shared" si="40"/>
        <v xml:space="preserve"> /  - ()</v>
      </c>
    </row>
    <row r="420" spans="1:8">
      <c r="A420" s="58" t="str">
        <f>IF('Italian Bonds Settings'!E121="Netting with Strange Nets ('NET/SPLIT')",INDEX(M:M,MATCH('Italian Bonds Settings'!C121,add_Services!Q:Q,0),1),"")</f>
        <v/>
      </c>
      <c r="B420" s="58" t="str">
        <f>IF('Italian Bonds Settings'!E121="Netting with Strange Nets ('NET/SPLIT')",INDEX(K:K,MATCH('Italian Bonds Settings'!C121,add_Services!Q:Q,0),1),"")</f>
        <v/>
      </c>
      <c r="C420" s="58" t="str">
        <f>IF('Italian Bonds Settings'!E121="Netting with Strange Nets ('NET/SPLIT')",INDEX(L:L,MATCH('Italian Bonds Settings'!C121,add_Services!Q:Q,0),1),"")</f>
        <v/>
      </c>
      <c r="D420" s="58" t="str">
        <f t="shared" si="38"/>
        <v/>
      </c>
      <c r="E420" s="58" t="str">
        <f t="shared" si="39"/>
        <v/>
      </c>
      <c r="F420" s="1" t="str">
        <f ca="1">IF(COUNTIF($E$2:E420,E420)=1,IFERROR(SUMPRODUCT(SEARCH(MID(E420,ROW(INDIRECT("1:"&amp;LEN(E420))),1),Lists!$V$2),ROW(INDIRECT("1:"&amp;LEN(E420)))),""),"")</f>
        <v/>
      </c>
      <c r="G420" s="58" t="str">
        <f t="shared" ca="1" si="41"/>
        <v/>
      </c>
      <c r="H420" s="58" t="str">
        <f t="shared" si="40"/>
        <v xml:space="preserve"> /  - ()</v>
      </c>
    </row>
    <row r="421" spans="1:8">
      <c r="A421" s="58" t="str">
        <f>IF('Italian Bonds Settings'!E122="Netting with Strange Nets ('NET/SPLIT')",INDEX(M:M,MATCH('Italian Bonds Settings'!C122,add_Services!Q:Q,0),1),"")</f>
        <v/>
      </c>
      <c r="B421" s="58" t="str">
        <f>IF('Italian Bonds Settings'!E122="Netting with Strange Nets ('NET/SPLIT')",INDEX(K:K,MATCH('Italian Bonds Settings'!C122,add_Services!Q:Q,0),1),"")</f>
        <v/>
      </c>
      <c r="C421" s="58" t="str">
        <f>IF('Italian Bonds Settings'!E122="Netting with Strange Nets ('NET/SPLIT')",INDEX(L:L,MATCH('Italian Bonds Settings'!C122,add_Services!Q:Q,0),1),"")</f>
        <v/>
      </c>
      <c r="D421" s="58" t="str">
        <f t="shared" si="38"/>
        <v/>
      </c>
      <c r="E421" s="58" t="str">
        <f t="shared" si="39"/>
        <v/>
      </c>
      <c r="F421" s="1" t="str">
        <f ca="1">IF(COUNTIF($E$2:E421,E421)=1,IFERROR(SUMPRODUCT(SEARCH(MID(E421,ROW(INDIRECT("1:"&amp;LEN(E421))),1),Lists!$V$2),ROW(INDIRECT("1:"&amp;LEN(E421)))),""),"")</f>
        <v/>
      </c>
      <c r="G421" s="58" t="str">
        <f t="shared" ca="1" si="41"/>
        <v/>
      </c>
      <c r="H421" s="58" t="str">
        <f t="shared" si="40"/>
        <v xml:space="preserve"> /  - ()</v>
      </c>
    </row>
    <row r="422" spans="1:8">
      <c r="A422" s="58" t="str">
        <f>IF('Italian Bonds Settings'!E123="Netting with Strange Nets ('NET/SPLIT')",INDEX(M:M,MATCH('Italian Bonds Settings'!C123,add_Services!Q:Q,0),1),"")</f>
        <v/>
      </c>
      <c r="B422" s="58" t="str">
        <f>IF('Italian Bonds Settings'!E123="Netting with Strange Nets ('NET/SPLIT')",INDEX(K:K,MATCH('Italian Bonds Settings'!C123,add_Services!Q:Q,0),1),"")</f>
        <v/>
      </c>
      <c r="C422" s="58" t="str">
        <f>IF('Italian Bonds Settings'!E123="Netting with Strange Nets ('NET/SPLIT')",INDEX(L:L,MATCH('Italian Bonds Settings'!C123,add_Services!Q:Q,0),1),"")</f>
        <v/>
      </c>
      <c r="D422" s="58" t="str">
        <f t="shared" si="38"/>
        <v/>
      </c>
      <c r="E422" s="58" t="str">
        <f t="shared" si="39"/>
        <v/>
      </c>
      <c r="F422" s="1" t="str">
        <f ca="1">IF(COUNTIF($E$2:E422,E422)=1,IFERROR(SUMPRODUCT(SEARCH(MID(E422,ROW(INDIRECT("1:"&amp;LEN(E422))),1),Lists!$V$2),ROW(INDIRECT("1:"&amp;LEN(E422)))),""),"")</f>
        <v/>
      </c>
      <c r="G422" s="58" t="str">
        <f t="shared" ca="1" si="41"/>
        <v/>
      </c>
      <c r="H422" s="58" t="str">
        <f t="shared" si="40"/>
        <v xml:space="preserve"> /  - ()</v>
      </c>
    </row>
    <row r="423" spans="1:8">
      <c r="A423" s="58" t="str">
        <f>IF('Italian Bonds Settings'!E124="Netting with Strange Nets ('NET/SPLIT')",INDEX(M:M,MATCH('Italian Bonds Settings'!C124,add_Services!Q:Q,0),1),"")</f>
        <v/>
      </c>
      <c r="B423" s="58" t="str">
        <f>IF('Italian Bonds Settings'!E124="Netting with Strange Nets ('NET/SPLIT')",INDEX(K:K,MATCH('Italian Bonds Settings'!C124,add_Services!Q:Q,0),1),"")</f>
        <v/>
      </c>
      <c r="C423" s="58" t="str">
        <f>IF('Italian Bonds Settings'!E124="Netting with Strange Nets ('NET/SPLIT')",INDEX(L:L,MATCH('Italian Bonds Settings'!C124,add_Services!Q:Q,0),1),"")</f>
        <v/>
      </c>
      <c r="D423" s="58" t="str">
        <f t="shared" si="38"/>
        <v/>
      </c>
      <c r="E423" s="58" t="str">
        <f t="shared" si="39"/>
        <v/>
      </c>
      <c r="F423" s="1" t="str">
        <f ca="1">IF(COUNTIF($E$2:E423,E423)=1,IFERROR(SUMPRODUCT(SEARCH(MID(E423,ROW(INDIRECT("1:"&amp;LEN(E423))),1),Lists!$V$2),ROW(INDIRECT("1:"&amp;LEN(E423)))),""),"")</f>
        <v/>
      </c>
      <c r="G423" s="58" t="str">
        <f t="shared" ca="1" si="41"/>
        <v/>
      </c>
      <c r="H423" s="58" t="str">
        <f t="shared" si="40"/>
        <v xml:space="preserve"> /  - ()</v>
      </c>
    </row>
    <row r="424" spans="1:8">
      <c r="A424" s="58" t="str">
        <f>IF('Italian Bonds Settings'!E125="Netting with Strange Nets ('NET/SPLIT')",INDEX(M:M,MATCH('Italian Bonds Settings'!C125,add_Services!Q:Q,0),1),"")</f>
        <v/>
      </c>
      <c r="B424" s="58" t="str">
        <f>IF('Italian Bonds Settings'!E125="Netting with Strange Nets ('NET/SPLIT')",INDEX(K:K,MATCH('Italian Bonds Settings'!C125,add_Services!Q:Q,0),1),"")</f>
        <v/>
      </c>
      <c r="C424" s="58" t="str">
        <f>IF('Italian Bonds Settings'!E125="Netting with Strange Nets ('NET/SPLIT')",INDEX(L:L,MATCH('Italian Bonds Settings'!C125,add_Services!Q:Q,0),1),"")</f>
        <v/>
      </c>
      <c r="D424" s="58" t="str">
        <f t="shared" si="38"/>
        <v/>
      </c>
      <c r="E424" s="58" t="str">
        <f t="shared" si="39"/>
        <v/>
      </c>
      <c r="F424" s="1" t="str">
        <f ca="1">IF(COUNTIF($E$2:E424,E424)=1,IFERROR(SUMPRODUCT(SEARCH(MID(E424,ROW(INDIRECT("1:"&amp;LEN(E424))),1),Lists!$V$2),ROW(INDIRECT("1:"&amp;LEN(E424)))),""),"")</f>
        <v/>
      </c>
      <c r="G424" s="58" t="str">
        <f t="shared" ca="1" si="41"/>
        <v/>
      </c>
      <c r="H424" s="58" t="str">
        <f t="shared" si="40"/>
        <v xml:space="preserve"> /  - ()</v>
      </c>
    </row>
    <row r="425" spans="1:8">
      <c r="A425" s="58" t="str">
        <f>IF('Italian Bonds Settings'!E126="Netting with Strange Nets ('NET/SPLIT')",INDEX(M:M,MATCH('Italian Bonds Settings'!C126,add_Services!Q:Q,0),1),"")</f>
        <v/>
      </c>
      <c r="B425" s="58" t="str">
        <f>IF('Italian Bonds Settings'!E126="Netting with Strange Nets ('NET/SPLIT')",INDEX(K:K,MATCH('Italian Bonds Settings'!C126,add_Services!Q:Q,0),1),"")</f>
        <v/>
      </c>
      <c r="C425" s="58" t="str">
        <f>IF('Italian Bonds Settings'!E126="Netting with Strange Nets ('NET/SPLIT')",INDEX(L:L,MATCH('Italian Bonds Settings'!C126,add_Services!Q:Q,0),1),"")</f>
        <v/>
      </c>
      <c r="D425" s="58" t="str">
        <f t="shared" si="38"/>
        <v/>
      </c>
      <c r="E425" s="58" t="str">
        <f t="shared" si="39"/>
        <v/>
      </c>
      <c r="F425" s="1" t="str">
        <f ca="1">IF(COUNTIF($E$2:E425,E425)=1,IFERROR(SUMPRODUCT(SEARCH(MID(E425,ROW(INDIRECT("1:"&amp;LEN(E425))),1),Lists!$V$2),ROW(INDIRECT("1:"&amp;LEN(E425)))),""),"")</f>
        <v/>
      </c>
      <c r="G425" s="58" t="str">
        <f t="shared" ca="1" si="41"/>
        <v/>
      </c>
      <c r="H425" s="58" t="str">
        <f t="shared" si="40"/>
        <v xml:space="preserve"> /  - ()</v>
      </c>
    </row>
    <row r="426" spans="1:8">
      <c r="A426" s="58" t="str">
        <f>IF('Italian Bonds Settings'!E127="Netting with Strange Nets ('NET/SPLIT')",INDEX(M:M,MATCH('Italian Bonds Settings'!C127,add_Services!Q:Q,0),1),"")</f>
        <v/>
      </c>
      <c r="B426" s="58" t="str">
        <f>IF('Italian Bonds Settings'!E127="Netting with Strange Nets ('NET/SPLIT')",INDEX(K:K,MATCH('Italian Bonds Settings'!C127,add_Services!Q:Q,0),1),"")</f>
        <v/>
      </c>
      <c r="C426" s="58" t="str">
        <f>IF('Italian Bonds Settings'!E127="Netting with Strange Nets ('NET/SPLIT')",INDEX(L:L,MATCH('Italian Bonds Settings'!C127,add_Services!Q:Q,0),1),"")</f>
        <v/>
      </c>
      <c r="D426" s="58" t="str">
        <f t="shared" si="38"/>
        <v/>
      </c>
      <c r="E426" s="58" t="str">
        <f t="shared" si="39"/>
        <v/>
      </c>
      <c r="F426" s="1" t="str">
        <f ca="1">IF(COUNTIF($E$2:E426,E426)=1,IFERROR(SUMPRODUCT(SEARCH(MID(E426,ROW(INDIRECT("1:"&amp;LEN(E426))),1),Lists!$V$2),ROW(INDIRECT("1:"&amp;LEN(E426)))),""),"")</f>
        <v/>
      </c>
      <c r="G426" s="58" t="str">
        <f t="shared" ca="1" si="41"/>
        <v/>
      </c>
      <c r="H426" s="58" t="str">
        <f t="shared" si="40"/>
        <v xml:space="preserve"> /  - ()</v>
      </c>
    </row>
    <row r="427" spans="1:8">
      <c r="A427" s="58" t="str">
        <f>IF('Italian Bonds Settings'!E128="Netting with Strange Nets ('NET/SPLIT')",INDEX(M:M,MATCH('Italian Bonds Settings'!C128,add_Services!Q:Q,0),1),"")</f>
        <v/>
      </c>
      <c r="B427" s="58" t="str">
        <f>IF('Italian Bonds Settings'!E128="Netting with Strange Nets ('NET/SPLIT')",INDEX(K:K,MATCH('Italian Bonds Settings'!C128,add_Services!Q:Q,0),1),"")</f>
        <v/>
      </c>
      <c r="C427" s="58" t="str">
        <f>IF('Italian Bonds Settings'!E128="Netting with Strange Nets ('NET/SPLIT')",INDEX(L:L,MATCH('Italian Bonds Settings'!C128,add_Services!Q:Q,0),1),"")</f>
        <v/>
      </c>
      <c r="D427" s="58" t="str">
        <f t="shared" si="38"/>
        <v/>
      </c>
      <c r="E427" s="58" t="str">
        <f t="shared" si="39"/>
        <v/>
      </c>
      <c r="F427" s="1" t="str">
        <f ca="1">IF(COUNTIF($E$2:E427,E427)=1,IFERROR(SUMPRODUCT(SEARCH(MID(E427,ROW(INDIRECT("1:"&amp;LEN(E427))),1),Lists!$V$2),ROW(INDIRECT("1:"&amp;LEN(E427)))),""),"")</f>
        <v/>
      </c>
      <c r="G427" s="58" t="str">
        <f t="shared" ca="1" si="41"/>
        <v/>
      </c>
      <c r="H427" s="58" t="str">
        <f t="shared" si="40"/>
        <v xml:space="preserve"> /  - ()</v>
      </c>
    </row>
    <row r="428" spans="1:8">
      <c r="A428" s="58" t="str">
        <f>IF('Italian Bonds Settings'!E129="Netting with Strange Nets ('NET/SPLIT')",INDEX(M:M,MATCH('Italian Bonds Settings'!C129,add_Services!Q:Q,0),1),"")</f>
        <v/>
      </c>
      <c r="B428" s="58" t="str">
        <f>IF('Italian Bonds Settings'!E129="Netting with Strange Nets ('NET/SPLIT')",INDEX(K:K,MATCH('Italian Bonds Settings'!C129,add_Services!Q:Q,0),1),"")</f>
        <v/>
      </c>
      <c r="C428" s="58" t="str">
        <f>IF('Italian Bonds Settings'!E129="Netting with Strange Nets ('NET/SPLIT')",INDEX(L:L,MATCH('Italian Bonds Settings'!C129,add_Services!Q:Q,0),1),"")</f>
        <v/>
      </c>
      <c r="D428" s="58" t="str">
        <f t="shared" si="38"/>
        <v/>
      </c>
      <c r="E428" s="58" t="str">
        <f t="shared" si="39"/>
        <v/>
      </c>
      <c r="F428" s="1" t="str">
        <f ca="1">IF(COUNTIF($E$2:E428,E428)=1,IFERROR(SUMPRODUCT(SEARCH(MID(E428,ROW(INDIRECT("1:"&amp;LEN(E428))),1),Lists!$V$2),ROW(INDIRECT("1:"&amp;LEN(E428)))),""),"")</f>
        <v/>
      </c>
      <c r="G428" s="58" t="str">
        <f t="shared" ca="1" si="41"/>
        <v/>
      </c>
      <c r="H428" s="58" t="str">
        <f t="shared" si="40"/>
        <v xml:space="preserve"> /  - ()</v>
      </c>
    </row>
    <row r="429" spans="1:8">
      <c r="A429" s="58" t="str">
        <f>IF('Italian Bonds Settings'!E130="Netting with Strange Nets ('NET/SPLIT')",INDEX(M:M,MATCH('Italian Bonds Settings'!C130,add_Services!Q:Q,0),1),"")</f>
        <v/>
      </c>
      <c r="B429" s="58" t="str">
        <f>IF('Italian Bonds Settings'!E130="Netting with Strange Nets ('NET/SPLIT')",INDEX(K:K,MATCH('Italian Bonds Settings'!C130,add_Services!Q:Q,0),1),"")</f>
        <v/>
      </c>
      <c r="C429" s="58" t="str">
        <f>IF('Italian Bonds Settings'!E130="Netting with Strange Nets ('NET/SPLIT')",INDEX(L:L,MATCH('Italian Bonds Settings'!C130,add_Services!Q:Q,0),1),"")</f>
        <v/>
      </c>
      <c r="D429" s="58" t="str">
        <f t="shared" si="38"/>
        <v/>
      </c>
      <c r="E429" s="58" t="str">
        <f t="shared" si="39"/>
        <v/>
      </c>
      <c r="F429" s="1" t="str">
        <f ca="1">IF(COUNTIF($E$2:E429,E429)=1,IFERROR(SUMPRODUCT(SEARCH(MID(E429,ROW(INDIRECT("1:"&amp;LEN(E429))),1),Lists!$V$2),ROW(INDIRECT("1:"&amp;LEN(E429)))),""),"")</f>
        <v/>
      </c>
      <c r="G429" s="58" t="str">
        <f t="shared" ca="1" si="41"/>
        <v/>
      </c>
      <c r="H429" s="58" t="str">
        <f t="shared" si="40"/>
        <v xml:space="preserve"> /  - ()</v>
      </c>
    </row>
    <row r="430" spans="1:8">
      <c r="A430" s="58" t="str">
        <f>IF('Italian Bonds Settings'!E131="Netting with Strange Nets ('NET/SPLIT')",INDEX(M:M,MATCH('Italian Bonds Settings'!C131,add_Services!Q:Q,0),1),"")</f>
        <v/>
      </c>
      <c r="B430" s="58" t="str">
        <f>IF('Italian Bonds Settings'!E131="Netting with Strange Nets ('NET/SPLIT')",INDEX(K:K,MATCH('Italian Bonds Settings'!C131,add_Services!Q:Q,0),1),"")</f>
        <v/>
      </c>
      <c r="C430" s="58" t="str">
        <f>IF('Italian Bonds Settings'!E131="Netting with Strange Nets ('NET/SPLIT')",INDEX(L:L,MATCH('Italian Bonds Settings'!C131,add_Services!Q:Q,0),1),"")</f>
        <v/>
      </c>
      <c r="D430" s="58" t="str">
        <f t="shared" ref="D430:D493" si="42">IF(C430="","","Eurex Derivate")</f>
        <v/>
      </c>
      <c r="E430" s="58" t="str">
        <f t="shared" ref="E430:E493" si="43">D430&amp;C430&amp;A430</f>
        <v/>
      </c>
      <c r="F430" s="1" t="str">
        <f ca="1">IF(COUNTIF($E$2:E430,E430)=1,IFERROR(SUMPRODUCT(SEARCH(MID(E430,ROW(INDIRECT("1:"&amp;LEN(E430))),1),Lists!$V$2),ROW(INDIRECT("1:"&amp;LEN(E430)))),""),"")</f>
        <v/>
      </c>
      <c r="G430" s="58" t="str">
        <f t="shared" ca="1" si="41"/>
        <v/>
      </c>
      <c r="H430" s="58" t="str">
        <f t="shared" ref="H430:H493" si="44">B430&amp;CHAR(32)&amp;"/" &amp;CHAR(32)&amp;D430&amp;CHAR(32)&amp;"-"&amp;CHAR(32)&amp;C430&amp;"("&amp;A430&amp;")"</f>
        <v xml:space="preserve"> /  - ()</v>
      </c>
    </row>
    <row r="431" spans="1:8">
      <c r="A431" s="58" t="str">
        <f>IF('Italian Bonds Settings'!E132="Netting with Strange Nets ('NET/SPLIT')",INDEX(M:M,MATCH('Italian Bonds Settings'!C132,add_Services!Q:Q,0),1),"")</f>
        <v/>
      </c>
      <c r="B431" s="58" t="str">
        <f>IF('Italian Bonds Settings'!E132="Netting with Strange Nets ('NET/SPLIT')",INDEX(K:K,MATCH('Italian Bonds Settings'!C132,add_Services!Q:Q,0),1),"")</f>
        <v/>
      </c>
      <c r="C431" s="58" t="str">
        <f>IF('Italian Bonds Settings'!E132="Netting with Strange Nets ('NET/SPLIT')",INDEX(L:L,MATCH('Italian Bonds Settings'!C132,add_Services!Q:Q,0),1),"")</f>
        <v/>
      </c>
      <c r="D431" s="58" t="str">
        <f t="shared" si="42"/>
        <v/>
      </c>
      <c r="E431" s="58" t="str">
        <f t="shared" si="43"/>
        <v/>
      </c>
      <c r="F431" s="1" t="str">
        <f ca="1">IF(COUNTIF($E$2:E431,E431)=1,IFERROR(SUMPRODUCT(SEARCH(MID(E431,ROW(INDIRECT("1:"&amp;LEN(E431))),1),Lists!$V$2),ROW(INDIRECT("1:"&amp;LEN(E431)))),""),"")</f>
        <v/>
      </c>
      <c r="G431" s="58" t="str">
        <f t="shared" ca="1" si="41"/>
        <v/>
      </c>
      <c r="H431" s="58" t="str">
        <f t="shared" si="44"/>
        <v xml:space="preserve"> /  - ()</v>
      </c>
    </row>
    <row r="432" spans="1:8">
      <c r="A432" s="58" t="str">
        <f>IF('Italian Bonds Settings'!E133="Netting with Strange Nets ('NET/SPLIT')",INDEX(M:M,MATCH('Italian Bonds Settings'!C133,add_Services!Q:Q,0),1),"")</f>
        <v/>
      </c>
      <c r="B432" s="58" t="str">
        <f>IF('Italian Bonds Settings'!E133="Netting with Strange Nets ('NET/SPLIT')",INDEX(K:K,MATCH('Italian Bonds Settings'!C133,add_Services!Q:Q,0),1),"")</f>
        <v/>
      </c>
      <c r="C432" s="58" t="str">
        <f>IF('Italian Bonds Settings'!E133="Netting with Strange Nets ('NET/SPLIT')",INDEX(L:L,MATCH('Italian Bonds Settings'!C133,add_Services!Q:Q,0),1),"")</f>
        <v/>
      </c>
      <c r="D432" s="58" t="str">
        <f t="shared" si="42"/>
        <v/>
      </c>
      <c r="E432" s="58" t="str">
        <f t="shared" si="43"/>
        <v/>
      </c>
      <c r="F432" s="1" t="str">
        <f ca="1">IF(COUNTIF($E$2:E432,E432)=1,IFERROR(SUMPRODUCT(SEARCH(MID(E432,ROW(INDIRECT("1:"&amp;LEN(E432))),1),Lists!$V$2),ROW(INDIRECT("1:"&amp;LEN(E432)))),""),"")</f>
        <v/>
      </c>
      <c r="G432" s="58" t="str">
        <f t="shared" ca="1" si="41"/>
        <v/>
      </c>
      <c r="H432" s="58" t="str">
        <f t="shared" si="44"/>
        <v xml:space="preserve"> /  - ()</v>
      </c>
    </row>
    <row r="433" spans="1:8">
      <c r="A433" s="58" t="str">
        <f>IF('Italian Bonds Settings'!E134="Netting with Strange Nets ('NET/SPLIT')",INDEX(M:M,MATCH('Italian Bonds Settings'!C134,add_Services!Q:Q,0),1),"")</f>
        <v/>
      </c>
      <c r="B433" s="58" t="str">
        <f>IF('Italian Bonds Settings'!E134="Netting with Strange Nets ('NET/SPLIT')",INDEX(K:K,MATCH('Italian Bonds Settings'!C134,add_Services!Q:Q,0),1),"")</f>
        <v/>
      </c>
      <c r="C433" s="58" t="str">
        <f>IF('Italian Bonds Settings'!E134="Netting with Strange Nets ('NET/SPLIT')",INDEX(L:L,MATCH('Italian Bonds Settings'!C134,add_Services!Q:Q,0),1),"")</f>
        <v/>
      </c>
      <c r="D433" s="58" t="str">
        <f t="shared" si="42"/>
        <v/>
      </c>
      <c r="E433" s="58" t="str">
        <f t="shared" si="43"/>
        <v/>
      </c>
      <c r="F433" s="1" t="str">
        <f ca="1">IF(COUNTIF($E$2:E433,E433)=1,IFERROR(SUMPRODUCT(SEARCH(MID(E433,ROW(INDIRECT("1:"&amp;LEN(E433))),1),Lists!$V$2),ROW(INDIRECT("1:"&amp;LEN(E433)))),""),"")</f>
        <v/>
      </c>
      <c r="G433" s="58" t="str">
        <f t="shared" ca="1" si="41"/>
        <v/>
      </c>
      <c r="H433" s="58" t="str">
        <f t="shared" si="44"/>
        <v xml:space="preserve"> /  - ()</v>
      </c>
    </row>
    <row r="434" spans="1:8">
      <c r="A434" s="58" t="str">
        <f>IF('Italian Bonds Settings'!E135="Netting with Strange Nets ('NET/SPLIT')",INDEX(M:M,MATCH('Italian Bonds Settings'!C135,add_Services!Q:Q,0),1),"")</f>
        <v/>
      </c>
      <c r="B434" s="58" t="str">
        <f>IF('Italian Bonds Settings'!E135="Netting with Strange Nets ('NET/SPLIT')",INDEX(K:K,MATCH('Italian Bonds Settings'!C135,add_Services!Q:Q,0),1),"")</f>
        <v/>
      </c>
      <c r="C434" s="58" t="str">
        <f>IF('Italian Bonds Settings'!E135="Netting with Strange Nets ('NET/SPLIT')",INDEX(L:L,MATCH('Italian Bonds Settings'!C135,add_Services!Q:Q,0),1),"")</f>
        <v/>
      </c>
      <c r="D434" s="58" t="str">
        <f t="shared" si="42"/>
        <v/>
      </c>
      <c r="E434" s="58" t="str">
        <f t="shared" si="43"/>
        <v/>
      </c>
      <c r="F434" s="1" t="str">
        <f ca="1">IF(COUNTIF($E$2:E434,E434)=1,IFERROR(SUMPRODUCT(SEARCH(MID(E434,ROW(INDIRECT("1:"&amp;LEN(E434))),1),Lists!$V$2),ROW(INDIRECT("1:"&amp;LEN(E434)))),""),"")</f>
        <v/>
      </c>
      <c r="G434" s="58" t="str">
        <f t="shared" ca="1" si="41"/>
        <v/>
      </c>
      <c r="H434" s="58" t="str">
        <f t="shared" si="44"/>
        <v xml:space="preserve"> /  - ()</v>
      </c>
    </row>
    <row r="435" spans="1:8">
      <c r="A435" s="58" t="str">
        <f>IF('Italian Bonds Settings'!E136="Netting with Strange Nets ('NET/SPLIT')",INDEX(M:M,MATCH('Italian Bonds Settings'!C136,add_Services!Q:Q,0),1),"")</f>
        <v/>
      </c>
      <c r="B435" s="58" t="str">
        <f>IF('Italian Bonds Settings'!E136="Netting with Strange Nets ('NET/SPLIT')",INDEX(K:K,MATCH('Italian Bonds Settings'!C136,add_Services!Q:Q,0),1),"")</f>
        <v/>
      </c>
      <c r="C435" s="58" t="str">
        <f>IF('Italian Bonds Settings'!E136="Netting with Strange Nets ('NET/SPLIT')",INDEX(L:L,MATCH('Italian Bonds Settings'!C136,add_Services!Q:Q,0),1),"")</f>
        <v/>
      </c>
      <c r="D435" s="58" t="str">
        <f t="shared" si="42"/>
        <v/>
      </c>
      <c r="E435" s="58" t="str">
        <f t="shared" si="43"/>
        <v/>
      </c>
      <c r="F435" s="1" t="str">
        <f ca="1">IF(COUNTIF($E$2:E435,E435)=1,IFERROR(SUMPRODUCT(SEARCH(MID(E435,ROW(INDIRECT("1:"&amp;LEN(E435))),1),Lists!$V$2),ROW(INDIRECT("1:"&amp;LEN(E435)))),""),"")</f>
        <v/>
      </c>
      <c r="G435" s="58" t="str">
        <f t="shared" ca="1" si="41"/>
        <v/>
      </c>
      <c r="H435" s="58" t="str">
        <f t="shared" si="44"/>
        <v xml:space="preserve"> /  - ()</v>
      </c>
    </row>
    <row r="436" spans="1:8">
      <c r="A436" s="58" t="str">
        <f>IF('Italian Bonds Settings'!E137="Netting with Strange Nets ('NET/SPLIT')",INDEX(M:M,MATCH('Italian Bonds Settings'!C137,add_Services!Q:Q,0),1),"")</f>
        <v/>
      </c>
      <c r="B436" s="58" t="str">
        <f>IF('Italian Bonds Settings'!E137="Netting with Strange Nets ('NET/SPLIT')",INDEX(K:K,MATCH('Italian Bonds Settings'!C137,add_Services!Q:Q,0),1),"")</f>
        <v/>
      </c>
      <c r="C436" s="58" t="str">
        <f>IF('Italian Bonds Settings'!E137="Netting with Strange Nets ('NET/SPLIT')",INDEX(L:L,MATCH('Italian Bonds Settings'!C137,add_Services!Q:Q,0),1),"")</f>
        <v/>
      </c>
      <c r="D436" s="58" t="str">
        <f t="shared" si="42"/>
        <v/>
      </c>
      <c r="E436" s="58" t="str">
        <f t="shared" si="43"/>
        <v/>
      </c>
      <c r="F436" s="1" t="str">
        <f ca="1">IF(COUNTIF($E$2:E436,E436)=1,IFERROR(SUMPRODUCT(SEARCH(MID(E436,ROW(INDIRECT("1:"&amp;LEN(E436))),1),Lists!$V$2),ROW(INDIRECT("1:"&amp;LEN(E436)))),""),"")</f>
        <v/>
      </c>
      <c r="G436" s="58" t="str">
        <f t="shared" ca="1" si="41"/>
        <v/>
      </c>
      <c r="H436" s="58" t="str">
        <f t="shared" si="44"/>
        <v xml:space="preserve"> /  - ()</v>
      </c>
    </row>
    <row r="437" spans="1:8">
      <c r="A437" s="58" t="str">
        <f>IF('Italian Bonds Settings'!E138="Netting with Strange Nets ('NET/SPLIT')",INDEX(M:M,MATCH('Italian Bonds Settings'!C138,add_Services!Q:Q,0),1),"")</f>
        <v/>
      </c>
      <c r="B437" s="58" t="str">
        <f>IF('Italian Bonds Settings'!E138="Netting with Strange Nets ('NET/SPLIT')",INDEX(K:K,MATCH('Italian Bonds Settings'!C138,add_Services!Q:Q,0),1),"")</f>
        <v/>
      </c>
      <c r="C437" s="58" t="str">
        <f>IF('Italian Bonds Settings'!E138="Netting with Strange Nets ('NET/SPLIT')",INDEX(L:L,MATCH('Italian Bonds Settings'!C138,add_Services!Q:Q,0),1),"")</f>
        <v/>
      </c>
      <c r="D437" s="58" t="str">
        <f t="shared" si="42"/>
        <v/>
      </c>
      <c r="E437" s="58" t="str">
        <f t="shared" si="43"/>
        <v/>
      </c>
      <c r="F437" s="1" t="str">
        <f ca="1">IF(COUNTIF($E$2:E437,E437)=1,IFERROR(SUMPRODUCT(SEARCH(MID(E437,ROW(INDIRECT("1:"&amp;LEN(E437))),1),Lists!$V$2),ROW(INDIRECT("1:"&amp;LEN(E437)))),""),"")</f>
        <v/>
      </c>
      <c r="G437" s="58" t="str">
        <f t="shared" ca="1" si="41"/>
        <v/>
      </c>
      <c r="H437" s="58" t="str">
        <f t="shared" si="44"/>
        <v xml:space="preserve"> /  - ()</v>
      </c>
    </row>
    <row r="438" spans="1:8">
      <c r="A438" s="58" t="str">
        <f>IF('Italian Bonds Settings'!E139="Netting with Strange Nets ('NET/SPLIT')",INDEX(M:M,MATCH('Italian Bonds Settings'!C139,add_Services!Q:Q,0),1),"")</f>
        <v/>
      </c>
      <c r="B438" s="58" t="str">
        <f>IF('Italian Bonds Settings'!E139="Netting with Strange Nets ('NET/SPLIT')",INDEX(K:K,MATCH('Italian Bonds Settings'!C139,add_Services!Q:Q,0),1),"")</f>
        <v/>
      </c>
      <c r="C438" s="58" t="str">
        <f>IF('Italian Bonds Settings'!E139="Netting with Strange Nets ('NET/SPLIT')",INDEX(L:L,MATCH('Italian Bonds Settings'!C139,add_Services!Q:Q,0),1),"")</f>
        <v/>
      </c>
      <c r="D438" s="58" t="str">
        <f t="shared" si="42"/>
        <v/>
      </c>
      <c r="E438" s="58" t="str">
        <f t="shared" si="43"/>
        <v/>
      </c>
      <c r="F438" s="1" t="str">
        <f ca="1">IF(COUNTIF($E$2:E438,E438)=1,IFERROR(SUMPRODUCT(SEARCH(MID(E438,ROW(INDIRECT("1:"&amp;LEN(E438))),1),Lists!$V$2),ROW(INDIRECT("1:"&amp;LEN(E438)))),""),"")</f>
        <v/>
      </c>
      <c r="G438" s="58" t="str">
        <f t="shared" ca="1" si="41"/>
        <v/>
      </c>
      <c r="H438" s="58" t="str">
        <f t="shared" si="44"/>
        <v xml:space="preserve"> /  - ()</v>
      </c>
    </row>
    <row r="439" spans="1:8">
      <c r="A439" s="58" t="str">
        <f>IF('Italian Bonds Settings'!E140="Netting with Strange Nets ('NET/SPLIT')",INDEX(M:M,MATCH('Italian Bonds Settings'!C140,add_Services!Q:Q,0),1),"")</f>
        <v/>
      </c>
      <c r="B439" s="58" t="str">
        <f>IF('Italian Bonds Settings'!E140="Netting with Strange Nets ('NET/SPLIT')",INDEX(K:K,MATCH('Italian Bonds Settings'!C140,add_Services!Q:Q,0),1),"")</f>
        <v/>
      </c>
      <c r="C439" s="58" t="str">
        <f>IF('Italian Bonds Settings'!E140="Netting with Strange Nets ('NET/SPLIT')",INDEX(L:L,MATCH('Italian Bonds Settings'!C140,add_Services!Q:Q,0),1),"")</f>
        <v/>
      </c>
      <c r="D439" s="58" t="str">
        <f t="shared" si="42"/>
        <v/>
      </c>
      <c r="E439" s="58" t="str">
        <f t="shared" si="43"/>
        <v/>
      </c>
      <c r="F439" s="1" t="str">
        <f ca="1">IF(COUNTIF($E$2:E439,E439)=1,IFERROR(SUMPRODUCT(SEARCH(MID(E439,ROW(INDIRECT("1:"&amp;LEN(E439))),1),Lists!$V$2),ROW(INDIRECT("1:"&amp;LEN(E439)))),""),"")</f>
        <v/>
      </c>
      <c r="G439" s="58" t="str">
        <f t="shared" ca="1" si="41"/>
        <v/>
      </c>
      <c r="H439" s="58" t="str">
        <f t="shared" si="44"/>
        <v xml:space="preserve"> /  - ()</v>
      </c>
    </row>
    <row r="440" spans="1:8">
      <c r="A440" s="58" t="str">
        <f>IF('Italian Bonds Settings'!E141="Netting with Strange Nets ('NET/SPLIT')",INDEX(M:M,MATCH('Italian Bonds Settings'!C141,add_Services!Q:Q,0),1),"")</f>
        <v/>
      </c>
      <c r="B440" s="58" t="str">
        <f>IF('Italian Bonds Settings'!E141="Netting with Strange Nets ('NET/SPLIT')",INDEX(K:K,MATCH('Italian Bonds Settings'!C141,add_Services!Q:Q,0),1),"")</f>
        <v/>
      </c>
      <c r="C440" s="58" t="str">
        <f>IF('Italian Bonds Settings'!E141="Netting with Strange Nets ('NET/SPLIT')",INDEX(L:L,MATCH('Italian Bonds Settings'!C141,add_Services!Q:Q,0),1),"")</f>
        <v/>
      </c>
      <c r="D440" s="58" t="str">
        <f t="shared" si="42"/>
        <v/>
      </c>
      <c r="E440" s="58" t="str">
        <f t="shared" si="43"/>
        <v/>
      </c>
      <c r="F440" s="1" t="str">
        <f ca="1">IF(COUNTIF($E$2:E440,E440)=1,IFERROR(SUMPRODUCT(SEARCH(MID(E440,ROW(INDIRECT("1:"&amp;LEN(E440))),1),Lists!$V$2),ROW(INDIRECT("1:"&amp;LEN(E440)))),""),"")</f>
        <v/>
      </c>
      <c r="G440" s="58" t="str">
        <f t="shared" ca="1" si="41"/>
        <v/>
      </c>
      <c r="H440" s="58" t="str">
        <f t="shared" si="44"/>
        <v xml:space="preserve"> /  - ()</v>
      </c>
    </row>
    <row r="441" spans="1:8">
      <c r="A441" s="58" t="str">
        <f>IF('Italian Bonds Settings'!E142="Netting with Strange Nets ('NET/SPLIT')",INDEX(M:M,MATCH('Italian Bonds Settings'!C142,add_Services!Q:Q,0),1),"")</f>
        <v/>
      </c>
      <c r="B441" s="58" t="str">
        <f>IF('Italian Bonds Settings'!E142="Netting with Strange Nets ('NET/SPLIT')",INDEX(K:K,MATCH('Italian Bonds Settings'!C142,add_Services!Q:Q,0),1),"")</f>
        <v/>
      </c>
      <c r="C441" s="58" t="str">
        <f>IF('Italian Bonds Settings'!E142="Netting with Strange Nets ('NET/SPLIT')",INDEX(L:L,MATCH('Italian Bonds Settings'!C142,add_Services!Q:Q,0),1),"")</f>
        <v/>
      </c>
      <c r="D441" s="58" t="str">
        <f t="shared" si="42"/>
        <v/>
      </c>
      <c r="E441" s="58" t="str">
        <f t="shared" si="43"/>
        <v/>
      </c>
      <c r="F441" s="1" t="str">
        <f ca="1">IF(COUNTIF($E$2:E441,E441)=1,IFERROR(SUMPRODUCT(SEARCH(MID(E441,ROW(INDIRECT("1:"&amp;LEN(E441))),1),Lists!$V$2),ROW(INDIRECT("1:"&amp;LEN(E441)))),""),"")</f>
        <v/>
      </c>
      <c r="G441" s="58" t="str">
        <f t="shared" ca="1" si="41"/>
        <v/>
      </c>
      <c r="H441" s="58" t="str">
        <f t="shared" si="44"/>
        <v xml:space="preserve"> /  - ()</v>
      </c>
    </row>
    <row r="442" spans="1:8">
      <c r="A442" s="58" t="str">
        <f>IF('Italian Bonds Settings'!E143="Netting with Strange Nets ('NET/SPLIT')",INDEX(M:M,MATCH('Italian Bonds Settings'!C143,add_Services!Q:Q,0),1),"")</f>
        <v/>
      </c>
      <c r="B442" s="58" t="str">
        <f>IF('Italian Bonds Settings'!E143="Netting with Strange Nets ('NET/SPLIT')",INDEX(K:K,MATCH('Italian Bonds Settings'!C143,add_Services!Q:Q,0),1),"")</f>
        <v/>
      </c>
      <c r="C442" s="58" t="str">
        <f>IF('Italian Bonds Settings'!E143="Netting with Strange Nets ('NET/SPLIT')",INDEX(L:L,MATCH('Italian Bonds Settings'!C143,add_Services!Q:Q,0),1),"")</f>
        <v/>
      </c>
      <c r="D442" s="58" t="str">
        <f t="shared" si="42"/>
        <v/>
      </c>
      <c r="E442" s="58" t="str">
        <f t="shared" si="43"/>
        <v/>
      </c>
      <c r="F442" s="1" t="str">
        <f ca="1">IF(COUNTIF($E$2:E442,E442)=1,IFERROR(SUMPRODUCT(SEARCH(MID(E442,ROW(INDIRECT("1:"&amp;LEN(E442))),1),Lists!$V$2),ROW(INDIRECT("1:"&amp;LEN(E442)))),""),"")</f>
        <v/>
      </c>
      <c r="G442" s="58" t="str">
        <f t="shared" ca="1" si="41"/>
        <v/>
      </c>
      <c r="H442" s="58" t="str">
        <f t="shared" si="44"/>
        <v xml:space="preserve"> /  - ()</v>
      </c>
    </row>
    <row r="443" spans="1:8">
      <c r="A443" s="58" t="str">
        <f>IF('Italian Bonds Settings'!E144="Netting with Strange Nets ('NET/SPLIT')",INDEX(M:M,MATCH('Italian Bonds Settings'!C144,add_Services!Q:Q,0),1),"")</f>
        <v/>
      </c>
      <c r="B443" s="58" t="str">
        <f>IF('Italian Bonds Settings'!E144="Netting with Strange Nets ('NET/SPLIT')",INDEX(K:K,MATCH('Italian Bonds Settings'!C144,add_Services!Q:Q,0),1),"")</f>
        <v/>
      </c>
      <c r="C443" s="58" t="str">
        <f>IF('Italian Bonds Settings'!E144="Netting with Strange Nets ('NET/SPLIT')",INDEX(L:L,MATCH('Italian Bonds Settings'!C144,add_Services!Q:Q,0),1),"")</f>
        <v/>
      </c>
      <c r="D443" s="58" t="str">
        <f t="shared" si="42"/>
        <v/>
      </c>
      <c r="E443" s="58" t="str">
        <f t="shared" si="43"/>
        <v/>
      </c>
      <c r="F443" s="1" t="str">
        <f ca="1">IF(COUNTIF($E$2:E443,E443)=1,IFERROR(SUMPRODUCT(SEARCH(MID(E443,ROW(INDIRECT("1:"&amp;LEN(E443))),1),Lists!$V$2),ROW(INDIRECT("1:"&amp;LEN(E443)))),""),"")</f>
        <v/>
      </c>
      <c r="G443" s="58" t="str">
        <f t="shared" ca="1" si="41"/>
        <v/>
      </c>
      <c r="H443" s="58" t="str">
        <f t="shared" si="44"/>
        <v xml:space="preserve"> /  - ()</v>
      </c>
    </row>
    <row r="444" spans="1:8">
      <c r="A444" s="58" t="str">
        <f>IF('Italian Bonds Settings'!E145="Netting with Strange Nets ('NET/SPLIT')",INDEX(M:M,MATCH('Italian Bonds Settings'!C145,add_Services!Q:Q,0),1),"")</f>
        <v/>
      </c>
      <c r="B444" s="58" t="str">
        <f>IF('Italian Bonds Settings'!E145="Netting with Strange Nets ('NET/SPLIT')",INDEX(K:K,MATCH('Italian Bonds Settings'!C145,add_Services!Q:Q,0),1),"")</f>
        <v/>
      </c>
      <c r="C444" s="58" t="str">
        <f>IF('Italian Bonds Settings'!E145="Netting with Strange Nets ('NET/SPLIT')",INDEX(L:L,MATCH('Italian Bonds Settings'!C145,add_Services!Q:Q,0),1),"")</f>
        <v/>
      </c>
      <c r="D444" s="58" t="str">
        <f t="shared" si="42"/>
        <v/>
      </c>
      <c r="E444" s="58" t="str">
        <f t="shared" si="43"/>
        <v/>
      </c>
      <c r="F444" s="1" t="str">
        <f ca="1">IF(COUNTIF($E$2:E444,E444)=1,IFERROR(SUMPRODUCT(SEARCH(MID(E444,ROW(INDIRECT("1:"&amp;LEN(E444))),1),Lists!$V$2),ROW(INDIRECT("1:"&amp;LEN(E444)))),""),"")</f>
        <v/>
      </c>
      <c r="G444" s="58" t="str">
        <f t="shared" ca="1" si="41"/>
        <v/>
      </c>
      <c r="H444" s="58" t="str">
        <f t="shared" si="44"/>
        <v xml:space="preserve"> /  - ()</v>
      </c>
    </row>
    <row r="445" spans="1:8">
      <c r="A445" s="58" t="str">
        <f>IF('Italian Bonds Settings'!E146="Netting with Strange Nets ('NET/SPLIT')",INDEX(M:M,MATCH('Italian Bonds Settings'!C146,add_Services!Q:Q,0),1),"")</f>
        <v/>
      </c>
      <c r="B445" s="58" t="str">
        <f>IF('Italian Bonds Settings'!E146="Netting with Strange Nets ('NET/SPLIT')",INDEX(K:K,MATCH('Italian Bonds Settings'!C146,add_Services!Q:Q,0),1),"")</f>
        <v/>
      </c>
      <c r="C445" s="58" t="str">
        <f>IF('Italian Bonds Settings'!E146="Netting with Strange Nets ('NET/SPLIT')",INDEX(L:L,MATCH('Italian Bonds Settings'!C146,add_Services!Q:Q,0),1),"")</f>
        <v/>
      </c>
      <c r="D445" s="58" t="str">
        <f t="shared" si="42"/>
        <v/>
      </c>
      <c r="E445" s="58" t="str">
        <f t="shared" si="43"/>
        <v/>
      </c>
      <c r="F445" s="1" t="str">
        <f ca="1">IF(COUNTIF($E$2:E445,E445)=1,IFERROR(SUMPRODUCT(SEARCH(MID(E445,ROW(INDIRECT("1:"&amp;LEN(E445))),1),Lists!$V$2),ROW(INDIRECT("1:"&amp;LEN(E445)))),""),"")</f>
        <v/>
      </c>
      <c r="G445" s="58" t="str">
        <f t="shared" ca="1" si="41"/>
        <v/>
      </c>
      <c r="H445" s="58" t="str">
        <f t="shared" si="44"/>
        <v xml:space="preserve"> /  - ()</v>
      </c>
    </row>
    <row r="446" spans="1:8">
      <c r="A446" s="58" t="str">
        <f>IF('Italian Bonds Settings'!E147="Netting with Strange Nets ('NET/SPLIT')",INDEX(M:M,MATCH('Italian Bonds Settings'!C147,add_Services!Q:Q,0),1),"")</f>
        <v/>
      </c>
      <c r="B446" s="58" t="str">
        <f>IF('Italian Bonds Settings'!E147="Netting with Strange Nets ('NET/SPLIT')",INDEX(K:K,MATCH('Italian Bonds Settings'!C147,add_Services!Q:Q,0),1),"")</f>
        <v/>
      </c>
      <c r="C446" s="58" t="str">
        <f>IF('Italian Bonds Settings'!E147="Netting with Strange Nets ('NET/SPLIT')",INDEX(L:L,MATCH('Italian Bonds Settings'!C147,add_Services!Q:Q,0),1),"")</f>
        <v/>
      </c>
      <c r="D446" s="58" t="str">
        <f t="shared" si="42"/>
        <v/>
      </c>
      <c r="E446" s="58" t="str">
        <f t="shared" si="43"/>
        <v/>
      </c>
      <c r="F446" s="1" t="str">
        <f ca="1">IF(COUNTIF($E$2:E446,E446)=1,IFERROR(SUMPRODUCT(SEARCH(MID(E446,ROW(INDIRECT("1:"&amp;LEN(E446))),1),Lists!$V$2),ROW(INDIRECT("1:"&amp;LEN(E446)))),""),"")</f>
        <v/>
      </c>
      <c r="G446" s="58" t="str">
        <f t="shared" ca="1" si="41"/>
        <v/>
      </c>
      <c r="H446" s="58" t="str">
        <f t="shared" si="44"/>
        <v xml:space="preserve"> /  - ()</v>
      </c>
    </row>
    <row r="447" spans="1:8">
      <c r="A447" s="58" t="str">
        <f>IF('Italian Bonds Settings'!E148="Netting with Strange Nets ('NET/SPLIT')",INDEX(M:M,MATCH('Italian Bonds Settings'!C148,add_Services!Q:Q,0),1),"")</f>
        <v/>
      </c>
      <c r="B447" s="58" t="str">
        <f>IF('Italian Bonds Settings'!E148="Netting with Strange Nets ('NET/SPLIT')",INDEX(K:K,MATCH('Italian Bonds Settings'!C148,add_Services!Q:Q,0),1),"")</f>
        <v/>
      </c>
      <c r="C447" s="58" t="str">
        <f>IF('Italian Bonds Settings'!E148="Netting with Strange Nets ('NET/SPLIT')",INDEX(L:L,MATCH('Italian Bonds Settings'!C148,add_Services!Q:Q,0),1),"")</f>
        <v/>
      </c>
      <c r="D447" s="58" t="str">
        <f t="shared" si="42"/>
        <v/>
      </c>
      <c r="E447" s="58" t="str">
        <f t="shared" si="43"/>
        <v/>
      </c>
      <c r="F447" s="1" t="str">
        <f ca="1">IF(COUNTIF($E$2:E447,E447)=1,IFERROR(SUMPRODUCT(SEARCH(MID(E447,ROW(INDIRECT("1:"&amp;LEN(E447))),1),Lists!$V$2),ROW(INDIRECT("1:"&amp;LEN(E447)))),""),"")</f>
        <v/>
      </c>
      <c r="G447" s="58" t="str">
        <f t="shared" ca="1" si="41"/>
        <v/>
      </c>
      <c r="H447" s="58" t="str">
        <f t="shared" si="44"/>
        <v xml:space="preserve"> /  - ()</v>
      </c>
    </row>
    <row r="448" spans="1:8">
      <c r="A448" s="58" t="str">
        <f>IF('Italian Bonds Settings'!E149="Netting with Strange Nets ('NET/SPLIT')",INDEX(M:M,MATCH('Italian Bonds Settings'!C149,add_Services!Q:Q,0),1),"")</f>
        <v/>
      </c>
      <c r="B448" s="58" t="str">
        <f>IF('Italian Bonds Settings'!E149="Netting with Strange Nets ('NET/SPLIT')",INDEX(K:K,MATCH('Italian Bonds Settings'!C149,add_Services!Q:Q,0),1),"")</f>
        <v/>
      </c>
      <c r="C448" s="58" t="str">
        <f>IF('Italian Bonds Settings'!E149="Netting with Strange Nets ('NET/SPLIT')",INDEX(L:L,MATCH('Italian Bonds Settings'!C149,add_Services!Q:Q,0),1),"")</f>
        <v/>
      </c>
      <c r="D448" s="58" t="str">
        <f t="shared" si="42"/>
        <v/>
      </c>
      <c r="E448" s="58" t="str">
        <f t="shared" si="43"/>
        <v/>
      </c>
      <c r="F448" s="1" t="str">
        <f ca="1">IF(COUNTIF($E$2:E448,E448)=1,IFERROR(SUMPRODUCT(SEARCH(MID(E448,ROW(INDIRECT("1:"&amp;LEN(E448))),1),Lists!$V$2),ROW(INDIRECT("1:"&amp;LEN(E448)))),""),"")</f>
        <v/>
      </c>
      <c r="G448" s="58" t="str">
        <f t="shared" ca="1" si="41"/>
        <v/>
      </c>
      <c r="H448" s="58" t="str">
        <f t="shared" si="44"/>
        <v xml:space="preserve"> /  - ()</v>
      </c>
    </row>
    <row r="449" spans="1:8">
      <c r="A449" s="58" t="str">
        <f>IF('Italian Bonds Settings'!E150="Netting with Strange Nets ('NET/SPLIT')",INDEX(M:M,MATCH('Italian Bonds Settings'!C150,add_Services!Q:Q,0),1),"")</f>
        <v/>
      </c>
      <c r="B449" s="58" t="str">
        <f>IF('Italian Bonds Settings'!E150="Netting with Strange Nets ('NET/SPLIT')",INDEX(K:K,MATCH('Italian Bonds Settings'!C150,add_Services!Q:Q,0),1),"")</f>
        <v/>
      </c>
      <c r="C449" s="58" t="str">
        <f>IF('Italian Bonds Settings'!E150="Netting with Strange Nets ('NET/SPLIT')",INDEX(L:L,MATCH('Italian Bonds Settings'!C150,add_Services!Q:Q,0),1),"")</f>
        <v/>
      </c>
      <c r="D449" s="58" t="str">
        <f t="shared" si="42"/>
        <v/>
      </c>
      <c r="E449" s="58" t="str">
        <f t="shared" si="43"/>
        <v/>
      </c>
      <c r="F449" s="1" t="str">
        <f ca="1">IF(COUNTIF($E$2:E449,E449)=1,IFERROR(SUMPRODUCT(SEARCH(MID(E449,ROW(INDIRECT("1:"&amp;LEN(E449))),1),Lists!$V$2),ROW(INDIRECT("1:"&amp;LEN(E449)))),""),"")</f>
        <v/>
      </c>
      <c r="G449" s="58" t="str">
        <f t="shared" ca="1" si="41"/>
        <v/>
      </c>
      <c r="H449" s="58" t="str">
        <f t="shared" si="44"/>
        <v xml:space="preserve"> /  - ()</v>
      </c>
    </row>
    <row r="450" spans="1:8">
      <c r="A450" s="58" t="str">
        <f>IF('Italian Bonds Settings'!E151="Netting with Strange Nets ('NET/SPLIT')",INDEX(M:M,MATCH('Italian Bonds Settings'!C151,add_Services!Q:Q,0),1),"")</f>
        <v/>
      </c>
      <c r="B450" s="58" t="str">
        <f>IF('Italian Bonds Settings'!E151="Netting with Strange Nets ('NET/SPLIT')",INDEX(K:K,MATCH('Italian Bonds Settings'!C151,add_Services!Q:Q,0),1),"")</f>
        <v/>
      </c>
      <c r="C450" s="58" t="str">
        <f>IF('Italian Bonds Settings'!E151="Netting with Strange Nets ('NET/SPLIT')",INDEX(L:L,MATCH('Italian Bonds Settings'!C151,add_Services!Q:Q,0),1),"")</f>
        <v/>
      </c>
      <c r="D450" s="58" t="str">
        <f t="shared" si="42"/>
        <v/>
      </c>
      <c r="E450" s="58" t="str">
        <f t="shared" si="43"/>
        <v/>
      </c>
      <c r="F450" s="1" t="str">
        <f ca="1">IF(COUNTIF($E$2:E450,E450)=1,IFERROR(SUMPRODUCT(SEARCH(MID(E450,ROW(INDIRECT("1:"&amp;LEN(E450))),1),Lists!$V$2),ROW(INDIRECT("1:"&amp;LEN(E450)))),""),"")</f>
        <v/>
      </c>
      <c r="G450" s="58" t="str">
        <f t="shared" ref="G450:G513" ca="1" si="45">IFERROR(RANK(F450,$F$2:$F$600,0),"")</f>
        <v/>
      </c>
      <c r="H450" s="58" t="str">
        <f t="shared" si="44"/>
        <v xml:space="preserve"> /  - ()</v>
      </c>
    </row>
    <row r="451" spans="1:8">
      <c r="A451" s="58" t="str">
        <f>IF('Italian Bonds Settings'!E152="Netting with Strange Nets ('NET/SPLIT')",INDEX(M:M,MATCH('Italian Bonds Settings'!C152,add_Services!Q:Q,0),1),"")</f>
        <v/>
      </c>
      <c r="B451" s="58" t="str">
        <f>IF('Italian Bonds Settings'!E152="Netting with Strange Nets ('NET/SPLIT')",INDEX(K:K,MATCH('Italian Bonds Settings'!C152,add_Services!Q:Q,0),1),"")</f>
        <v/>
      </c>
      <c r="C451" s="58" t="str">
        <f>IF('Italian Bonds Settings'!E152="Netting with Strange Nets ('NET/SPLIT')",INDEX(L:L,MATCH('Italian Bonds Settings'!C152,add_Services!Q:Q,0),1),"")</f>
        <v/>
      </c>
      <c r="D451" s="58" t="str">
        <f t="shared" si="42"/>
        <v/>
      </c>
      <c r="E451" s="58" t="str">
        <f t="shared" si="43"/>
        <v/>
      </c>
      <c r="F451" s="1" t="str">
        <f ca="1">IF(COUNTIF($E$2:E451,E451)=1,IFERROR(SUMPRODUCT(SEARCH(MID(E451,ROW(INDIRECT("1:"&amp;LEN(E451))),1),Lists!$V$2),ROW(INDIRECT("1:"&amp;LEN(E451)))),""),"")</f>
        <v/>
      </c>
      <c r="G451" s="58" t="str">
        <f t="shared" ca="1" si="45"/>
        <v/>
      </c>
      <c r="H451" s="58" t="str">
        <f t="shared" si="44"/>
        <v xml:space="preserve"> /  - ()</v>
      </c>
    </row>
    <row r="452" spans="1:8">
      <c r="A452" s="58" t="str">
        <f>IF('Italian Bonds Settings'!E153="Netting with Strange Nets ('NET/SPLIT')",INDEX(M:M,MATCH('Italian Bonds Settings'!C153,add_Services!Q:Q,0),1),"")</f>
        <v/>
      </c>
      <c r="B452" s="58" t="str">
        <f>IF('Italian Bonds Settings'!E153="Netting with Strange Nets ('NET/SPLIT')",INDEX(K:K,MATCH('Italian Bonds Settings'!C153,add_Services!Q:Q,0),1),"")</f>
        <v/>
      </c>
      <c r="C452" s="58" t="str">
        <f>IF('Italian Bonds Settings'!E153="Netting with Strange Nets ('NET/SPLIT')",INDEX(L:L,MATCH('Italian Bonds Settings'!C153,add_Services!Q:Q,0),1),"")</f>
        <v/>
      </c>
      <c r="D452" s="58" t="str">
        <f t="shared" si="42"/>
        <v/>
      </c>
      <c r="E452" s="58" t="str">
        <f t="shared" si="43"/>
        <v/>
      </c>
      <c r="F452" s="1" t="str">
        <f ca="1">IF(COUNTIF($E$2:E452,E452)=1,IFERROR(SUMPRODUCT(SEARCH(MID(E452,ROW(INDIRECT("1:"&amp;LEN(E452))),1),Lists!$V$2),ROW(INDIRECT("1:"&amp;LEN(E452)))),""),"")</f>
        <v/>
      </c>
      <c r="G452" s="58" t="str">
        <f t="shared" ca="1" si="45"/>
        <v/>
      </c>
      <c r="H452" s="58" t="str">
        <f t="shared" si="44"/>
        <v xml:space="preserve"> /  - ()</v>
      </c>
    </row>
    <row r="453" spans="1:8">
      <c r="A453" s="58" t="str">
        <f>IF('Italian Bonds Settings'!E154="Netting with Strange Nets ('NET/SPLIT')",INDEX(M:M,MATCH('Italian Bonds Settings'!C154,add_Services!Q:Q,0),1),"")</f>
        <v/>
      </c>
      <c r="B453" s="58" t="str">
        <f>IF('Italian Bonds Settings'!E154="Netting with Strange Nets ('NET/SPLIT')",INDEX(K:K,MATCH('Italian Bonds Settings'!C154,add_Services!Q:Q,0),1),"")</f>
        <v/>
      </c>
      <c r="C453" s="58" t="str">
        <f>IF('Italian Bonds Settings'!E154="Netting with Strange Nets ('NET/SPLIT')",INDEX(L:L,MATCH('Italian Bonds Settings'!C154,add_Services!Q:Q,0),1),"")</f>
        <v/>
      </c>
      <c r="D453" s="58" t="str">
        <f t="shared" si="42"/>
        <v/>
      </c>
      <c r="E453" s="58" t="str">
        <f t="shared" si="43"/>
        <v/>
      </c>
      <c r="F453" s="1" t="str">
        <f ca="1">IF(COUNTIF($E$2:E453,E453)=1,IFERROR(SUMPRODUCT(SEARCH(MID(E453,ROW(INDIRECT("1:"&amp;LEN(E453))),1),Lists!$V$2),ROW(INDIRECT("1:"&amp;LEN(E453)))),""),"")</f>
        <v/>
      </c>
      <c r="G453" s="58" t="str">
        <f t="shared" ca="1" si="45"/>
        <v/>
      </c>
      <c r="H453" s="58" t="str">
        <f t="shared" si="44"/>
        <v xml:space="preserve"> /  - ()</v>
      </c>
    </row>
    <row r="454" spans="1:8">
      <c r="A454" s="58" t="str">
        <f>IF('Italian Bonds Settings'!E155="Netting with Strange Nets ('NET/SPLIT')",INDEX(M:M,MATCH('Italian Bonds Settings'!C155,add_Services!Q:Q,0),1),"")</f>
        <v/>
      </c>
      <c r="B454" s="58" t="str">
        <f>IF('Italian Bonds Settings'!E155="Netting with Strange Nets ('NET/SPLIT')",INDEX(K:K,MATCH('Italian Bonds Settings'!C155,add_Services!Q:Q,0),1),"")</f>
        <v/>
      </c>
      <c r="C454" s="58" t="str">
        <f>IF('Italian Bonds Settings'!E155="Netting with Strange Nets ('NET/SPLIT')",INDEX(L:L,MATCH('Italian Bonds Settings'!C155,add_Services!Q:Q,0),1),"")</f>
        <v/>
      </c>
      <c r="D454" s="58" t="str">
        <f t="shared" si="42"/>
        <v/>
      </c>
      <c r="E454" s="58" t="str">
        <f t="shared" si="43"/>
        <v/>
      </c>
      <c r="F454" s="1" t="str">
        <f ca="1">IF(COUNTIF($E$2:E454,E454)=1,IFERROR(SUMPRODUCT(SEARCH(MID(E454,ROW(INDIRECT("1:"&amp;LEN(E454))),1),Lists!$V$2),ROW(INDIRECT("1:"&amp;LEN(E454)))),""),"")</f>
        <v/>
      </c>
      <c r="G454" s="58" t="str">
        <f t="shared" ca="1" si="45"/>
        <v/>
      </c>
      <c r="H454" s="58" t="str">
        <f t="shared" si="44"/>
        <v xml:space="preserve"> /  - ()</v>
      </c>
    </row>
    <row r="455" spans="1:8">
      <c r="A455" s="58" t="str">
        <f>IF('Italian Bonds Settings'!E156="Netting with Strange Nets ('NET/SPLIT')",INDEX(M:M,MATCH('Italian Bonds Settings'!C156,add_Services!Q:Q,0),1),"")</f>
        <v/>
      </c>
      <c r="B455" s="58" t="str">
        <f>IF('Italian Bonds Settings'!E156="Netting with Strange Nets ('NET/SPLIT')",INDEX(K:K,MATCH('Italian Bonds Settings'!C156,add_Services!Q:Q,0),1),"")</f>
        <v/>
      </c>
      <c r="C455" s="58" t="str">
        <f>IF('Italian Bonds Settings'!E156="Netting with Strange Nets ('NET/SPLIT')",INDEX(L:L,MATCH('Italian Bonds Settings'!C156,add_Services!Q:Q,0),1),"")</f>
        <v/>
      </c>
      <c r="D455" s="58" t="str">
        <f t="shared" si="42"/>
        <v/>
      </c>
      <c r="E455" s="58" t="str">
        <f t="shared" si="43"/>
        <v/>
      </c>
      <c r="F455" s="1" t="str">
        <f ca="1">IF(COUNTIF($E$2:E455,E455)=1,IFERROR(SUMPRODUCT(SEARCH(MID(E455,ROW(INDIRECT("1:"&amp;LEN(E455))),1),Lists!$V$2),ROW(INDIRECT("1:"&amp;LEN(E455)))),""),"")</f>
        <v/>
      </c>
      <c r="G455" s="58" t="str">
        <f t="shared" ca="1" si="45"/>
        <v/>
      </c>
      <c r="H455" s="58" t="str">
        <f t="shared" si="44"/>
        <v xml:space="preserve"> /  - ()</v>
      </c>
    </row>
    <row r="456" spans="1:8">
      <c r="A456" s="58" t="str">
        <f>IF('Italian Bonds Settings'!E157="Netting with Strange Nets ('NET/SPLIT')",INDEX(M:M,MATCH('Italian Bonds Settings'!C157,add_Services!Q:Q,0),1),"")</f>
        <v/>
      </c>
      <c r="B456" s="58" t="str">
        <f>IF('Italian Bonds Settings'!E157="Netting with Strange Nets ('NET/SPLIT')",INDEX(K:K,MATCH('Italian Bonds Settings'!C157,add_Services!Q:Q,0),1),"")</f>
        <v/>
      </c>
      <c r="C456" s="58" t="str">
        <f>IF('Italian Bonds Settings'!E157="Netting with Strange Nets ('NET/SPLIT')",INDEX(L:L,MATCH('Italian Bonds Settings'!C157,add_Services!Q:Q,0),1),"")</f>
        <v/>
      </c>
      <c r="D456" s="58" t="str">
        <f t="shared" si="42"/>
        <v/>
      </c>
      <c r="E456" s="58" t="str">
        <f t="shared" si="43"/>
        <v/>
      </c>
      <c r="F456" s="1" t="str">
        <f ca="1">IF(COUNTIF($E$2:E456,E456)=1,IFERROR(SUMPRODUCT(SEARCH(MID(E456,ROW(INDIRECT("1:"&amp;LEN(E456))),1),Lists!$V$2),ROW(INDIRECT("1:"&amp;LEN(E456)))),""),"")</f>
        <v/>
      </c>
      <c r="G456" s="58" t="str">
        <f t="shared" ca="1" si="45"/>
        <v/>
      </c>
      <c r="H456" s="58" t="str">
        <f t="shared" si="44"/>
        <v xml:space="preserve"> /  - ()</v>
      </c>
    </row>
    <row r="457" spans="1:8">
      <c r="A457" s="58" t="str">
        <f>IF('Italian Bonds Settings'!E158="Netting with Strange Nets ('NET/SPLIT')",INDEX(M:M,MATCH('Italian Bonds Settings'!C158,add_Services!Q:Q,0),1),"")</f>
        <v/>
      </c>
      <c r="B457" s="58" t="str">
        <f>IF('Italian Bonds Settings'!E158="Netting with Strange Nets ('NET/SPLIT')",INDEX(K:K,MATCH('Italian Bonds Settings'!C158,add_Services!Q:Q,0),1),"")</f>
        <v/>
      </c>
      <c r="C457" s="58" t="str">
        <f>IF('Italian Bonds Settings'!E158="Netting with Strange Nets ('NET/SPLIT')",INDEX(L:L,MATCH('Italian Bonds Settings'!C158,add_Services!Q:Q,0),1),"")</f>
        <v/>
      </c>
      <c r="D457" s="58" t="str">
        <f t="shared" si="42"/>
        <v/>
      </c>
      <c r="E457" s="58" t="str">
        <f t="shared" si="43"/>
        <v/>
      </c>
      <c r="F457" s="1" t="str">
        <f ca="1">IF(COUNTIF($E$2:E457,E457)=1,IFERROR(SUMPRODUCT(SEARCH(MID(E457,ROW(INDIRECT("1:"&amp;LEN(E457))),1),Lists!$V$2),ROW(INDIRECT("1:"&amp;LEN(E457)))),""),"")</f>
        <v/>
      </c>
      <c r="G457" s="58" t="str">
        <f t="shared" ca="1" si="45"/>
        <v/>
      </c>
      <c r="H457" s="58" t="str">
        <f t="shared" si="44"/>
        <v xml:space="preserve"> /  - ()</v>
      </c>
    </row>
    <row r="458" spans="1:8">
      <c r="A458" s="58" t="str">
        <f>IF('Italian Bonds Settings'!E159="Netting with Strange Nets ('NET/SPLIT')",INDEX(M:M,MATCH('Italian Bonds Settings'!C159,add_Services!Q:Q,0),1),"")</f>
        <v/>
      </c>
      <c r="B458" s="58" t="str">
        <f>IF('Italian Bonds Settings'!E159="Netting with Strange Nets ('NET/SPLIT')",INDEX(K:K,MATCH('Italian Bonds Settings'!C159,add_Services!Q:Q,0),1),"")</f>
        <v/>
      </c>
      <c r="C458" s="58" t="str">
        <f>IF('Italian Bonds Settings'!E159="Netting with Strange Nets ('NET/SPLIT')",INDEX(L:L,MATCH('Italian Bonds Settings'!C159,add_Services!Q:Q,0),1),"")</f>
        <v/>
      </c>
      <c r="D458" s="58" t="str">
        <f t="shared" si="42"/>
        <v/>
      </c>
      <c r="E458" s="58" t="str">
        <f t="shared" si="43"/>
        <v/>
      </c>
      <c r="F458" s="1" t="str">
        <f ca="1">IF(COUNTIF($E$2:E458,E458)=1,IFERROR(SUMPRODUCT(SEARCH(MID(E458,ROW(INDIRECT("1:"&amp;LEN(E458))),1),Lists!$V$2),ROW(INDIRECT("1:"&amp;LEN(E458)))),""),"")</f>
        <v/>
      </c>
      <c r="G458" s="58" t="str">
        <f t="shared" ca="1" si="45"/>
        <v/>
      </c>
      <c r="H458" s="58" t="str">
        <f t="shared" si="44"/>
        <v xml:space="preserve"> /  - ()</v>
      </c>
    </row>
    <row r="459" spans="1:8">
      <c r="A459" s="58" t="str">
        <f>IF('Italian Bonds Settings'!E160="Netting with Strange Nets ('NET/SPLIT')",INDEX(M:M,MATCH('Italian Bonds Settings'!C160,add_Services!Q:Q,0),1),"")</f>
        <v/>
      </c>
      <c r="B459" s="58" t="str">
        <f>IF('Italian Bonds Settings'!E160="Netting with Strange Nets ('NET/SPLIT')",INDEX(K:K,MATCH('Italian Bonds Settings'!C160,add_Services!Q:Q,0),1),"")</f>
        <v/>
      </c>
      <c r="C459" s="58" t="str">
        <f>IF('Italian Bonds Settings'!E160="Netting with Strange Nets ('NET/SPLIT')",INDEX(L:L,MATCH('Italian Bonds Settings'!C160,add_Services!Q:Q,0),1),"")</f>
        <v/>
      </c>
      <c r="D459" s="58" t="str">
        <f t="shared" si="42"/>
        <v/>
      </c>
      <c r="E459" s="58" t="str">
        <f t="shared" si="43"/>
        <v/>
      </c>
      <c r="F459" s="1" t="str">
        <f ca="1">IF(COUNTIF($E$2:E459,E459)=1,IFERROR(SUMPRODUCT(SEARCH(MID(E459,ROW(INDIRECT("1:"&amp;LEN(E459))),1),Lists!$V$2),ROW(INDIRECT("1:"&amp;LEN(E459)))),""),"")</f>
        <v/>
      </c>
      <c r="G459" s="58" t="str">
        <f t="shared" ca="1" si="45"/>
        <v/>
      </c>
      <c r="H459" s="58" t="str">
        <f t="shared" si="44"/>
        <v xml:space="preserve"> /  - ()</v>
      </c>
    </row>
    <row r="460" spans="1:8">
      <c r="A460" s="58" t="str">
        <f>IF('Italian Bonds Settings'!E161="Netting with Strange Nets ('NET/SPLIT')",INDEX(M:M,MATCH('Italian Bonds Settings'!C161,add_Services!Q:Q,0),1),"")</f>
        <v/>
      </c>
      <c r="B460" s="58" t="str">
        <f>IF('Italian Bonds Settings'!E161="Netting with Strange Nets ('NET/SPLIT')",INDEX(K:K,MATCH('Italian Bonds Settings'!C161,add_Services!Q:Q,0),1),"")</f>
        <v/>
      </c>
      <c r="C460" s="58" t="str">
        <f>IF('Italian Bonds Settings'!E161="Netting with Strange Nets ('NET/SPLIT')",INDEX(L:L,MATCH('Italian Bonds Settings'!C161,add_Services!Q:Q,0),1),"")</f>
        <v/>
      </c>
      <c r="D460" s="58" t="str">
        <f t="shared" si="42"/>
        <v/>
      </c>
      <c r="E460" s="58" t="str">
        <f t="shared" si="43"/>
        <v/>
      </c>
      <c r="F460" s="1" t="str">
        <f ca="1">IF(COUNTIF($E$2:E460,E460)=1,IFERROR(SUMPRODUCT(SEARCH(MID(E460,ROW(INDIRECT("1:"&amp;LEN(E460))),1),Lists!$V$2),ROW(INDIRECT("1:"&amp;LEN(E460)))),""),"")</f>
        <v/>
      </c>
      <c r="G460" s="58" t="str">
        <f t="shared" ca="1" si="45"/>
        <v/>
      </c>
      <c r="H460" s="58" t="str">
        <f t="shared" si="44"/>
        <v xml:space="preserve"> /  - ()</v>
      </c>
    </row>
    <row r="461" spans="1:8">
      <c r="A461" s="58" t="str">
        <f>IF('Italian Bonds Settings'!E162="Netting with Strange Nets ('NET/SPLIT')",INDEX(M:M,MATCH('Italian Bonds Settings'!C162,add_Services!Q:Q,0),1),"")</f>
        <v/>
      </c>
      <c r="B461" s="58" t="str">
        <f>IF('Italian Bonds Settings'!E162="Netting with Strange Nets ('NET/SPLIT')",INDEX(K:K,MATCH('Italian Bonds Settings'!C162,add_Services!Q:Q,0),1),"")</f>
        <v/>
      </c>
      <c r="C461" s="58" t="str">
        <f>IF('Italian Bonds Settings'!E162="Netting with Strange Nets ('NET/SPLIT')",INDEX(L:L,MATCH('Italian Bonds Settings'!C162,add_Services!Q:Q,0),1),"")</f>
        <v/>
      </c>
      <c r="D461" s="58" t="str">
        <f t="shared" si="42"/>
        <v/>
      </c>
      <c r="E461" s="58" t="str">
        <f t="shared" si="43"/>
        <v/>
      </c>
      <c r="F461" s="1" t="str">
        <f ca="1">IF(COUNTIF($E$2:E461,E461)=1,IFERROR(SUMPRODUCT(SEARCH(MID(E461,ROW(INDIRECT("1:"&amp;LEN(E461))),1),Lists!$V$2),ROW(INDIRECT("1:"&amp;LEN(E461)))),""),"")</f>
        <v/>
      </c>
      <c r="G461" s="58" t="str">
        <f t="shared" ca="1" si="45"/>
        <v/>
      </c>
      <c r="H461" s="58" t="str">
        <f t="shared" si="44"/>
        <v xml:space="preserve"> /  - ()</v>
      </c>
    </row>
    <row r="462" spans="1:8">
      <c r="A462" s="58" t="str">
        <f>IF('Italian Bonds Settings'!E163="Netting with Strange Nets ('NET/SPLIT')",INDEX(M:M,MATCH('Italian Bonds Settings'!C163,add_Services!Q:Q,0),1),"")</f>
        <v/>
      </c>
      <c r="B462" s="58" t="str">
        <f>IF('Italian Bonds Settings'!E163="Netting with Strange Nets ('NET/SPLIT')",INDEX(K:K,MATCH('Italian Bonds Settings'!C163,add_Services!Q:Q,0),1),"")</f>
        <v/>
      </c>
      <c r="C462" s="58" t="str">
        <f>IF('Italian Bonds Settings'!E163="Netting with Strange Nets ('NET/SPLIT')",INDEX(L:L,MATCH('Italian Bonds Settings'!C163,add_Services!Q:Q,0),1),"")</f>
        <v/>
      </c>
      <c r="D462" s="58" t="str">
        <f t="shared" si="42"/>
        <v/>
      </c>
      <c r="E462" s="58" t="str">
        <f t="shared" si="43"/>
        <v/>
      </c>
      <c r="F462" s="1" t="str">
        <f ca="1">IF(COUNTIF($E$2:E462,E462)=1,IFERROR(SUMPRODUCT(SEARCH(MID(E462,ROW(INDIRECT("1:"&amp;LEN(E462))),1),Lists!$V$2),ROW(INDIRECT("1:"&amp;LEN(E462)))),""),"")</f>
        <v/>
      </c>
      <c r="G462" s="58" t="str">
        <f t="shared" ca="1" si="45"/>
        <v/>
      </c>
      <c r="H462" s="58" t="str">
        <f t="shared" si="44"/>
        <v xml:space="preserve"> /  - ()</v>
      </c>
    </row>
    <row r="463" spans="1:8">
      <c r="A463" s="58" t="str">
        <f>IF('Italian Bonds Settings'!E164="Netting with Strange Nets ('NET/SPLIT')",INDEX(M:M,MATCH('Italian Bonds Settings'!C164,add_Services!Q:Q,0),1),"")</f>
        <v/>
      </c>
      <c r="B463" s="58" t="str">
        <f>IF('Italian Bonds Settings'!E164="Netting with Strange Nets ('NET/SPLIT')",INDEX(K:K,MATCH('Italian Bonds Settings'!C164,add_Services!Q:Q,0),1),"")</f>
        <v/>
      </c>
      <c r="C463" s="58" t="str">
        <f>IF('Italian Bonds Settings'!E164="Netting with Strange Nets ('NET/SPLIT')",INDEX(L:L,MATCH('Italian Bonds Settings'!C164,add_Services!Q:Q,0),1),"")</f>
        <v/>
      </c>
      <c r="D463" s="58" t="str">
        <f t="shared" si="42"/>
        <v/>
      </c>
      <c r="E463" s="58" t="str">
        <f t="shared" si="43"/>
        <v/>
      </c>
      <c r="F463" s="1" t="str">
        <f ca="1">IF(COUNTIF($E$2:E463,E463)=1,IFERROR(SUMPRODUCT(SEARCH(MID(E463,ROW(INDIRECT("1:"&amp;LEN(E463))),1),Lists!$V$2),ROW(INDIRECT("1:"&amp;LEN(E463)))),""),"")</f>
        <v/>
      </c>
      <c r="G463" s="58" t="str">
        <f t="shared" ca="1" si="45"/>
        <v/>
      </c>
      <c r="H463" s="58" t="str">
        <f t="shared" si="44"/>
        <v xml:space="preserve"> /  - ()</v>
      </c>
    </row>
    <row r="464" spans="1:8">
      <c r="A464" s="58" t="str">
        <f>IF('Italian Bonds Settings'!E165="Netting with Strange Nets ('NET/SPLIT')",INDEX(M:M,MATCH('Italian Bonds Settings'!C165,add_Services!Q:Q,0),1),"")</f>
        <v/>
      </c>
      <c r="B464" s="58" t="str">
        <f>IF('Italian Bonds Settings'!E165="Netting with Strange Nets ('NET/SPLIT')",INDEX(K:K,MATCH('Italian Bonds Settings'!C165,add_Services!Q:Q,0),1),"")</f>
        <v/>
      </c>
      <c r="C464" s="58" t="str">
        <f>IF('Italian Bonds Settings'!E165="Netting with Strange Nets ('NET/SPLIT')",INDEX(L:L,MATCH('Italian Bonds Settings'!C165,add_Services!Q:Q,0),1),"")</f>
        <v/>
      </c>
      <c r="D464" s="58" t="str">
        <f t="shared" si="42"/>
        <v/>
      </c>
      <c r="E464" s="58" t="str">
        <f t="shared" si="43"/>
        <v/>
      </c>
      <c r="F464" s="1" t="str">
        <f ca="1">IF(COUNTIF($E$2:E464,E464)=1,IFERROR(SUMPRODUCT(SEARCH(MID(E464,ROW(INDIRECT("1:"&amp;LEN(E464))),1),Lists!$V$2),ROW(INDIRECT("1:"&amp;LEN(E464)))),""),"")</f>
        <v/>
      </c>
      <c r="G464" s="58" t="str">
        <f t="shared" ca="1" si="45"/>
        <v/>
      </c>
      <c r="H464" s="58" t="str">
        <f t="shared" si="44"/>
        <v xml:space="preserve"> /  - ()</v>
      </c>
    </row>
    <row r="465" spans="1:8">
      <c r="A465" s="58" t="str">
        <f>IF('Italian Bonds Settings'!E166="Netting with Strange Nets ('NET/SPLIT')",INDEX(M:M,MATCH('Italian Bonds Settings'!C166,add_Services!Q:Q,0),1),"")</f>
        <v/>
      </c>
      <c r="B465" s="58" t="str">
        <f>IF('Italian Bonds Settings'!E166="Netting with Strange Nets ('NET/SPLIT')",INDEX(K:K,MATCH('Italian Bonds Settings'!C166,add_Services!Q:Q,0),1),"")</f>
        <v/>
      </c>
      <c r="C465" s="58" t="str">
        <f>IF('Italian Bonds Settings'!E166="Netting with Strange Nets ('NET/SPLIT')",INDEX(L:L,MATCH('Italian Bonds Settings'!C166,add_Services!Q:Q,0),1),"")</f>
        <v/>
      </c>
      <c r="D465" s="58" t="str">
        <f t="shared" si="42"/>
        <v/>
      </c>
      <c r="E465" s="58" t="str">
        <f t="shared" si="43"/>
        <v/>
      </c>
      <c r="F465" s="1" t="str">
        <f ca="1">IF(COUNTIF($E$2:E465,E465)=1,IFERROR(SUMPRODUCT(SEARCH(MID(E465,ROW(INDIRECT("1:"&amp;LEN(E465))),1),Lists!$V$2),ROW(INDIRECT("1:"&amp;LEN(E465)))),""),"")</f>
        <v/>
      </c>
      <c r="G465" s="58" t="str">
        <f t="shared" ca="1" si="45"/>
        <v/>
      </c>
      <c r="H465" s="58" t="str">
        <f t="shared" si="44"/>
        <v xml:space="preserve"> /  - ()</v>
      </c>
    </row>
    <row r="466" spans="1:8">
      <c r="A466" s="58" t="str">
        <f>IF('Italian Bonds Settings'!E167="Netting with Strange Nets ('NET/SPLIT')",INDEX(M:M,MATCH('Italian Bonds Settings'!C167,add_Services!Q:Q,0),1),"")</f>
        <v/>
      </c>
      <c r="B466" s="58" t="str">
        <f>IF('Italian Bonds Settings'!E167="Netting with Strange Nets ('NET/SPLIT')",INDEX(K:K,MATCH('Italian Bonds Settings'!C167,add_Services!Q:Q,0),1),"")</f>
        <v/>
      </c>
      <c r="C466" s="58" t="str">
        <f>IF('Italian Bonds Settings'!E167="Netting with Strange Nets ('NET/SPLIT')",INDEX(L:L,MATCH('Italian Bonds Settings'!C167,add_Services!Q:Q,0),1),"")</f>
        <v/>
      </c>
      <c r="D466" s="58" t="str">
        <f t="shared" si="42"/>
        <v/>
      </c>
      <c r="E466" s="58" t="str">
        <f t="shared" si="43"/>
        <v/>
      </c>
      <c r="F466" s="1" t="str">
        <f ca="1">IF(COUNTIF($E$2:E466,E466)=1,IFERROR(SUMPRODUCT(SEARCH(MID(E466,ROW(INDIRECT("1:"&amp;LEN(E466))),1),Lists!$V$2),ROW(INDIRECT("1:"&amp;LEN(E466)))),""),"")</f>
        <v/>
      </c>
      <c r="G466" s="58" t="str">
        <f t="shared" ca="1" si="45"/>
        <v/>
      </c>
      <c r="H466" s="58" t="str">
        <f t="shared" si="44"/>
        <v xml:space="preserve"> /  - ()</v>
      </c>
    </row>
    <row r="467" spans="1:8">
      <c r="A467" s="58" t="str">
        <f>IF('Italian Bonds Settings'!E168="Netting with Strange Nets ('NET/SPLIT')",INDEX(M:M,MATCH('Italian Bonds Settings'!C168,add_Services!Q:Q,0),1),"")</f>
        <v/>
      </c>
      <c r="B467" s="58" t="str">
        <f>IF('Italian Bonds Settings'!E168="Netting with Strange Nets ('NET/SPLIT')",INDEX(K:K,MATCH('Italian Bonds Settings'!C168,add_Services!Q:Q,0),1),"")</f>
        <v/>
      </c>
      <c r="C467" s="58" t="str">
        <f>IF('Italian Bonds Settings'!E168="Netting with Strange Nets ('NET/SPLIT')",INDEX(L:L,MATCH('Italian Bonds Settings'!C168,add_Services!Q:Q,0),1),"")</f>
        <v/>
      </c>
      <c r="D467" s="58" t="str">
        <f t="shared" si="42"/>
        <v/>
      </c>
      <c r="E467" s="58" t="str">
        <f t="shared" si="43"/>
        <v/>
      </c>
      <c r="F467" s="1" t="str">
        <f ca="1">IF(COUNTIF($E$2:E467,E467)=1,IFERROR(SUMPRODUCT(SEARCH(MID(E467,ROW(INDIRECT("1:"&amp;LEN(E467))),1),Lists!$V$2),ROW(INDIRECT("1:"&amp;LEN(E467)))),""),"")</f>
        <v/>
      </c>
      <c r="G467" s="58" t="str">
        <f t="shared" ca="1" si="45"/>
        <v/>
      </c>
      <c r="H467" s="58" t="str">
        <f t="shared" si="44"/>
        <v xml:space="preserve"> /  - ()</v>
      </c>
    </row>
    <row r="468" spans="1:8">
      <c r="A468" s="58" t="str">
        <f>IF('Italian Bonds Settings'!E169="Netting with Strange Nets ('NET/SPLIT')",INDEX(M:M,MATCH('Italian Bonds Settings'!C169,add_Services!Q:Q,0),1),"")</f>
        <v/>
      </c>
      <c r="B468" s="58" t="str">
        <f>IF('Italian Bonds Settings'!E169="Netting with Strange Nets ('NET/SPLIT')",INDEX(K:K,MATCH('Italian Bonds Settings'!C169,add_Services!Q:Q,0),1),"")</f>
        <v/>
      </c>
      <c r="C468" s="58" t="str">
        <f>IF('Italian Bonds Settings'!E169="Netting with Strange Nets ('NET/SPLIT')",INDEX(L:L,MATCH('Italian Bonds Settings'!C169,add_Services!Q:Q,0),1),"")</f>
        <v/>
      </c>
      <c r="D468" s="58" t="str">
        <f t="shared" si="42"/>
        <v/>
      </c>
      <c r="E468" s="58" t="str">
        <f t="shared" si="43"/>
        <v/>
      </c>
      <c r="F468" s="1" t="str">
        <f ca="1">IF(COUNTIF($E$2:E468,E468)=1,IFERROR(SUMPRODUCT(SEARCH(MID(E468,ROW(INDIRECT("1:"&amp;LEN(E468))),1),Lists!$V$2),ROW(INDIRECT("1:"&amp;LEN(E468)))),""),"")</f>
        <v/>
      </c>
      <c r="G468" s="58" t="str">
        <f t="shared" ca="1" si="45"/>
        <v/>
      </c>
      <c r="H468" s="58" t="str">
        <f t="shared" si="44"/>
        <v xml:space="preserve"> /  - ()</v>
      </c>
    </row>
    <row r="469" spans="1:8">
      <c r="A469" s="58" t="str">
        <f>IF('Italian Bonds Settings'!E170="Netting with Strange Nets ('NET/SPLIT')",INDEX(M:M,MATCH('Italian Bonds Settings'!C170,add_Services!Q:Q,0),1),"")</f>
        <v/>
      </c>
      <c r="B469" s="58" t="str">
        <f>IF('Italian Bonds Settings'!E170="Netting with Strange Nets ('NET/SPLIT')",INDEX(K:K,MATCH('Italian Bonds Settings'!C170,add_Services!Q:Q,0),1),"")</f>
        <v/>
      </c>
      <c r="C469" s="58" t="str">
        <f>IF('Italian Bonds Settings'!E170="Netting with Strange Nets ('NET/SPLIT')",INDEX(L:L,MATCH('Italian Bonds Settings'!C170,add_Services!Q:Q,0),1),"")</f>
        <v/>
      </c>
      <c r="D469" s="58" t="str">
        <f t="shared" si="42"/>
        <v/>
      </c>
      <c r="E469" s="58" t="str">
        <f t="shared" si="43"/>
        <v/>
      </c>
      <c r="F469" s="1" t="str">
        <f ca="1">IF(COUNTIF($E$2:E469,E469)=1,IFERROR(SUMPRODUCT(SEARCH(MID(E469,ROW(INDIRECT("1:"&amp;LEN(E469))),1),Lists!$V$2),ROW(INDIRECT("1:"&amp;LEN(E469)))),""),"")</f>
        <v/>
      </c>
      <c r="G469" s="58" t="str">
        <f t="shared" ca="1" si="45"/>
        <v/>
      </c>
      <c r="H469" s="58" t="str">
        <f t="shared" si="44"/>
        <v xml:space="preserve"> /  - ()</v>
      </c>
    </row>
    <row r="470" spans="1:8">
      <c r="A470" s="58" t="str">
        <f>IF('Italian Bonds Settings'!E171="Netting with Strange Nets ('NET/SPLIT')",INDEX(M:M,MATCH('Italian Bonds Settings'!C171,add_Services!Q:Q,0),1),"")</f>
        <v/>
      </c>
      <c r="B470" s="58" t="str">
        <f>IF('Italian Bonds Settings'!E171="Netting with Strange Nets ('NET/SPLIT')",INDEX(K:K,MATCH('Italian Bonds Settings'!C171,add_Services!Q:Q,0),1),"")</f>
        <v/>
      </c>
      <c r="C470" s="58" t="str">
        <f>IF('Italian Bonds Settings'!E171="Netting with Strange Nets ('NET/SPLIT')",INDEX(L:L,MATCH('Italian Bonds Settings'!C171,add_Services!Q:Q,0),1),"")</f>
        <v/>
      </c>
      <c r="D470" s="58" t="str">
        <f t="shared" si="42"/>
        <v/>
      </c>
      <c r="E470" s="58" t="str">
        <f t="shared" si="43"/>
        <v/>
      </c>
      <c r="F470" s="1" t="str">
        <f ca="1">IF(COUNTIF($E$2:E470,E470)=1,IFERROR(SUMPRODUCT(SEARCH(MID(E470,ROW(INDIRECT("1:"&amp;LEN(E470))),1),Lists!$V$2),ROW(INDIRECT("1:"&amp;LEN(E470)))),""),"")</f>
        <v/>
      </c>
      <c r="G470" s="58" t="str">
        <f t="shared" ca="1" si="45"/>
        <v/>
      </c>
      <c r="H470" s="58" t="str">
        <f t="shared" si="44"/>
        <v xml:space="preserve"> /  - ()</v>
      </c>
    </row>
    <row r="471" spans="1:8">
      <c r="A471" s="58" t="str">
        <f>IF('Italian Bonds Settings'!E172="Netting with Strange Nets ('NET/SPLIT')",INDEX(M:M,MATCH('Italian Bonds Settings'!C172,add_Services!Q:Q,0),1),"")</f>
        <v/>
      </c>
      <c r="B471" s="58" t="str">
        <f>IF('Italian Bonds Settings'!E172="Netting with Strange Nets ('NET/SPLIT')",INDEX(K:K,MATCH('Italian Bonds Settings'!C172,add_Services!Q:Q,0),1),"")</f>
        <v/>
      </c>
      <c r="C471" s="58" t="str">
        <f>IF('Italian Bonds Settings'!E172="Netting with Strange Nets ('NET/SPLIT')",INDEX(L:L,MATCH('Italian Bonds Settings'!C172,add_Services!Q:Q,0),1),"")</f>
        <v/>
      </c>
      <c r="D471" s="58" t="str">
        <f t="shared" si="42"/>
        <v/>
      </c>
      <c r="E471" s="58" t="str">
        <f t="shared" si="43"/>
        <v/>
      </c>
      <c r="F471" s="1" t="str">
        <f ca="1">IF(COUNTIF($E$2:E471,E471)=1,IFERROR(SUMPRODUCT(SEARCH(MID(E471,ROW(INDIRECT("1:"&amp;LEN(E471))),1),Lists!$V$2),ROW(INDIRECT("1:"&amp;LEN(E471)))),""),"")</f>
        <v/>
      </c>
      <c r="G471" s="58" t="str">
        <f t="shared" ca="1" si="45"/>
        <v/>
      </c>
      <c r="H471" s="58" t="str">
        <f t="shared" si="44"/>
        <v xml:space="preserve"> /  - ()</v>
      </c>
    </row>
    <row r="472" spans="1:8">
      <c r="A472" s="58" t="str">
        <f>IF('Italian Bonds Settings'!E173="Netting with Strange Nets ('NET/SPLIT')",INDEX(M:M,MATCH('Italian Bonds Settings'!C173,add_Services!Q:Q,0),1),"")</f>
        <v/>
      </c>
      <c r="B472" s="58" t="str">
        <f>IF('Italian Bonds Settings'!E173="Netting with Strange Nets ('NET/SPLIT')",INDEX(K:K,MATCH('Italian Bonds Settings'!C173,add_Services!Q:Q,0),1),"")</f>
        <v/>
      </c>
      <c r="C472" s="58" t="str">
        <f>IF('Italian Bonds Settings'!E173="Netting with Strange Nets ('NET/SPLIT')",INDEX(L:L,MATCH('Italian Bonds Settings'!C173,add_Services!Q:Q,0),1),"")</f>
        <v/>
      </c>
      <c r="D472" s="58" t="str">
        <f t="shared" si="42"/>
        <v/>
      </c>
      <c r="E472" s="58" t="str">
        <f t="shared" si="43"/>
        <v/>
      </c>
      <c r="F472" s="1" t="str">
        <f ca="1">IF(COUNTIF($E$2:E472,E472)=1,IFERROR(SUMPRODUCT(SEARCH(MID(E472,ROW(INDIRECT("1:"&amp;LEN(E472))),1),Lists!$V$2),ROW(INDIRECT("1:"&amp;LEN(E472)))),""),"")</f>
        <v/>
      </c>
      <c r="G472" s="58" t="str">
        <f t="shared" ca="1" si="45"/>
        <v/>
      </c>
      <c r="H472" s="58" t="str">
        <f t="shared" si="44"/>
        <v xml:space="preserve"> /  - ()</v>
      </c>
    </row>
    <row r="473" spans="1:8">
      <c r="A473" s="58" t="str">
        <f>IF('Italian Bonds Settings'!E174="Netting with Strange Nets ('NET/SPLIT')",INDEX(M:M,MATCH('Italian Bonds Settings'!C174,add_Services!Q:Q,0),1),"")</f>
        <v/>
      </c>
      <c r="B473" s="58" t="str">
        <f>IF('Italian Bonds Settings'!E174="Netting with Strange Nets ('NET/SPLIT')",INDEX(K:K,MATCH('Italian Bonds Settings'!C174,add_Services!Q:Q,0),1),"")</f>
        <v/>
      </c>
      <c r="C473" s="58" t="str">
        <f>IF('Italian Bonds Settings'!E174="Netting with Strange Nets ('NET/SPLIT')",INDEX(L:L,MATCH('Italian Bonds Settings'!C174,add_Services!Q:Q,0),1),"")</f>
        <v/>
      </c>
      <c r="D473" s="58" t="str">
        <f t="shared" si="42"/>
        <v/>
      </c>
      <c r="E473" s="58" t="str">
        <f t="shared" si="43"/>
        <v/>
      </c>
      <c r="F473" s="1" t="str">
        <f ca="1">IF(COUNTIF($E$2:E473,E473)=1,IFERROR(SUMPRODUCT(SEARCH(MID(E473,ROW(INDIRECT("1:"&amp;LEN(E473))),1),Lists!$V$2),ROW(INDIRECT("1:"&amp;LEN(E473)))),""),"")</f>
        <v/>
      </c>
      <c r="G473" s="58" t="str">
        <f t="shared" ca="1" si="45"/>
        <v/>
      </c>
      <c r="H473" s="58" t="str">
        <f t="shared" si="44"/>
        <v xml:space="preserve"> /  - ()</v>
      </c>
    </row>
    <row r="474" spans="1:8">
      <c r="A474" s="58" t="str">
        <f>IF('Italian Bonds Settings'!E175="Netting with Strange Nets ('NET/SPLIT')",INDEX(M:M,MATCH('Italian Bonds Settings'!C175,add_Services!Q:Q,0),1),"")</f>
        <v/>
      </c>
      <c r="B474" s="58" t="str">
        <f>IF('Italian Bonds Settings'!E175="Netting with Strange Nets ('NET/SPLIT')",INDEX(K:K,MATCH('Italian Bonds Settings'!C175,add_Services!Q:Q,0),1),"")</f>
        <v/>
      </c>
      <c r="C474" s="58" t="str">
        <f>IF('Italian Bonds Settings'!E175="Netting with Strange Nets ('NET/SPLIT')",INDEX(L:L,MATCH('Italian Bonds Settings'!C175,add_Services!Q:Q,0),1),"")</f>
        <v/>
      </c>
      <c r="D474" s="58" t="str">
        <f t="shared" si="42"/>
        <v/>
      </c>
      <c r="E474" s="58" t="str">
        <f t="shared" si="43"/>
        <v/>
      </c>
      <c r="F474" s="1" t="str">
        <f ca="1">IF(COUNTIF($E$2:E474,E474)=1,IFERROR(SUMPRODUCT(SEARCH(MID(E474,ROW(INDIRECT("1:"&amp;LEN(E474))),1),Lists!$V$2),ROW(INDIRECT("1:"&amp;LEN(E474)))),""),"")</f>
        <v/>
      </c>
      <c r="G474" s="58" t="str">
        <f t="shared" ca="1" si="45"/>
        <v/>
      </c>
      <c r="H474" s="58" t="str">
        <f t="shared" si="44"/>
        <v xml:space="preserve"> /  - ()</v>
      </c>
    </row>
    <row r="475" spans="1:8">
      <c r="A475" s="58" t="str">
        <f>IF('Italian Bonds Settings'!E176="Netting with Strange Nets ('NET/SPLIT')",INDEX(M:M,MATCH('Italian Bonds Settings'!C176,add_Services!Q:Q,0),1),"")</f>
        <v/>
      </c>
      <c r="B475" s="58" t="str">
        <f>IF('Italian Bonds Settings'!E176="Netting with Strange Nets ('NET/SPLIT')",INDEX(K:K,MATCH('Italian Bonds Settings'!C176,add_Services!Q:Q,0),1),"")</f>
        <v/>
      </c>
      <c r="C475" s="58" t="str">
        <f>IF('Italian Bonds Settings'!E176="Netting with Strange Nets ('NET/SPLIT')",INDEX(L:L,MATCH('Italian Bonds Settings'!C176,add_Services!Q:Q,0),1),"")</f>
        <v/>
      </c>
      <c r="D475" s="58" t="str">
        <f t="shared" si="42"/>
        <v/>
      </c>
      <c r="E475" s="58" t="str">
        <f t="shared" si="43"/>
        <v/>
      </c>
      <c r="F475" s="1" t="str">
        <f ca="1">IF(COUNTIF($E$2:E475,E475)=1,IFERROR(SUMPRODUCT(SEARCH(MID(E475,ROW(INDIRECT("1:"&amp;LEN(E475))),1),Lists!$V$2),ROW(INDIRECT("1:"&amp;LEN(E475)))),""),"")</f>
        <v/>
      </c>
      <c r="G475" s="58" t="str">
        <f t="shared" ca="1" si="45"/>
        <v/>
      </c>
      <c r="H475" s="58" t="str">
        <f t="shared" si="44"/>
        <v xml:space="preserve"> /  - ()</v>
      </c>
    </row>
    <row r="476" spans="1:8">
      <c r="A476" s="58" t="str">
        <f>IF('Italian Bonds Settings'!E177="Netting with Strange Nets ('NET/SPLIT')",INDEX(M:M,MATCH('Italian Bonds Settings'!C177,add_Services!Q:Q,0),1),"")</f>
        <v/>
      </c>
      <c r="B476" s="58" t="str">
        <f>IF('Italian Bonds Settings'!E177="Netting with Strange Nets ('NET/SPLIT')",INDEX(K:K,MATCH('Italian Bonds Settings'!C177,add_Services!Q:Q,0),1),"")</f>
        <v/>
      </c>
      <c r="C476" s="58" t="str">
        <f>IF('Italian Bonds Settings'!E177="Netting with Strange Nets ('NET/SPLIT')",INDEX(L:L,MATCH('Italian Bonds Settings'!C177,add_Services!Q:Q,0),1),"")</f>
        <v/>
      </c>
      <c r="D476" s="58" t="str">
        <f t="shared" si="42"/>
        <v/>
      </c>
      <c r="E476" s="58" t="str">
        <f t="shared" si="43"/>
        <v/>
      </c>
      <c r="F476" s="1" t="str">
        <f ca="1">IF(COUNTIF($E$2:E476,E476)=1,IFERROR(SUMPRODUCT(SEARCH(MID(E476,ROW(INDIRECT("1:"&amp;LEN(E476))),1),Lists!$V$2),ROW(INDIRECT("1:"&amp;LEN(E476)))),""),"")</f>
        <v/>
      </c>
      <c r="G476" s="58" t="str">
        <f t="shared" ca="1" si="45"/>
        <v/>
      </c>
      <c r="H476" s="58" t="str">
        <f t="shared" si="44"/>
        <v xml:space="preserve"> /  - ()</v>
      </c>
    </row>
    <row r="477" spans="1:8">
      <c r="A477" s="58" t="str">
        <f>IF('Italian Bonds Settings'!E178="Netting with Strange Nets ('NET/SPLIT')",INDEX(M:M,MATCH('Italian Bonds Settings'!C178,add_Services!Q:Q,0),1),"")</f>
        <v/>
      </c>
      <c r="B477" s="58" t="str">
        <f>IF('Italian Bonds Settings'!E178="Netting with Strange Nets ('NET/SPLIT')",INDEX(K:K,MATCH('Italian Bonds Settings'!C178,add_Services!Q:Q,0),1),"")</f>
        <v/>
      </c>
      <c r="C477" s="58" t="str">
        <f>IF('Italian Bonds Settings'!E178="Netting with Strange Nets ('NET/SPLIT')",INDEX(L:L,MATCH('Italian Bonds Settings'!C178,add_Services!Q:Q,0),1),"")</f>
        <v/>
      </c>
      <c r="D477" s="58" t="str">
        <f t="shared" si="42"/>
        <v/>
      </c>
      <c r="E477" s="58" t="str">
        <f t="shared" si="43"/>
        <v/>
      </c>
      <c r="F477" s="1" t="str">
        <f ca="1">IF(COUNTIF($E$2:E477,E477)=1,IFERROR(SUMPRODUCT(SEARCH(MID(E477,ROW(INDIRECT("1:"&amp;LEN(E477))),1),Lists!$V$2),ROW(INDIRECT("1:"&amp;LEN(E477)))),""),"")</f>
        <v/>
      </c>
      <c r="G477" s="58" t="str">
        <f t="shared" ca="1" si="45"/>
        <v/>
      </c>
      <c r="H477" s="58" t="str">
        <f t="shared" si="44"/>
        <v xml:space="preserve"> /  - ()</v>
      </c>
    </row>
    <row r="478" spans="1:8">
      <c r="A478" s="58" t="str">
        <f>IF('Italian Bonds Settings'!E179="Netting with Strange Nets ('NET/SPLIT')",INDEX(M:M,MATCH('Italian Bonds Settings'!C179,add_Services!Q:Q,0),1),"")</f>
        <v/>
      </c>
      <c r="B478" s="58" t="str">
        <f>IF('Italian Bonds Settings'!E179="Netting with Strange Nets ('NET/SPLIT')",INDEX(K:K,MATCH('Italian Bonds Settings'!C179,add_Services!Q:Q,0),1),"")</f>
        <v/>
      </c>
      <c r="C478" s="58" t="str">
        <f>IF('Italian Bonds Settings'!E179="Netting with Strange Nets ('NET/SPLIT')",INDEX(L:L,MATCH('Italian Bonds Settings'!C179,add_Services!Q:Q,0),1),"")</f>
        <v/>
      </c>
      <c r="D478" s="58" t="str">
        <f t="shared" si="42"/>
        <v/>
      </c>
      <c r="E478" s="58" t="str">
        <f t="shared" si="43"/>
        <v/>
      </c>
      <c r="F478" s="1" t="str">
        <f ca="1">IF(COUNTIF($E$2:E478,E478)=1,IFERROR(SUMPRODUCT(SEARCH(MID(E478,ROW(INDIRECT("1:"&amp;LEN(E478))),1),Lists!$V$2),ROW(INDIRECT("1:"&amp;LEN(E478)))),""),"")</f>
        <v/>
      </c>
      <c r="G478" s="58" t="str">
        <f t="shared" ca="1" si="45"/>
        <v/>
      </c>
      <c r="H478" s="58" t="str">
        <f t="shared" si="44"/>
        <v xml:space="preserve"> /  - ()</v>
      </c>
    </row>
    <row r="479" spans="1:8">
      <c r="A479" s="58" t="str">
        <f>IF('Italian Bonds Settings'!E180="Netting with Strange Nets ('NET/SPLIT')",INDEX(M:M,MATCH('Italian Bonds Settings'!C180,add_Services!Q:Q,0),1),"")</f>
        <v/>
      </c>
      <c r="B479" s="58" t="str">
        <f>IF('Italian Bonds Settings'!E180="Netting with Strange Nets ('NET/SPLIT')",INDEX(K:K,MATCH('Italian Bonds Settings'!C180,add_Services!Q:Q,0),1),"")</f>
        <v/>
      </c>
      <c r="C479" s="58" t="str">
        <f>IF('Italian Bonds Settings'!E180="Netting with Strange Nets ('NET/SPLIT')",INDEX(L:L,MATCH('Italian Bonds Settings'!C180,add_Services!Q:Q,0),1),"")</f>
        <v/>
      </c>
      <c r="D479" s="58" t="str">
        <f t="shared" si="42"/>
        <v/>
      </c>
      <c r="E479" s="58" t="str">
        <f t="shared" si="43"/>
        <v/>
      </c>
      <c r="F479" s="1" t="str">
        <f ca="1">IF(COUNTIF($E$2:E479,E479)=1,IFERROR(SUMPRODUCT(SEARCH(MID(E479,ROW(INDIRECT("1:"&amp;LEN(E479))),1),Lists!$V$2),ROW(INDIRECT("1:"&amp;LEN(E479)))),""),"")</f>
        <v/>
      </c>
      <c r="G479" s="58" t="str">
        <f t="shared" ca="1" si="45"/>
        <v/>
      </c>
      <c r="H479" s="58" t="str">
        <f t="shared" si="44"/>
        <v xml:space="preserve"> /  - ()</v>
      </c>
    </row>
    <row r="480" spans="1:8">
      <c r="A480" s="58" t="str">
        <f>IF('Italian Bonds Settings'!E181="Netting with Strange Nets ('NET/SPLIT')",INDEX(M:M,MATCH('Italian Bonds Settings'!C181,add_Services!Q:Q,0),1),"")</f>
        <v/>
      </c>
      <c r="B480" s="58" t="str">
        <f>IF('Italian Bonds Settings'!E181="Netting with Strange Nets ('NET/SPLIT')",INDEX(K:K,MATCH('Italian Bonds Settings'!C181,add_Services!Q:Q,0),1),"")</f>
        <v/>
      </c>
      <c r="C480" s="58" t="str">
        <f>IF('Italian Bonds Settings'!E181="Netting with Strange Nets ('NET/SPLIT')",INDEX(L:L,MATCH('Italian Bonds Settings'!C181,add_Services!Q:Q,0),1),"")</f>
        <v/>
      </c>
      <c r="D480" s="58" t="str">
        <f t="shared" si="42"/>
        <v/>
      </c>
      <c r="E480" s="58" t="str">
        <f t="shared" si="43"/>
        <v/>
      </c>
      <c r="F480" s="1" t="str">
        <f ca="1">IF(COUNTIF($E$2:E480,E480)=1,IFERROR(SUMPRODUCT(SEARCH(MID(E480,ROW(INDIRECT("1:"&amp;LEN(E480))),1),Lists!$V$2),ROW(INDIRECT("1:"&amp;LEN(E480)))),""),"")</f>
        <v/>
      </c>
      <c r="G480" s="58" t="str">
        <f t="shared" ca="1" si="45"/>
        <v/>
      </c>
      <c r="H480" s="58" t="str">
        <f t="shared" si="44"/>
        <v xml:space="preserve"> /  - ()</v>
      </c>
    </row>
    <row r="481" spans="1:8">
      <c r="A481" s="58" t="str">
        <f>IF('Italian Bonds Settings'!E182="Netting with Strange Nets ('NET/SPLIT')",INDEX(M:M,MATCH('Italian Bonds Settings'!C182,add_Services!Q:Q,0),1),"")</f>
        <v/>
      </c>
      <c r="B481" s="58" t="str">
        <f>IF('Italian Bonds Settings'!E182="Netting with Strange Nets ('NET/SPLIT')",INDEX(K:K,MATCH('Italian Bonds Settings'!C182,add_Services!Q:Q,0),1),"")</f>
        <v/>
      </c>
      <c r="C481" s="58" t="str">
        <f>IF('Italian Bonds Settings'!E182="Netting with Strange Nets ('NET/SPLIT')",INDEX(L:L,MATCH('Italian Bonds Settings'!C182,add_Services!Q:Q,0),1),"")</f>
        <v/>
      </c>
      <c r="D481" s="58" t="str">
        <f t="shared" si="42"/>
        <v/>
      </c>
      <c r="E481" s="58" t="str">
        <f t="shared" si="43"/>
        <v/>
      </c>
      <c r="F481" s="1" t="str">
        <f ca="1">IF(COUNTIF($E$2:E481,E481)=1,IFERROR(SUMPRODUCT(SEARCH(MID(E481,ROW(INDIRECT("1:"&amp;LEN(E481))),1),Lists!$V$2),ROW(INDIRECT("1:"&amp;LEN(E481)))),""),"")</f>
        <v/>
      </c>
      <c r="G481" s="58" t="str">
        <f t="shared" ca="1" si="45"/>
        <v/>
      </c>
      <c r="H481" s="58" t="str">
        <f t="shared" si="44"/>
        <v xml:space="preserve"> /  - ()</v>
      </c>
    </row>
    <row r="482" spans="1:8">
      <c r="A482" s="58" t="str">
        <f>IF('Italian Bonds Settings'!E183="Netting with Strange Nets ('NET/SPLIT')",INDEX(M:M,MATCH('Italian Bonds Settings'!C183,add_Services!Q:Q,0),1),"")</f>
        <v/>
      </c>
      <c r="B482" s="58" t="str">
        <f>IF('Italian Bonds Settings'!E183="Netting with Strange Nets ('NET/SPLIT')",INDEX(K:K,MATCH('Italian Bonds Settings'!C183,add_Services!Q:Q,0),1),"")</f>
        <v/>
      </c>
      <c r="C482" s="58" t="str">
        <f>IF('Italian Bonds Settings'!E183="Netting with Strange Nets ('NET/SPLIT')",INDEX(L:L,MATCH('Italian Bonds Settings'!C183,add_Services!Q:Q,0),1),"")</f>
        <v/>
      </c>
      <c r="D482" s="58" t="str">
        <f t="shared" si="42"/>
        <v/>
      </c>
      <c r="E482" s="58" t="str">
        <f t="shared" si="43"/>
        <v/>
      </c>
      <c r="F482" s="1" t="str">
        <f ca="1">IF(COUNTIF($E$2:E482,E482)=1,IFERROR(SUMPRODUCT(SEARCH(MID(E482,ROW(INDIRECT("1:"&amp;LEN(E482))),1),Lists!$V$2),ROW(INDIRECT("1:"&amp;LEN(E482)))),""),"")</f>
        <v/>
      </c>
      <c r="G482" s="58" t="str">
        <f t="shared" ca="1" si="45"/>
        <v/>
      </c>
      <c r="H482" s="58" t="str">
        <f t="shared" si="44"/>
        <v xml:space="preserve"> /  - ()</v>
      </c>
    </row>
    <row r="483" spans="1:8">
      <c r="A483" s="58" t="str">
        <f>IF('Italian Bonds Settings'!E184="Netting with Strange Nets ('NET/SPLIT')",INDEX(M:M,MATCH('Italian Bonds Settings'!C184,add_Services!Q:Q,0),1),"")</f>
        <v/>
      </c>
      <c r="B483" s="58" t="str">
        <f>IF('Italian Bonds Settings'!E184="Netting with Strange Nets ('NET/SPLIT')",INDEX(K:K,MATCH('Italian Bonds Settings'!C184,add_Services!Q:Q,0),1),"")</f>
        <v/>
      </c>
      <c r="C483" s="58" t="str">
        <f>IF('Italian Bonds Settings'!E184="Netting with Strange Nets ('NET/SPLIT')",INDEX(L:L,MATCH('Italian Bonds Settings'!C184,add_Services!Q:Q,0),1),"")</f>
        <v/>
      </c>
      <c r="D483" s="58" t="str">
        <f t="shared" si="42"/>
        <v/>
      </c>
      <c r="E483" s="58" t="str">
        <f t="shared" si="43"/>
        <v/>
      </c>
      <c r="F483" s="1" t="str">
        <f ca="1">IF(COUNTIF($E$2:E483,E483)=1,IFERROR(SUMPRODUCT(SEARCH(MID(E483,ROW(INDIRECT("1:"&amp;LEN(E483))),1),Lists!$V$2),ROW(INDIRECT("1:"&amp;LEN(E483)))),""),"")</f>
        <v/>
      </c>
      <c r="G483" s="58" t="str">
        <f t="shared" ca="1" si="45"/>
        <v/>
      </c>
      <c r="H483" s="58" t="str">
        <f t="shared" si="44"/>
        <v xml:space="preserve"> /  - ()</v>
      </c>
    </row>
    <row r="484" spans="1:8">
      <c r="A484" s="58" t="str">
        <f>IF('Italian Bonds Settings'!E185="Netting with Strange Nets ('NET/SPLIT')",INDEX(M:M,MATCH('Italian Bonds Settings'!C185,add_Services!Q:Q,0),1),"")</f>
        <v/>
      </c>
      <c r="B484" s="58" t="str">
        <f>IF('Italian Bonds Settings'!E185="Netting with Strange Nets ('NET/SPLIT')",INDEX(K:K,MATCH('Italian Bonds Settings'!C185,add_Services!Q:Q,0),1),"")</f>
        <v/>
      </c>
      <c r="C484" s="58" t="str">
        <f>IF('Italian Bonds Settings'!E185="Netting with Strange Nets ('NET/SPLIT')",INDEX(L:L,MATCH('Italian Bonds Settings'!C185,add_Services!Q:Q,0),1),"")</f>
        <v/>
      </c>
      <c r="D484" s="58" t="str">
        <f t="shared" si="42"/>
        <v/>
      </c>
      <c r="E484" s="58" t="str">
        <f t="shared" si="43"/>
        <v/>
      </c>
      <c r="F484" s="1" t="str">
        <f ca="1">IF(COUNTIF($E$2:E484,E484)=1,IFERROR(SUMPRODUCT(SEARCH(MID(E484,ROW(INDIRECT("1:"&amp;LEN(E484))),1),Lists!$V$2),ROW(INDIRECT("1:"&amp;LEN(E484)))),""),"")</f>
        <v/>
      </c>
      <c r="G484" s="58" t="str">
        <f t="shared" ca="1" si="45"/>
        <v/>
      </c>
      <c r="H484" s="58" t="str">
        <f t="shared" si="44"/>
        <v xml:space="preserve"> /  - ()</v>
      </c>
    </row>
    <row r="485" spans="1:8">
      <c r="A485" s="58" t="str">
        <f>IF('Italian Bonds Settings'!E186="Netting with Strange Nets ('NET/SPLIT')",INDEX(M:M,MATCH('Italian Bonds Settings'!C186,add_Services!Q:Q,0),1),"")</f>
        <v/>
      </c>
      <c r="B485" s="58" t="str">
        <f>IF('Italian Bonds Settings'!E186="Netting with Strange Nets ('NET/SPLIT')",INDEX(K:K,MATCH('Italian Bonds Settings'!C186,add_Services!Q:Q,0),1),"")</f>
        <v/>
      </c>
      <c r="C485" s="58" t="str">
        <f>IF('Italian Bonds Settings'!E186="Netting with Strange Nets ('NET/SPLIT')",INDEX(L:L,MATCH('Italian Bonds Settings'!C186,add_Services!Q:Q,0),1),"")</f>
        <v/>
      </c>
      <c r="D485" s="58" t="str">
        <f t="shared" si="42"/>
        <v/>
      </c>
      <c r="E485" s="58" t="str">
        <f t="shared" si="43"/>
        <v/>
      </c>
      <c r="F485" s="1" t="str">
        <f ca="1">IF(COUNTIF($E$2:E485,E485)=1,IFERROR(SUMPRODUCT(SEARCH(MID(E485,ROW(INDIRECT("1:"&amp;LEN(E485))),1),Lists!$V$2),ROW(INDIRECT("1:"&amp;LEN(E485)))),""),"")</f>
        <v/>
      </c>
      <c r="G485" s="58" t="str">
        <f t="shared" ca="1" si="45"/>
        <v/>
      </c>
      <c r="H485" s="58" t="str">
        <f t="shared" si="44"/>
        <v xml:space="preserve"> /  - ()</v>
      </c>
    </row>
    <row r="486" spans="1:8">
      <c r="A486" s="58" t="str">
        <f>IF('Italian Bonds Settings'!E187="Netting with Strange Nets ('NET/SPLIT')",INDEX(M:M,MATCH('Italian Bonds Settings'!C187,add_Services!Q:Q,0),1),"")</f>
        <v/>
      </c>
      <c r="B486" s="58" t="str">
        <f>IF('Italian Bonds Settings'!E187="Netting with Strange Nets ('NET/SPLIT')",INDEX(K:K,MATCH('Italian Bonds Settings'!C187,add_Services!Q:Q,0),1),"")</f>
        <v/>
      </c>
      <c r="C486" s="58" t="str">
        <f>IF('Italian Bonds Settings'!E187="Netting with Strange Nets ('NET/SPLIT')",INDEX(L:L,MATCH('Italian Bonds Settings'!C187,add_Services!Q:Q,0),1),"")</f>
        <v/>
      </c>
      <c r="D486" s="58" t="str">
        <f t="shared" si="42"/>
        <v/>
      </c>
      <c r="E486" s="58" t="str">
        <f t="shared" si="43"/>
        <v/>
      </c>
      <c r="F486" s="1" t="str">
        <f ca="1">IF(COUNTIF($E$2:E486,E486)=1,IFERROR(SUMPRODUCT(SEARCH(MID(E486,ROW(INDIRECT("1:"&amp;LEN(E486))),1),Lists!$V$2),ROW(INDIRECT("1:"&amp;LEN(E486)))),""),"")</f>
        <v/>
      </c>
      <c r="G486" s="58" t="str">
        <f t="shared" ca="1" si="45"/>
        <v/>
      </c>
      <c r="H486" s="58" t="str">
        <f t="shared" si="44"/>
        <v xml:space="preserve"> /  - ()</v>
      </c>
    </row>
    <row r="487" spans="1:8">
      <c r="A487" s="58" t="str">
        <f>IF('Italian Bonds Settings'!E188="Netting with Strange Nets ('NET/SPLIT')",INDEX(M:M,MATCH('Italian Bonds Settings'!C188,add_Services!Q:Q,0),1),"")</f>
        <v/>
      </c>
      <c r="B487" s="58" t="str">
        <f>IF('Italian Bonds Settings'!E188="Netting with Strange Nets ('NET/SPLIT')",INDEX(K:K,MATCH('Italian Bonds Settings'!C188,add_Services!Q:Q,0),1),"")</f>
        <v/>
      </c>
      <c r="C487" s="58" t="str">
        <f>IF('Italian Bonds Settings'!E188="Netting with Strange Nets ('NET/SPLIT')",INDEX(L:L,MATCH('Italian Bonds Settings'!C188,add_Services!Q:Q,0),1),"")</f>
        <v/>
      </c>
      <c r="D487" s="58" t="str">
        <f t="shared" si="42"/>
        <v/>
      </c>
      <c r="E487" s="58" t="str">
        <f t="shared" si="43"/>
        <v/>
      </c>
      <c r="F487" s="1" t="str">
        <f ca="1">IF(COUNTIF($E$2:E487,E487)=1,IFERROR(SUMPRODUCT(SEARCH(MID(E487,ROW(INDIRECT("1:"&amp;LEN(E487))),1),Lists!$V$2),ROW(INDIRECT("1:"&amp;LEN(E487)))),""),"")</f>
        <v/>
      </c>
      <c r="G487" s="58" t="str">
        <f t="shared" ca="1" si="45"/>
        <v/>
      </c>
      <c r="H487" s="58" t="str">
        <f t="shared" si="44"/>
        <v xml:space="preserve"> /  - ()</v>
      </c>
    </row>
    <row r="488" spans="1:8">
      <c r="A488" s="58" t="str">
        <f>IF('Italian Bonds Settings'!E189="Netting with Strange Nets ('NET/SPLIT')",INDEX(M:M,MATCH('Italian Bonds Settings'!C189,add_Services!Q:Q,0),1),"")</f>
        <v/>
      </c>
      <c r="B488" s="58" t="str">
        <f>IF('Italian Bonds Settings'!E189="Netting with Strange Nets ('NET/SPLIT')",INDEX(K:K,MATCH('Italian Bonds Settings'!C189,add_Services!Q:Q,0),1),"")</f>
        <v/>
      </c>
      <c r="C488" s="58" t="str">
        <f>IF('Italian Bonds Settings'!E189="Netting with Strange Nets ('NET/SPLIT')",INDEX(L:L,MATCH('Italian Bonds Settings'!C189,add_Services!Q:Q,0),1),"")</f>
        <v/>
      </c>
      <c r="D488" s="58" t="str">
        <f t="shared" si="42"/>
        <v/>
      </c>
      <c r="E488" s="58" t="str">
        <f t="shared" si="43"/>
        <v/>
      </c>
      <c r="F488" s="1" t="str">
        <f ca="1">IF(COUNTIF($E$2:E488,E488)=1,IFERROR(SUMPRODUCT(SEARCH(MID(E488,ROW(INDIRECT("1:"&amp;LEN(E488))),1),Lists!$V$2),ROW(INDIRECT("1:"&amp;LEN(E488)))),""),"")</f>
        <v/>
      </c>
      <c r="G488" s="58" t="str">
        <f t="shared" ca="1" si="45"/>
        <v/>
      </c>
      <c r="H488" s="58" t="str">
        <f t="shared" si="44"/>
        <v xml:space="preserve"> /  - ()</v>
      </c>
    </row>
    <row r="489" spans="1:8">
      <c r="A489" s="58" t="str">
        <f>IF('Italian Bonds Settings'!E190="Netting with Strange Nets ('NET/SPLIT')",INDEX(M:M,MATCH('Italian Bonds Settings'!C190,add_Services!Q:Q,0),1),"")</f>
        <v/>
      </c>
      <c r="B489" s="58" t="str">
        <f>IF('Italian Bonds Settings'!E190="Netting with Strange Nets ('NET/SPLIT')",INDEX(K:K,MATCH('Italian Bonds Settings'!C190,add_Services!Q:Q,0),1),"")</f>
        <v/>
      </c>
      <c r="C489" s="58" t="str">
        <f>IF('Italian Bonds Settings'!E190="Netting with Strange Nets ('NET/SPLIT')",INDEX(L:L,MATCH('Italian Bonds Settings'!C190,add_Services!Q:Q,0),1),"")</f>
        <v/>
      </c>
      <c r="D489" s="58" t="str">
        <f t="shared" si="42"/>
        <v/>
      </c>
      <c r="E489" s="58" t="str">
        <f t="shared" si="43"/>
        <v/>
      </c>
      <c r="F489" s="1" t="str">
        <f ca="1">IF(COUNTIF($E$2:E489,E489)=1,IFERROR(SUMPRODUCT(SEARCH(MID(E489,ROW(INDIRECT("1:"&amp;LEN(E489))),1),Lists!$V$2),ROW(INDIRECT("1:"&amp;LEN(E489)))),""),"")</f>
        <v/>
      </c>
      <c r="G489" s="58" t="str">
        <f t="shared" ca="1" si="45"/>
        <v/>
      </c>
      <c r="H489" s="58" t="str">
        <f t="shared" si="44"/>
        <v xml:space="preserve"> /  - ()</v>
      </c>
    </row>
    <row r="490" spans="1:8">
      <c r="A490" s="58" t="str">
        <f>IF('Italian Bonds Settings'!E191="Netting with Strange Nets ('NET/SPLIT')",INDEX(M:M,MATCH('Italian Bonds Settings'!C191,add_Services!Q:Q,0),1),"")</f>
        <v/>
      </c>
      <c r="B490" s="58" t="str">
        <f>IF('Italian Bonds Settings'!E191="Netting with Strange Nets ('NET/SPLIT')",INDEX(K:K,MATCH('Italian Bonds Settings'!C191,add_Services!Q:Q,0),1),"")</f>
        <v/>
      </c>
      <c r="C490" s="58" t="str">
        <f>IF('Italian Bonds Settings'!E191="Netting with Strange Nets ('NET/SPLIT')",INDEX(L:L,MATCH('Italian Bonds Settings'!C191,add_Services!Q:Q,0),1),"")</f>
        <v/>
      </c>
      <c r="D490" s="58" t="str">
        <f t="shared" si="42"/>
        <v/>
      </c>
      <c r="E490" s="58" t="str">
        <f t="shared" si="43"/>
        <v/>
      </c>
      <c r="F490" s="1" t="str">
        <f ca="1">IF(COUNTIF($E$2:E490,E490)=1,IFERROR(SUMPRODUCT(SEARCH(MID(E490,ROW(INDIRECT("1:"&amp;LEN(E490))),1),Lists!$V$2),ROW(INDIRECT("1:"&amp;LEN(E490)))),""),"")</f>
        <v/>
      </c>
      <c r="G490" s="58" t="str">
        <f t="shared" ca="1" si="45"/>
        <v/>
      </c>
      <c r="H490" s="58" t="str">
        <f t="shared" si="44"/>
        <v xml:space="preserve"> /  - ()</v>
      </c>
    </row>
    <row r="491" spans="1:8">
      <c r="A491" s="58" t="str">
        <f>IF('Italian Bonds Settings'!E192="Netting with Strange Nets ('NET/SPLIT')",INDEX(M:M,MATCH('Italian Bonds Settings'!C192,add_Services!Q:Q,0),1),"")</f>
        <v/>
      </c>
      <c r="B491" s="58" t="str">
        <f>IF('Italian Bonds Settings'!E192="Netting with Strange Nets ('NET/SPLIT')",INDEX(K:K,MATCH('Italian Bonds Settings'!C192,add_Services!Q:Q,0),1),"")</f>
        <v/>
      </c>
      <c r="C491" s="58" t="str">
        <f>IF('Italian Bonds Settings'!E192="Netting with Strange Nets ('NET/SPLIT')",INDEX(L:L,MATCH('Italian Bonds Settings'!C192,add_Services!Q:Q,0),1),"")</f>
        <v/>
      </c>
      <c r="D491" s="58" t="str">
        <f t="shared" si="42"/>
        <v/>
      </c>
      <c r="E491" s="58" t="str">
        <f t="shared" si="43"/>
        <v/>
      </c>
      <c r="F491" s="1" t="str">
        <f ca="1">IF(COUNTIF($E$2:E491,E491)=1,IFERROR(SUMPRODUCT(SEARCH(MID(E491,ROW(INDIRECT("1:"&amp;LEN(E491))),1),Lists!$V$2),ROW(INDIRECT("1:"&amp;LEN(E491)))),""),"")</f>
        <v/>
      </c>
      <c r="G491" s="58" t="str">
        <f t="shared" ca="1" si="45"/>
        <v/>
      </c>
      <c r="H491" s="58" t="str">
        <f t="shared" si="44"/>
        <v xml:space="preserve"> /  - ()</v>
      </c>
    </row>
    <row r="492" spans="1:8">
      <c r="A492" s="58" t="str">
        <f>IF('Italian Bonds Settings'!E193="Netting with Strange Nets ('NET/SPLIT')",INDEX(M:M,MATCH('Italian Bonds Settings'!C193,add_Services!Q:Q,0),1),"")</f>
        <v/>
      </c>
      <c r="B492" s="58" t="str">
        <f>IF('Italian Bonds Settings'!E193="Netting with Strange Nets ('NET/SPLIT')",INDEX(K:K,MATCH('Italian Bonds Settings'!C193,add_Services!Q:Q,0),1),"")</f>
        <v/>
      </c>
      <c r="C492" s="58" t="str">
        <f>IF('Italian Bonds Settings'!E193="Netting with Strange Nets ('NET/SPLIT')",INDEX(L:L,MATCH('Italian Bonds Settings'!C193,add_Services!Q:Q,0),1),"")</f>
        <v/>
      </c>
      <c r="D492" s="58" t="str">
        <f t="shared" si="42"/>
        <v/>
      </c>
      <c r="E492" s="58" t="str">
        <f t="shared" si="43"/>
        <v/>
      </c>
      <c r="F492" s="1" t="str">
        <f ca="1">IF(COUNTIF($E$2:E492,E492)=1,IFERROR(SUMPRODUCT(SEARCH(MID(E492,ROW(INDIRECT("1:"&amp;LEN(E492))),1),Lists!$V$2),ROW(INDIRECT("1:"&amp;LEN(E492)))),""),"")</f>
        <v/>
      </c>
      <c r="G492" s="58" t="str">
        <f t="shared" ca="1" si="45"/>
        <v/>
      </c>
      <c r="H492" s="58" t="str">
        <f t="shared" si="44"/>
        <v xml:space="preserve"> /  - ()</v>
      </c>
    </row>
    <row r="493" spans="1:8">
      <c r="A493" s="58" t="str">
        <f>IF('Italian Bonds Settings'!E194="Netting with Strange Nets ('NET/SPLIT')",INDEX(M:M,MATCH('Italian Bonds Settings'!C194,add_Services!Q:Q,0),1),"")</f>
        <v/>
      </c>
      <c r="B493" s="58" t="str">
        <f>IF('Italian Bonds Settings'!E194="Netting with Strange Nets ('NET/SPLIT')",INDEX(K:K,MATCH('Italian Bonds Settings'!C194,add_Services!Q:Q,0),1),"")</f>
        <v/>
      </c>
      <c r="C493" s="58" t="str">
        <f>IF('Italian Bonds Settings'!E194="Netting with Strange Nets ('NET/SPLIT')",INDEX(L:L,MATCH('Italian Bonds Settings'!C194,add_Services!Q:Q,0),1),"")</f>
        <v/>
      </c>
      <c r="D493" s="58" t="str">
        <f t="shared" si="42"/>
        <v/>
      </c>
      <c r="E493" s="58" t="str">
        <f t="shared" si="43"/>
        <v/>
      </c>
      <c r="F493" s="1" t="str">
        <f ca="1">IF(COUNTIF($E$2:E493,E493)=1,IFERROR(SUMPRODUCT(SEARCH(MID(E493,ROW(INDIRECT("1:"&amp;LEN(E493))),1),Lists!$V$2),ROW(INDIRECT("1:"&amp;LEN(E493)))),""),"")</f>
        <v/>
      </c>
      <c r="G493" s="58" t="str">
        <f t="shared" ca="1" si="45"/>
        <v/>
      </c>
      <c r="H493" s="58" t="str">
        <f t="shared" si="44"/>
        <v xml:space="preserve"> /  - ()</v>
      </c>
    </row>
    <row r="494" spans="1:8">
      <c r="A494" s="58" t="str">
        <f>IF('Italian Bonds Settings'!E195="Netting with Strange Nets ('NET/SPLIT')",INDEX(M:M,MATCH('Italian Bonds Settings'!C195,add_Services!Q:Q,0),1),"")</f>
        <v/>
      </c>
      <c r="B494" s="58" t="str">
        <f>IF('Italian Bonds Settings'!E195="Netting with Strange Nets ('NET/SPLIT')",INDEX(K:K,MATCH('Italian Bonds Settings'!C195,add_Services!Q:Q,0),1),"")</f>
        <v/>
      </c>
      <c r="C494" s="58" t="str">
        <f>IF('Italian Bonds Settings'!E195="Netting with Strange Nets ('NET/SPLIT')",INDEX(L:L,MATCH('Italian Bonds Settings'!C195,add_Services!Q:Q,0),1),"")</f>
        <v/>
      </c>
      <c r="D494" s="58" t="str">
        <f t="shared" ref="D494:D557" si="46">IF(C494="","","Eurex Derivate")</f>
        <v/>
      </c>
      <c r="E494" s="58" t="str">
        <f t="shared" ref="E494:E557" si="47">D494&amp;C494&amp;A494</f>
        <v/>
      </c>
      <c r="F494" s="1" t="str">
        <f ca="1">IF(COUNTIF($E$2:E494,E494)=1,IFERROR(SUMPRODUCT(SEARCH(MID(E494,ROW(INDIRECT("1:"&amp;LEN(E494))),1),Lists!$V$2),ROW(INDIRECT("1:"&amp;LEN(E494)))),""),"")</f>
        <v/>
      </c>
      <c r="G494" s="58" t="str">
        <f t="shared" ca="1" si="45"/>
        <v/>
      </c>
      <c r="H494" s="58" t="str">
        <f t="shared" ref="H494:H557" si="48">B494&amp;CHAR(32)&amp;"/" &amp;CHAR(32)&amp;D494&amp;CHAR(32)&amp;"-"&amp;CHAR(32)&amp;C494&amp;"("&amp;A494&amp;")"</f>
        <v xml:space="preserve"> /  - ()</v>
      </c>
    </row>
    <row r="495" spans="1:8">
      <c r="A495" s="58" t="str">
        <f>IF('Italian Bonds Settings'!E196="Netting with Strange Nets ('NET/SPLIT')",INDEX(M:M,MATCH('Italian Bonds Settings'!C196,add_Services!Q:Q,0),1),"")</f>
        <v/>
      </c>
      <c r="B495" s="58" t="str">
        <f>IF('Italian Bonds Settings'!E196="Netting with Strange Nets ('NET/SPLIT')",INDEX(K:K,MATCH('Italian Bonds Settings'!C196,add_Services!Q:Q,0),1),"")</f>
        <v/>
      </c>
      <c r="C495" s="58" t="str">
        <f>IF('Italian Bonds Settings'!E196="Netting with Strange Nets ('NET/SPLIT')",INDEX(L:L,MATCH('Italian Bonds Settings'!C196,add_Services!Q:Q,0),1),"")</f>
        <v/>
      </c>
      <c r="D495" s="58" t="str">
        <f t="shared" si="46"/>
        <v/>
      </c>
      <c r="E495" s="58" t="str">
        <f t="shared" si="47"/>
        <v/>
      </c>
      <c r="F495" s="1" t="str">
        <f ca="1">IF(COUNTIF($E$2:E495,E495)=1,IFERROR(SUMPRODUCT(SEARCH(MID(E495,ROW(INDIRECT("1:"&amp;LEN(E495))),1),Lists!$V$2),ROW(INDIRECT("1:"&amp;LEN(E495)))),""),"")</f>
        <v/>
      </c>
      <c r="G495" s="58" t="str">
        <f t="shared" ca="1" si="45"/>
        <v/>
      </c>
      <c r="H495" s="58" t="str">
        <f t="shared" si="48"/>
        <v xml:space="preserve"> /  - ()</v>
      </c>
    </row>
    <row r="496" spans="1:8">
      <c r="A496" s="58" t="str">
        <f>IF('Italian Bonds Settings'!E197="Netting with Strange Nets ('NET/SPLIT')",INDEX(M:M,MATCH('Italian Bonds Settings'!C197,add_Services!Q:Q,0),1),"")</f>
        <v/>
      </c>
      <c r="B496" s="58" t="str">
        <f>IF('Italian Bonds Settings'!E197="Netting with Strange Nets ('NET/SPLIT')",INDEX(K:K,MATCH('Italian Bonds Settings'!C197,add_Services!Q:Q,0),1),"")</f>
        <v/>
      </c>
      <c r="C496" s="58" t="str">
        <f>IF('Italian Bonds Settings'!E197="Netting with Strange Nets ('NET/SPLIT')",INDEX(L:L,MATCH('Italian Bonds Settings'!C197,add_Services!Q:Q,0),1),"")</f>
        <v/>
      </c>
      <c r="D496" s="58" t="str">
        <f t="shared" si="46"/>
        <v/>
      </c>
      <c r="E496" s="58" t="str">
        <f t="shared" si="47"/>
        <v/>
      </c>
      <c r="F496" s="1" t="str">
        <f ca="1">IF(COUNTIF($E$2:E496,E496)=1,IFERROR(SUMPRODUCT(SEARCH(MID(E496,ROW(INDIRECT("1:"&amp;LEN(E496))),1),Lists!$V$2),ROW(INDIRECT("1:"&amp;LEN(E496)))),""),"")</f>
        <v/>
      </c>
      <c r="G496" s="58" t="str">
        <f t="shared" ca="1" si="45"/>
        <v/>
      </c>
      <c r="H496" s="58" t="str">
        <f t="shared" si="48"/>
        <v xml:space="preserve"> /  - ()</v>
      </c>
    </row>
    <row r="497" spans="1:8">
      <c r="A497" s="58" t="str">
        <f>IF('Italian Bonds Settings'!E198="Netting with Strange Nets ('NET/SPLIT')",INDEX(M:M,MATCH('Italian Bonds Settings'!C198,add_Services!Q:Q,0),1),"")</f>
        <v/>
      </c>
      <c r="B497" s="58" t="str">
        <f>IF('Italian Bonds Settings'!E198="Netting with Strange Nets ('NET/SPLIT')",INDEX(K:K,MATCH('Italian Bonds Settings'!C198,add_Services!Q:Q,0),1),"")</f>
        <v/>
      </c>
      <c r="C497" s="58" t="str">
        <f>IF('Italian Bonds Settings'!E198="Netting with Strange Nets ('NET/SPLIT')",INDEX(L:L,MATCH('Italian Bonds Settings'!C198,add_Services!Q:Q,0),1),"")</f>
        <v/>
      </c>
      <c r="D497" s="58" t="str">
        <f t="shared" si="46"/>
        <v/>
      </c>
      <c r="E497" s="58" t="str">
        <f t="shared" si="47"/>
        <v/>
      </c>
      <c r="F497" s="1" t="str">
        <f ca="1">IF(COUNTIF($E$2:E497,E497)=1,IFERROR(SUMPRODUCT(SEARCH(MID(E497,ROW(INDIRECT("1:"&amp;LEN(E497))),1),Lists!$V$2),ROW(INDIRECT("1:"&amp;LEN(E497)))),""),"")</f>
        <v/>
      </c>
      <c r="G497" s="58" t="str">
        <f t="shared" ca="1" si="45"/>
        <v/>
      </c>
      <c r="H497" s="58" t="str">
        <f t="shared" si="48"/>
        <v xml:space="preserve"> /  - ()</v>
      </c>
    </row>
    <row r="498" spans="1:8">
      <c r="A498" s="58" t="str">
        <f>IF('Italian Bonds Settings'!E199="Netting with Strange Nets ('NET/SPLIT')",INDEX(M:M,MATCH('Italian Bonds Settings'!C199,add_Services!Q:Q,0),1),"")</f>
        <v/>
      </c>
      <c r="B498" s="58" t="str">
        <f>IF('Italian Bonds Settings'!E199="Netting with Strange Nets ('NET/SPLIT')",INDEX(K:K,MATCH('Italian Bonds Settings'!C199,add_Services!Q:Q,0),1),"")</f>
        <v/>
      </c>
      <c r="C498" s="58" t="str">
        <f>IF('Italian Bonds Settings'!E199="Netting with Strange Nets ('NET/SPLIT')",INDEX(L:L,MATCH('Italian Bonds Settings'!C199,add_Services!Q:Q,0),1),"")</f>
        <v/>
      </c>
      <c r="D498" s="58" t="str">
        <f t="shared" si="46"/>
        <v/>
      </c>
      <c r="E498" s="58" t="str">
        <f t="shared" si="47"/>
        <v/>
      </c>
      <c r="F498" s="1" t="str">
        <f ca="1">IF(COUNTIF($E$2:E498,E498)=1,IFERROR(SUMPRODUCT(SEARCH(MID(E498,ROW(INDIRECT("1:"&amp;LEN(E498))),1),Lists!$V$2),ROW(INDIRECT("1:"&amp;LEN(E498)))),""),"")</f>
        <v/>
      </c>
      <c r="G498" s="58" t="str">
        <f t="shared" ca="1" si="45"/>
        <v/>
      </c>
      <c r="H498" s="58" t="str">
        <f t="shared" si="48"/>
        <v xml:space="preserve"> /  - ()</v>
      </c>
    </row>
    <row r="499" spans="1:8">
      <c r="A499" s="58" t="str">
        <f>IF('Italian Bonds Settings'!E200="Netting with Strange Nets ('NET/SPLIT')",INDEX(M:M,MATCH('Italian Bonds Settings'!C200,add_Services!Q:Q,0),1),"")</f>
        <v/>
      </c>
      <c r="B499" s="58" t="str">
        <f>IF('Italian Bonds Settings'!E200="Netting with Strange Nets ('NET/SPLIT')",INDEX(K:K,MATCH('Italian Bonds Settings'!C200,add_Services!Q:Q,0),1),"")</f>
        <v/>
      </c>
      <c r="C499" s="58" t="str">
        <f>IF('Italian Bonds Settings'!E200="Netting with Strange Nets ('NET/SPLIT')",INDEX(L:L,MATCH('Italian Bonds Settings'!C200,add_Services!Q:Q,0),1),"")</f>
        <v/>
      </c>
      <c r="D499" s="58" t="str">
        <f t="shared" si="46"/>
        <v/>
      </c>
      <c r="E499" s="58" t="str">
        <f t="shared" si="47"/>
        <v/>
      </c>
      <c r="F499" s="1" t="str">
        <f ca="1">IF(COUNTIF($E$2:E499,E499)=1,IFERROR(SUMPRODUCT(SEARCH(MID(E499,ROW(INDIRECT("1:"&amp;LEN(E499))),1),Lists!$V$2),ROW(INDIRECT("1:"&amp;LEN(E499)))),""),"")</f>
        <v/>
      </c>
      <c r="G499" s="58" t="str">
        <f t="shared" ca="1" si="45"/>
        <v/>
      </c>
      <c r="H499" s="58" t="str">
        <f t="shared" si="48"/>
        <v xml:space="preserve"> /  - ()</v>
      </c>
    </row>
    <row r="500" spans="1:8">
      <c r="A500" s="58" t="str">
        <f>IF('Italian Bonds Settings'!E201="Netting with Strange Nets ('NET/SPLIT')",INDEX(M:M,MATCH('Italian Bonds Settings'!C201,add_Services!Q:Q,0),1),"")</f>
        <v/>
      </c>
      <c r="B500" s="58" t="str">
        <f>IF('Italian Bonds Settings'!E201="Netting with Strange Nets ('NET/SPLIT')",INDEX(K:K,MATCH('Italian Bonds Settings'!C201,add_Services!Q:Q,0),1),"")</f>
        <v/>
      </c>
      <c r="C500" s="58" t="str">
        <f>IF('Italian Bonds Settings'!E201="Netting with Strange Nets ('NET/SPLIT')",INDEX(L:L,MATCH('Italian Bonds Settings'!C201,add_Services!Q:Q,0),1),"")</f>
        <v/>
      </c>
      <c r="D500" s="58" t="str">
        <f t="shared" si="46"/>
        <v/>
      </c>
      <c r="E500" s="58" t="str">
        <f t="shared" si="47"/>
        <v/>
      </c>
      <c r="F500" s="1" t="str">
        <f ca="1">IF(COUNTIF($E$2:E500,E500)=1,IFERROR(SUMPRODUCT(SEARCH(MID(E500,ROW(INDIRECT("1:"&amp;LEN(E500))),1),Lists!$V$2),ROW(INDIRECT("1:"&amp;LEN(E500)))),""),"")</f>
        <v/>
      </c>
      <c r="G500" s="58" t="str">
        <f t="shared" ca="1" si="45"/>
        <v/>
      </c>
      <c r="H500" s="58" t="str">
        <f t="shared" si="48"/>
        <v xml:space="preserve"> /  - ()</v>
      </c>
    </row>
    <row r="501" spans="1:8">
      <c r="A501" s="58" t="str">
        <f>IF('Italian Bonds Settings'!E202="Netting with Strange Nets ('NET/SPLIT')",INDEX(M:M,MATCH('Italian Bonds Settings'!C202,add_Services!Q:Q,0),1),"")</f>
        <v/>
      </c>
      <c r="B501" s="58" t="str">
        <f>IF('Italian Bonds Settings'!E202="Netting with Strange Nets ('NET/SPLIT')",INDEX(K:K,MATCH('Italian Bonds Settings'!C202,add_Services!Q:Q,0),1),"")</f>
        <v/>
      </c>
      <c r="C501" s="58" t="str">
        <f>IF('Italian Bonds Settings'!E202="Netting with Strange Nets ('NET/SPLIT')",INDEX(L:L,MATCH('Italian Bonds Settings'!C202,add_Services!Q:Q,0),1),"")</f>
        <v/>
      </c>
      <c r="D501" s="58" t="str">
        <f t="shared" si="46"/>
        <v/>
      </c>
      <c r="E501" s="58" t="str">
        <f t="shared" si="47"/>
        <v/>
      </c>
      <c r="F501" s="1" t="str">
        <f ca="1">IF(COUNTIF($E$2:E501,E501)=1,IFERROR(SUMPRODUCT(SEARCH(MID(E501,ROW(INDIRECT("1:"&amp;LEN(E501))),1),Lists!$V$2),ROW(INDIRECT("1:"&amp;LEN(E501)))),""),"")</f>
        <v/>
      </c>
      <c r="G501" s="58" t="str">
        <f t="shared" ca="1" si="45"/>
        <v/>
      </c>
      <c r="H501" s="58" t="str">
        <f t="shared" si="48"/>
        <v xml:space="preserve"> /  - ()</v>
      </c>
    </row>
    <row r="502" spans="1:8">
      <c r="A502" s="58" t="str">
        <f>IF('Italian Bonds Settings'!E203="Netting with Strange Nets ('NET/SPLIT')",INDEX(M:M,MATCH('Italian Bonds Settings'!C203,add_Services!Q:Q,0),1),"")</f>
        <v/>
      </c>
      <c r="B502" s="58" t="str">
        <f>IF('Italian Bonds Settings'!E203="Netting with Strange Nets ('NET/SPLIT')",INDEX(K:K,MATCH('Italian Bonds Settings'!C203,add_Services!Q:Q,0),1),"")</f>
        <v/>
      </c>
      <c r="C502" s="58" t="str">
        <f>IF('Italian Bonds Settings'!E203="Netting with Strange Nets ('NET/SPLIT')",INDEX(L:L,MATCH('Italian Bonds Settings'!C203,add_Services!Q:Q,0),1),"")</f>
        <v/>
      </c>
      <c r="D502" s="58" t="str">
        <f t="shared" si="46"/>
        <v/>
      </c>
      <c r="E502" s="58" t="str">
        <f t="shared" si="47"/>
        <v/>
      </c>
      <c r="F502" s="1" t="str">
        <f ca="1">IF(COUNTIF($E$2:E502,E502)=1,IFERROR(SUMPRODUCT(SEARCH(MID(E502,ROW(INDIRECT("1:"&amp;LEN(E502))),1),Lists!$V$2),ROW(INDIRECT("1:"&amp;LEN(E502)))),""),"")</f>
        <v/>
      </c>
      <c r="G502" s="58" t="str">
        <f t="shared" ca="1" si="45"/>
        <v/>
      </c>
      <c r="H502" s="58" t="str">
        <f t="shared" si="48"/>
        <v xml:space="preserve"> /  - ()</v>
      </c>
    </row>
    <row r="503" spans="1:8">
      <c r="A503" s="58" t="str">
        <f>IF('Italian Bonds Settings'!E204="Netting with Strange Nets ('NET/SPLIT')",INDEX(M:M,MATCH('Italian Bonds Settings'!C204,add_Services!Q:Q,0),1),"")</f>
        <v/>
      </c>
      <c r="B503" s="58" t="str">
        <f>IF('Italian Bonds Settings'!E204="Netting with Strange Nets ('NET/SPLIT')",INDEX(K:K,MATCH('Italian Bonds Settings'!C204,add_Services!Q:Q,0),1),"")</f>
        <v/>
      </c>
      <c r="C503" s="58" t="str">
        <f>IF('Italian Bonds Settings'!E204="Netting with Strange Nets ('NET/SPLIT')",INDEX(L:L,MATCH('Italian Bonds Settings'!C204,add_Services!Q:Q,0),1),"")</f>
        <v/>
      </c>
      <c r="D503" s="58" t="str">
        <f t="shared" si="46"/>
        <v/>
      </c>
      <c r="E503" s="58" t="str">
        <f t="shared" si="47"/>
        <v/>
      </c>
      <c r="F503" s="1" t="str">
        <f ca="1">IF(COUNTIF($E$2:E503,E503)=1,IFERROR(SUMPRODUCT(SEARCH(MID(E503,ROW(INDIRECT("1:"&amp;LEN(E503))),1),Lists!$V$2),ROW(INDIRECT("1:"&amp;LEN(E503)))),""),"")</f>
        <v/>
      </c>
      <c r="G503" s="58" t="str">
        <f t="shared" ca="1" si="45"/>
        <v/>
      </c>
      <c r="H503" s="58" t="str">
        <f t="shared" si="48"/>
        <v xml:space="preserve"> /  - ()</v>
      </c>
    </row>
    <row r="504" spans="1:8">
      <c r="A504" s="58" t="str">
        <f>IF('Italian Bonds Settings'!E205="Netting with Strange Nets ('NET/SPLIT')",INDEX(M:M,MATCH('Italian Bonds Settings'!C205,add_Services!Q:Q,0),1),"")</f>
        <v/>
      </c>
      <c r="B504" s="58" t="str">
        <f>IF('Italian Bonds Settings'!E205="Netting with Strange Nets ('NET/SPLIT')",INDEX(K:K,MATCH('Italian Bonds Settings'!C205,add_Services!Q:Q,0),1),"")</f>
        <v/>
      </c>
      <c r="C504" s="58" t="str">
        <f>IF('Italian Bonds Settings'!E205="Netting with Strange Nets ('NET/SPLIT')",INDEX(L:L,MATCH('Italian Bonds Settings'!C205,add_Services!Q:Q,0),1),"")</f>
        <v/>
      </c>
      <c r="D504" s="58" t="str">
        <f t="shared" si="46"/>
        <v/>
      </c>
      <c r="E504" s="58" t="str">
        <f t="shared" si="47"/>
        <v/>
      </c>
      <c r="F504" s="1" t="str">
        <f ca="1">IF(COUNTIF($E$2:E504,E504)=1,IFERROR(SUMPRODUCT(SEARCH(MID(E504,ROW(INDIRECT("1:"&amp;LEN(E504))),1),Lists!$V$2),ROW(INDIRECT("1:"&amp;LEN(E504)))),""),"")</f>
        <v/>
      </c>
      <c r="G504" s="58" t="str">
        <f t="shared" ca="1" si="45"/>
        <v/>
      </c>
      <c r="H504" s="58" t="str">
        <f t="shared" si="48"/>
        <v xml:space="preserve"> /  - ()</v>
      </c>
    </row>
    <row r="505" spans="1:8">
      <c r="A505" s="58" t="str">
        <f>IF('Italian Bonds Settings'!E206="Netting with Strange Nets ('NET/SPLIT')",INDEX(M:M,MATCH('Italian Bonds Settings'!C206,add_Services!Q:Q,0),1),"")</f>
        <v/>
      </c>
      <c r="B505" s="58" t="str">
        <f>IF('Italian Bonds Settings'!E206="Netting with Strange Nets ('NET/SPLIT')",INDEX(K:K,MATCH('Italian Bonds Settings'!C206,add_Services!Q:Q,0),1),"")</f>
        <v/>
      </c>
      <c r="C505" s="58" t="str">
        <f>IF('Italian Bonds Settings'!E206="Netting with Strange Nets ('NET/SPLIT')",INDEX(L:L,MATCH('Italian Bonds Settings'!C206,add_Services!Q:Q,0),1),"")</f>
        <v/>
      </c>
      <c r="D505" s="58" t="str">
        <f t="shared" si="46"/>
        <v/>
      </c>
      <c r="E505" s="58" t="str">
        <f t="shared" si="47"/>
        <v/>
      </c>
      <c r="F505" s="1" t="str">
        <f ca="1">IF(COUNTIF($E$2:E505,E505)=1,IFERROR(SUMPRODUCT(SEARCH(MID(E505,ROW(INDIRECT("1:"&amp;LEN(E505))),1),Lists!$V$2),ROW(INDIRECT("1:"&amp;LEN(E505)))),""),"")</f>
        <v/>
      </c>
      <c r="G505" s="58" t="str">
        <f t="shared" ca="1" si="45"/>
        <v/>
      </c>
      <c r="H505" s="58" t="str">
        <f t="shared" si="48"/>
        <v xml:space="preserve"> /  - ()</v>
      </c>
    </row>
    <row r="506" spans="1:8">
      <c r="A506" s="58" t="str">
        <f>IF('Italian Bonds Settings'!E207="Netting with Strange Nets ('NET/SPLIT')",INDEX(M:M,MATCH('Italian Bonds Settings'!C207,add_Services!Q:Q,0),1),"")</f>
        <v/>
      </c>
      <c r="B506" s="58" t="str">
        <f>IF('Italian Bonds Settings'!E207="Netting with Strange Nets ('NET/SPLIT')",INDEX(K:K,MATCH('Italian Bonds Settings'!C207,add_Services!Q:Q,0),1),"")</f>
        <v/>
      </c>
      <c r="C506" s="58" t="str">
        <f>IF('Italian Bonds Settings'!E207="Netting with Strange Nets ('NET/SPLIT')",INDEX(L:L,MATCH('Italian Bonds Settings'!C207,add_Services!Q:Q,0),1),"")</f>
        <v/>
      </c>
      <c r="D506" s="58" t="str">
        <f t="shared" si="46"/>
        <v/>
      </c>
      <c r="E506" s="58" t="str">
        <f t="shared" si="47"/>
        <v/>
      </c>
      <c r="F506" s="1" t="str">
        <f ca="1">IF(COUNTIF($E$2:E506,E506)=1,IFERROR(SUMPRODUCT(SEARCH(MID(E506,ROW(INDIRECT("1:"&amp;LEN(E506))),1),Lists!$V$2),ROW(INDIRECT("1:"&amp;LEN(E506)))),""),"")</f>
        <v/>
      </c>
      <c r="G506" s="58" t="str">
        <f t="shared" ca="1" si="45"/>
        <v/>
      </c>
      <c r="H506" s="58" t="str">
        <f t="shared" si="48"/>
        <v xml:space="preserve"> /  - ()</v>
      </c>
    </row>
    <row r="507" spans="1:8">
      <c r="A507" s="58" t="str">
        <f>IF('Italian Bonds Settings'!E208="Netting with Strange Nets ('NET/SPLIT')",INDEX(M:M,MATCH('Italian Bonds Settings'!C208,add_Services!Q:Q,0),1),"")</f>
        <v/>
      </c>
      <c r="B507" s="58" t="str">
        <f>IF('Italian Bonds Settings'!E208="Netting with Strange Nets ('NET/SPLIT')",INDEX(K:K,MATCH('Italian Bonds Settings'!C208,add_Services!Q:Q,0),1),"")</f>
        <v/>
      </c>
      <c r="C507" s="58" t="str">
        <f>IF('Italian Bonds Settings'!E208="Netting with Strange Nets ('NET/SPLIT')",INDEX(L:L,MATCH('Italian Bonds Settings'!C208,add_Services!Q:Q,0),1),"")</f>
        <v/>
      </c>
      <c r="D507" s="58" t="str">
        <f t="shared" si="46"/>
        <v/>
      </c>
      <c r="E507" s="58" t="str">
        <f t="shared" si="47"/>
        <v/>
      </c>
      <c r="F507" s="1" t="str">
        <f ca="1">IF(COUNTIF($E$2:E507,E507)=1,IFERROR(SUMPRODUCT(SEARCH(MID(E507,ROW(INDIRECT("1:"&amp;LEN(E507))),1),Lists!$V$2),ROW(INDIRECT("1:"&amp;LEN(E507)))),""),"")</f>
        <v/>
      </c>
      <c r="G507" s="58" t="str">
        <f t="shared" ca="1" si="45"/>
        <v/>
      </c>
      <c r="H507" s="58" t="str">
        <f t="shared" si="48"/>
        <v xml:space="preserve"> /  - ()</v>
      </c>
    </row>
    <row r="508" spans="1:8">
      <c r="A508" s="58" t="str">
        <f>IF('Italian Bonds Settings'!E209="Netting with Strange Nets ('NET/SPLIT')",INDEX(M:M,MATCH('Italian Bonds Settings'!C209,add_Services!Q:Q,0),1),"")</f>
        <v/>
      </c>
      <c r="B508" s="58" t="str">
        <f>IF('Italian Bonds Settings'!E209="Netting with Strange Nets ('NET/SPLIT')",INDEX(K:K,MATCH('Italian Bonds Settings'!C209,add_Services!Q:Q,0),1),"")</f>
        <v/>
      </c>
      <c r="C508" s="58" t="str">
        <f>IF('Italian Bonds Settings'!E209="Netting with Strange Nets ('NET/SPLIT')",INDEX(L:L,MATCH('Italian Bonds Settings'!C209,add_Services!Q:Q,0),1),"")</f>
        <v/>
      </c>
      <c r="D508" s="58" t="str">
        <f t="shared" si="46"/>
        <v/>
      </c>
      <c r="E508" s="58" t="str">
        <f t="shared" si="47"/>
        <v/>
      </c>
      <c r="F508" s="1" t="str">
        <f ca="1">IF(COUNTIF($E$2:E508,E508)=1,IFERROR(SUMPRODUCT(SEARCH(MID(E508,ROW(INDIRECT("1:"&amp;LEN(E508))),1),Lists!$V$2),ROW(INDIRECT("1:"&amp;LEN(E508)))),""),"")</f>
        <v/>
      </c>
      <c r="G508" s="58" t="str">
        <f t="shared" ca="1" si="45"/>
        <v/>
      </c>
      <c r="H508" s="58" t="str">
        <f t="shared" si="48"/>
        <v xml:space="preserve"> /  - ()</v>
      </c>
    </row>
    <row r="509" spans="1:8">
      <c r="A509" s="58" t="str">
        <f>IF('Italian Bonds Settings'!E210="Netting with Strange Nets ('NET/SPLIT')",INDEX(M:M,MATCH('Italian Bonds Settings'!C210,add_Services!Q:Q,0),1),"")</f>
        <v/>
      </c>
      <c r="B509" s="58" t="str">
        <f>IF('Italian Bonds Settings'!E210="Netting with Strange Nets ('NET/SPLIT')",INDEX(K:K,MATCH('Italian Bonds Settings'!C210,add_Services!Q:Q,0),1),"")</f>
        <v/>
      </c>
      <c r="C509" s="58" t="str">
        <f>IF('Italian Bonds Settings'!E210="Netting with Strange Nets ('NET/SPLIT')",INDEX(L:L,MATCH('Italian Bonds Settings'!C210,add_Services!Q:Q,0),1),"")</f>
        <v/>
      </c>
      <c r="D509" s="58" t="str">
        <f t="shared" si="46"/>
        <v/>
      </c>
      <c r="E509" s="58" t="str">
        <f t="shared" si="47"/>
        <v/>
      </c>
      <c r="F509" s="1" t="str">
        <f ca="1">IF(COUNTIF($E$2:E509,E509)=1,IFERROR(SUMPRODUCT(SEARCH(MID(E509,ROW(INDIRECT("1:"&amp;LEN(E509))),1),Lists!$V$2),ROW(INDIRECT("1:"&amp;LEN(E509)))),""),"")</f>
        <v/>
      </c>
      <c r="G509" s="58" t="str">
        <f t="shared" ca="1" si="45"/>
        <v/>
      </c>
      <c r="H509" s="58" t="str">
        <f t="shared" si="48"/>
        <v xml:space="preserve"> /  - ()</v>
      </c>
    </row>
    <row r="510" spans="1:8">
      <c r="A510" s="58" t="str">
        <f>IF('Italian Bonds Settings'!E211="Netting with Strange Nets ('NET/SPLIT')",INDEX(M:M,MATCH('Italian Bonds Settings'!C211,add_Services!Q:Q,0),1),"")</f>
        <v/>
      </c>
      <c r="B510" s="58" t="str">
        <f>IF('Italian Bonds Settings'!E211="Netting with Strange Nets ('NET/SPLIT')",INDEX(K:K,MATCH('Italian Bonds Settings'!C211,add_Services!Q:Q,0),1),"")</f>
        <v/>
      </c>
      <c r="C510" s="58" t="str">
        <f>IF('Italian Bonds Settings'!E211="Netting with Strange Nets ('NET/SPLIT')",INDEX(L:L,MATCH('Italian Bonds Settings'!C211,add_Services!Q:Q,0),1),"")</f>
        <v/>
      </c>
      <c r="D510" s="58" t="str">
        <f t="shared" si="46"/>
        <v/>
      </c>
      <c r="E510" s="58" t="str">
        <f t="shared" si="47"/>
        <v/>
      </c>
      <c r="F510" s="1" t="str">
        <f ca="1">IF(COUNTIF($E$2:E510,E510)=1,IFERROR(SUMPRODUCT(SEARCH(MID(E510,ROW(INDIRECT("1:"&amp;LEN(E510))),1),Lists!$V$2),ROW(INDIRECT("1:"&amp;LEN(E510)))),""),"")</f>
        <v/>
      </c>
      <c r="G510" s="58" t="str">
        <f t="shared" ca="1" si="45"/>
        <v/>
      </c>
      <c r="H510" s="58" t="str">
        <f t="shared" si="48"/>
        <v xml:space="preserve"> /  - ()</v>
      </c>
    </row>
    <row r="511" spans="1:8">
      <c r="A511" s="58" t="str">
        <f>IF('Italian Bonds Settings'!E212="Netting with Strange Nets ('NET/SPLIT')",INDEX(M:M,MATCH('Italian Bonds Settings'!C212,add_Services!Q:Q,0),1),"")</f>
        <v/>
      </c>
      <c r="B511" s="58" t="str">
        <f>IF('Italian Bonds Settings'!E212="Netting with Strange Nets ('NET/SPLIT')",INDEX(K:K,MATCH('Italian Bonds Settings'!C212,add_Services!Q:Q,0),1),"")</f>
        <v/>
      </c>
      <c r="C511" s="58" t="str">
        <f>IF('Italian Bonds Settings'!E212="Netting with Strange Nets ('NET/SPLIT')",INDEX(L:L,MATCH('Italian Bonds Settings'!C212,add_Services!Q:Q,0),1),"")</f>
        <v/>
      </c>
      <c r="D511" s="58" t="str">
        <f t="shared" si="46"/>
        <v/>
      </c>
      <c r="E511" s="58" t="str">
        <f t="shared" si="47"/>
        <v/>
      </c>
      <c r="F511" s="1" t="str">
        <f ca="1">IF(COUNTIF($E$2:E511,E511)=1,IFERROR(SUMPRODUCT(SEARCH(MID(E511,ROW(INDIRECT("1:"&amp;LEN(E511))),1),Lists!$V$2),ROW(INDIRECT("1:"&amp;LEN(E511)))),""),"")</f>
        <v/>
      </c>
      <c r="G511" s="58" t="str">
        <f t="shared" ca="1" si="45"/>
        <v/>
      </c>
      <c r="H511" s="58" t="str">
        <f t="shared" si="48"/>
        <v xml:space="preserve"> /  - ()</v>
      </c>
    </row>
    <row r="512" spans="1:8">
      <c r="A512" s="58" t="str">
        <f>IF('Italian Bonds Settings'!E213="Netting with Strange Nets ('NET/SPLIT')",INDEX(M:M,MATCH('Italian Bonds Settings'!C213,add_Services!Q:Q,0),1),"")</f>
        <v/>
      </c>
      <c r="B512" s="58" t="str">
        <f>IF('Italian Bonds Settings'!E213="Netting with Strange Nets ('NET/SPLIT')",INDEX(K:K,MATCH('Italian Bonds Settings'!C213,add_Services!Q:Q,0),1),"")</f>
        <v/>
      </c>
      <c r="C512" s="58" t="str">
        <f>IF('Italian Bonds Settings'!E213="Netting with Strange Nets ('NET/SPLIT')",INDEX(L:L,MATCH('Italian Bonds Settings'!C213,add_Services!Q:Q,0),1),"")</f>
        <v/>
      </c>
      <c r="D512" s="58" t="str">
        <f t="shared" si="46"/>
        <v/>
      </c>
      <c r="E512" s="58" t="str">
        <f t="shared" si="47"/>
        <v/>
      </c>
      <c r="F512" s="1" t="str">
        <f ca="1">IF(COUNTIF($E$2:E512,E512)=1,IFERROR(SUMPRODUCT(SEARCH(MID(E512,ROW(INDIRECT("1:"&amp;LEN(E512))),1),Lists!$V$2),ROW(INDIRECT("1:"&amp;LEN(E512)))),""),"")</f>
        <v/>
      </c>
      <c r="G512" s="58" t="str">
        <f t="shared" ca="1" si="45"/>
        <v/>
      </c>
      <c r="H512" s="58" t="str">
        <f t="shared" si="48"/>
        <v xml:space="preserve"> /  - ()</v>
      </c>
    </row>
    <row r="513" spans="1:8">
      <c r="A513" s="58" t="str">
        <f>IF('Italian Bonds Settings'!E214="Netting with Strange Nets ('NET/SPLIT')",INDEX(M:M,MATCH('Italian Bonds Settings'!C214,add_Services!Q:Q,0),1),"")</f>
        <v/>
      </c>
      <c r="B513" s="58" t="str">
        <f>IF('Italian Bonds Settings'!E214="Netting with Strange Nets ('NET/SPLIT')",INDEX(K:K,MATCH('Italian Bonds Settings'!C214,add_Services!Q:Q,0),1),"")</f>
        <v/>
      </c>
      <c r="C513" s="58" t="str">
        <f>IF('Italian Bonds Settings'!E214="Netting with Strange Nets ('NET/SPLIT')",INDEX(L:L,MATCH('Italian Bonds Settings'!C214,add_Services!Q:Q,0),1),"")</f>
        <v/>
      </c>
      <c r="D513" s="58" t="str">
        <f t="shared" si="46"/>
        <v/>
      </c>
      <c r="E513" s="58" t="str">
        <f t="shared" si="47"/>
        <v/>
      </c>
      <c r="F513" s="1" t="str">
        <f ca="1">IF(COUNTIF($E$2:E513,E513)=1,IFERROR(SUMPRODUCT(SEARCH(MID(E513,ROW(INDIRECT("1:"&amp;LEN(E513))),1),Lists!$V$2),ROW(INDIRECT("1:"&amp;LEN(E513)))),""),"")</f>
        <v/>
      </c>
      <c r="G513" s="58" t="str">
        <f t="shared" ca="1" si="45"/>
        <v/>
      </c>
      <c r="H513" s="58" t="str">
        <f t="shared" si="48"/>
        <v xml:space="preserve"> /  - ()</v>
      </c>
    </row>
    <row r="514" spans="1:8">
      <c r="A514" s="58" t="str">
        <f>IF('Italian Bonds Settings'!E215="Netting with Strange Nets ('NET/SPLIT')",INDEX(M:M,MATCH('Italian Bonds Settings'!C215,add_Services!Q:Q,0),1),"")</f>
        <v/>
      </c>
      <c r="B514" s="58" t="str">
        <f>IF('Italian Bonds Settings'!E215="Netting with Strange Nets ('NET/SPLIT')",INDEX(K:K,MATCH('Italian Bonds Settings'!C215,add_Services!Q:Q,0),1),"")</f>
        <v/>
      </c>
      <c r="C514" s="58" t="str">
        <f>IF('Italian Bonds Settings'!E215="Netting with Strange Nets ('NET/SPLIT')",INDEX(L:L,MATCH('Italian Bonds Settings'!C215,add_Services!Q:Q,0),1),"")</f>
        <v/>
      </c>
      <c r="D514" s="58" t="str">
        <f t="shared" si="46"/>
        <v/>
      </c>
      <c r="E514" s="58" t="str">
        <f t="shared" si="47"/>
        <v/>
      </c>
      <c r="F514" s="1" t="str">
        <f ca="1">IF(COUNTIF($E$2:E514,E514)=1,IFERROR(SUMPRODUCT(SEARCH(MID(E514,ROW(INDIRECT("1:"&amp;LEN(E514))),1),Lists!$V$2),ROW(INDIRECT("1:"&amp;LEN(E514)))),""),"")</f>
        <v/>
      </c>
      <c r="G514" s="58" t="str">
        <f t="shared" ref="G514:G577" ca="1" si="49">IFERROR(RANK(F514,$F$2:$F$600,0),"")</f>
        <v/>
      </c>
      <c r="H514" s="58" t="str">
        <f t="shared" si="48"/>
        <v xml:space="preserve"> /  - ()</v>
      </c>
    </row>
    <row r="515" spans="1:8">
      <c r="A515" s="58" t="str">
        <f>IF('Italian Bonds Settings'!E216="Netting with Strange Nets ('NET/SPLIT')",INDEX(M:M,MATCH('Italian Bonds Settings'!C216,add_Services!Q:Q,0),1),"")</f>
        <v/>
      </c>
      <c r="B515" s="58" t="str">
        <f>IF('Italian Bonds Settings'!E216="Netting with Strange Nets ('NET/SPLIT')",INDEX(K:K,MATCH('Italian Bonds Settings'!C216,add_Services!Q:Q,0),1),"")</f>
        <v/>
      </c>
      <c r="C515" s="58" t="str">
        <f>IF('Italian Bonds Settings'!E216="Netting with Strange Nets ('NET/SPLIT')",INDEX(L:L,MATCH('Italian Bonds Settings'!C216,add_Services!Q:Q,0),1),"")</f>
        <v/>
      </c>
      <c r="D515" s="58" t="str">
        <f t="shared" si="46"/>
        <v/>
      </c>
      <c r="E515" s="58" t="str">
        <f t="shared" si="47"/>
        <v/>
      </c>
      <c r="F515" s="1" t="str">
        <f ca="1">IF(COUNTIF($E$2:E515,E515)=1,IFERROR(SUMPRODUCT(SEARCH(MID(E515,ROW(INDIRECT("1:"&amp;LEN(E515))),1),Lists!$V$2),ROW(INDIRECT("1:"&amp;LEN(E515)))),""),"")</f>
        <v/>
      </c>
      <c r="G515" s="58" t="str">
        <f t="shared" ca="1" si="49"/>
        <v/>
      </c>
      <c r="H515" s="58" t="str">
        <f t="shared" si="48"/>
        <v xml:space="preserve"> /  - ()</v>
      </c>
    </row>
    <row r="516" spans="1:8">
      <c r="A516" s="58" t="str">
        <f>IF('Italian Bonds Settings'!E217="Netting with Strange Nets ('NET/SPLIT')",INDEX(M:M,MATCH('Italian Bonds Settings'!C217,add_Services!Q:Q,0),1),"")</f>
        <v/>
      </c>
      <c r="B516" s="58" t="str">
        <f>IF('Italian Bonds Settings'!E217="Netting with Strange Nets ('NET/SPLIT')",INDEX(K:K,MATCH('Italian Bonds Settings'!C217,add_Services!Q:Q,0),1),"")</f>
        <v/>
      </c>
      <c r="C516" s="58" t="str">
        <f>IF('Italian Bonds Settings'!E217="Netting with Strange Nets ('NET/SPLIT')",INDEX(L:L,MATCH('Italian Bonds Settings'!C217,add_Services!Q:Q,0),1),"")</f>
        <v/>
      </c>
      <c r="D516" s="58" t="str">
        <f t="shared" si="46"/>
        <v/>
      </c>
      <c r="E516" s="58" t="str">
        <f t="shared" si="47"/>
        <v/>
      </c>
      <c r="F516" s="1" t="str">
        <f ca="1">IF(COUNTIF($E$2:E516,E516)=1,IFERROR(SUMPRODUCT(SEARCH(MID(E516,ROW(INDIRECT("1:"&amp;LEN(E516))),1),Lists!$V$2),ROW(INDIRECT("1:"&amp;LEN(E516)))),""),"")</f>
        <v/>
      </c>
      <c r="G516" s="58" t="str">
        <f t="shared" ca="1" si="49"/>
        <v/>
      </c>
      <c r="H516" s="58" t="str">
        <f t="shared" si="48"/>
        <v xml:space="preserve"> /  - ()</v>
      </c>
    </row>
    <row r="517" spans="1:8">
      <c r="A517" s="58" t="str">
        <f>IF('Italian Bonds Settings'!E218="Netting with Strange Nets ('NET/SPLIT')",INDEX(M:M,MATCH('Italian Bonds Settings'!C218,add_Services!Q:Q,0),1),"")</f>
        <v/>
      </c>
      <c r="B517" s="58" t="str">
        <f>IF('Italian Bonds Settings'!E218="Netting with Strange Nets ('NET/SPLIT')",INDEX(K:K,MATCH('Italian Bonds Settings'!C218,add_Services!Q:Q,0),1),"")</f>
        <v/>
      </c>
      <c r="C517" s="58" t="str">
        <f>IF('Italian Bonds Settings'!E218="Netting with Strange Nets ('NET/SPLIT')",INDEX(L:L,MATCH('Italian Bonds Settings'!C218,add_Services!Q:Q,0),1),"")</f>
        <v/>
      </c>
      <c r="D517" s="58" t="str">
        <f t="shared" si="46"/>
        <v/>
      </c>
      <c r="E517" s="58" t="str">
        <f t="shared" si="47"/>
        <v/>
      </c>
      <c r="F517" s="1" t="str">
        <f ca="1">IF(COUNTIF($E$2:E517,E517)=1,IFERROR(SUMPRODUCT(SEARCH(MID(E517,ROW(INDIRECT("1:"&amp;LEN(E517))),1),Lists!$V$2),ROW(INDIRECT("1:"&amp;LEN(E517)))),""),"")</f>
        <v/>
      </c>
      <c r="G517" s="58" t="str">
        <f t="shared" ca="1" si="49"/>
        <v/>
      </c>
      <c r="H517" s="58" t="str">
        <f t="shared" si="48"/>
        <v xml:space="preserve"> /  - ()</v>
      </c>
    </row>
    <row r="518" spans="1:8">
      <c r="A518" s="58" t="str">
        <f>IF('Italian Bonds Settings'!E219="Netting with Strange Nets ('NET/SPLIT')",INDEX(M:M,MATCH('Italian Bonds Settings'!C219,add_Services!Q:Q,0),1),"")</f>
        <v/>
      </c>
      <c r="B518" s="58" t="str">
        <f>IF('Italian Bonds Settings'!E219="Netting with Strange Nets ('NET/SPLIT')",INDEX(K:K,MATCH('Italian Bonds Settings'!C219,add_Services!Q:Q,0),1),"")</f>
        <v/>
      </c>
      <c r="C518" s="58" t="str">
        <f>IF('Italian Bonds Settings'!E219="Netting with Strange Nets ('NET/SPLIT')",INDEX(L:L,MATCH('Italian Bonds Settings'!C219,add_Services!Q:Q,0),1),"")</f>
        <v/>
      </c>
      <c r="D518" s="58" t="str">
        <f t="shared" si="46"/>
        <v/>
      </c>
      <c r="E518" s="58" t="str">
        <f t="shared" si="47"/>
        <v/>
      </c>
      <c r="F518" s="1" t="str">
        <f ca="1">IF(COUNTIF($E$2:E518,E518)=1,IFERROR(SUMPRODUCT(SEARCH(MID(E518,ROW(INDIRECT("1:"&amp;LEN(E518))),1),Lists!$V$2),ROW(INDIRECT("1:"&amp;LEN(E518)))),""),"")</f>
        <v/>
      </c>
      <c r="G518" s="58" t="str">
        <f t="shared" ca="1" si="49"/>
        <v/>
      </c>
      <c r="H518" s="58" t="str">
        <f t="shared" si="48"/>
        <v xml:space="preserve"> /  - ()</v>
      </c>
    </row>
    <row r="519" spans="1:8">
      <c r="A519" s="58" t="str">
        <f>IF('Italian Bonds Settings'!E220="Netting with Strange Nets ('NET/SPLIT')",INDEX(M:M,MATCH('Italian Bonds Settings'!C220,add_Services!Q:Q,0),1),"")</f>
        <v/>
      </c>
      <c r="B519" s="58" t="str">
        <f>IF('Italian Bonds Settings'!E220="Netting with Strange Nets ('NET/SPLIT')",INDEX(K:K,MATCH('Italian Bonds Settings'!C220,add_Services!Q:Q,0),1),"")</f>
        <v/>
      </c>
      <c r="C519" s="58" t="str">
        <f>IF('Italian Bonds Settings'!E220="Netting with Strange Nets ('NET/SPLIT')",INDEX(L:L,MATCH('Italian Bonds Settings'!C220,add_Services!Q:Q,0),1),"")</f>
        <v/>
      </c>
      <c r="D519" s="58" t="str">
        <f t="shared" si="46"/>
        <v/>
      </c>
      <c r="E519" s="58" t="str">
        <f t="shared" si="47"/>
        <v/>
      </c>
      <c r="F519" s="1" t="str">
        <f ca="1">IF(COUNTIF($E$2:E519,E519)=1,IFERROR(SUMPRODUCT(SEARCH(MID(E519,ROW(INDIRECT("1:"&amp;LEN(E519))),1),Lists!$V$2),ROW(INDIRECT("1:"&amp;LEN(E519)))),""),"")</f>
        <v/>
      </c>
      <c r="G519" s="58" t="str">
        <f t="shared" ca="1" si="49"/>
        <v/>
      </c>
      <c r="H519" s="58" t="str">
        <f t="shared" si="48"/>
        <v xml:space="preserve"> /  - ()</v>
      </c>
    </row>
    <row r="520" spans="1:8">
      <c r="A520" s="58" t="str">
        <f>IF('Italian Bonds Settings'!E221="Netting with Strange Nets ('NET/SPLIT')",INDEX(M:M,MATCH('Italian Bonds Settings'!C221,add_Services!Q:Q,0),1),"")</f>
        <v/>
      </c>
      <c r="B520" s="58" t="str">
        <f>IF('Italian Bonds Settings'!E221="Netting with Strange Nets ('NET/SPLIT')",INDEX(K:K,MATCH('Italian Bonds Settings'!C221,add_Services!Q:Q,0),1),"")</f>
        <v/>
      </c>
      <c r="C520" s="58" t="str">
        <f>IF('Italian Bonds Settings'!E221="Netting with Strange Nets ('NET/SPLIT')",INDEX(L:L,MATCH('Italian Bonds Settings'!C221,add_Services!Q:Q,0),1),"")</f>
        <v/>
      </c>
      <c r="D520" s="58" t="str">
        <f t="shared" si="46"/>
        <v/>
      </c>
      <c r="E520" s="58" t="str">
        <f t="shared" si="47"/>
        <v/>
      </c>
      <c r="F520" s="1" t="str">
        <f ca="1">IF(COUNTIF($E$2:E520,E520)=1,IFERROR(SUMPRODUCT(SEARCH(MID(E520,ROW(INDIRECT("1:"&amp;LEN(E520))),1),Lists!$V$2),ROW(INDIRECT("1:"&amp;LEN(E520)))),""),"")</f>
        <v/>
      </c>
      <c r="G520" s="58" t="str">
        <f t="shared" ca="1" si="49"/>
        <v/>
      </c>
      <c r="H520" s="58" t="str">
        <f t="shared" si="48"/>
        <v xml:space="preserve"> /  - ()</v>
      </c>
    </row>
    <row r="521" spans="1:8">
      <c r="A521" s="58" t="str">
        <f>IF('Italian Bonds Settings'!E222="Netting with Strange Nets ('NET/SPLIT')",INDEX(M:M,MATCH('Italian Bonds Settings'!C222,add_Services!Q:Q,0),1),"")</f>
        <v/>
      </c>
      <c r="B521" s="58" t="str">
        <f>IF('Italian Bonds Settings'!E222="Netting with Strange Nets ('NET/SPLIT')",INDEX(K:K,MATCH('Italian Bonds Settings'!C222,add_Services!Q:Q,0),1),"")</f>
        <v/>
      </c>
      <c r="C521" s="58" t="str">
        <f>IF('Italian Bonds Settings'!E222="Netting with Strange Nets ('NET/SPLIT')",INDEX(L:L,MATCH('Italian Bonds Settings'!C222,add_Services!Q:Q,0),1),"")</f>
        <v/>
      </c>
      <c r="D521" s="58" t="str">
        <f t="shared" si="46"/>
        <v/>
      </c>
      <c r="E521" s="58" t="str">
        <f t="shared" si="47"/>
        <v/>
      </c>
      <c r="F521" s="1" t="str">
        <f ca="1">IF(COUNTIF($E$2:E521,E521)=1,IFERROR(SUMPRODUCT(SEARCH(MID(E521,ROW(INDIRECT("1:"&amp;LEN(E521))),1),Lists!$V$2),ROW(INDIRECT("1:"&amp;LEN(E521)))),""),"")</f>
        <v/>
      </c>
      <c r="G521" s="58" t="str">
        <f t="shared" ca="1" si="49"/>
        <v/>
      </c>
      <c r="H521" s="58" t="str">
        <f t="shared" si="48"/>
        <v xml:space="preserve"> /  - ()</v>
      </c>
    </row>
    <row r="522" spans="1:8">
      <c r="A522" s="58" t="str">
        <f>IF('Italian Bonds Settings'!E223="Netting with Strange Nets ('NET/SPLIT')",INDEX(M:M,MATCH('Italian Bonds Settings'!C223,add_Services!Q:Q,0),1),"")</f>
        <v/>
      </c>
      <c r="B522" s="58" t="str">
        <f>IF('Italian Bonds Settings'!E223="Netting with Strange Nets ('NET/SPLIT')",INDEX(K:K,MATCH('Italian Bonds Settings'!C223,add_Services!Q:Q,0),1),"")</f>
        <v/>
      </c>
      <c r="C522" s="58" t="str">
        <f>IF('Italian Bonds Settings'!E223="Netting with Strange Nets ('NET/SPLIT')",INDEX(L:L,MATCH('Italian Bonds Settings'!C223,add_Services!Q:Q,0),1),"")</f>
        <v/>
      </c>
      <c r="D522" s="58" t="str">
        <f t="shared" si="46"/>
        <v/>
      </c>
      <c r="E522" s="58" t="str">
        <f t="shared" si="47"/>
        <v/>
      </c>
      <c r="F522" s="1" t="str">
        <f ca="1">IF(COUNTIF($E$2:E522,E522)=1,IFERROR(SUMPRODUCT(SEARCH(MID(E522,ROW(INDIRECT("1:"&amp;LEN(E522))),1),Lists!$V$2),ROW(INDIRECT("1:"&amp;LEN(E522)))),""),"")</f>
        <v/>
      </c>
      <c r="G522" s="58" t="str">
        <f t="shared" ca="1" si="49"/>
        <v/>
      </c>
      <c r="H522" s="58" t="str">
        <f t="shared" si="48"/>
        <v xml:space="preserve"> /  - ()</v>
      </c>
    </row>
    <row r="523" spans="1:8">
      <c r="A523" s="58" t="str">
        <f>IF('Italian Bonds Settings'!E224="Netting with Strange Nets ('NET/SPLIT')",INDEX(M:M,MATCH('Italian Bonds Settings'!C224,add_Services!Q:Q,0),1),"")</f>
        <v/>
      </c>
      <c r="B523" s="58" t="str">
        <f>IF('Italian Bonds Settings'!E224="Netting with Strange Nets ('NET/SPLIT')",INDEX(K:K,MATCH('Italian Bonds Settings'!C224,add_Services!Q:Q,0),1),"")</f>
        <v/>
      </c>
      <c r="C523" s="58" t="str">
        <f>IF('Italian Bonds Settings'!E224="Netting with Strange Nets ('NET/SPLIT')",INDEX(L:L,MATCH('Italian Bonds Settings'!C224,add_Services!Q:Q,0),1),"")</f>
        <v/>
      </c>
      <c r="D523" s="58" t="str">
        <f t="shared" si="46"/>
        <v/>
      </c>
      <c r="E523" s="58" t="str">
        <f t="shared" si="47"/>
        <v/>
      </c>
      <c r="F523" s="1" t="str">
        <f ca="1">IF(COUNTIF($E$2:E523,E523)=1,IFERROR(SUMPRODUCT(SEARCH(MID(E523,ROW(INDIRECT("1:"&amp;LEN(E523))),1),Lists!$V$2),ROW(INDIRECT("1:"&amp;LEN(E523)))),""),"")</f>
        <v/>
      </c>
      <c r="G523" s="58" t="str">
        <f t="shared" ca="1" si="49"/>
        <v/>
      </c>
      <c r="H523" s="58" t="str">
        <f t="shared" si="48"/>
        <v xml:space="preserve"> /  - ()</v>
      </c>
    </row>
    <row r="524" spans="1:8">
      <c r="A524" s="58" t="str">
        <f>IF('Italian Bonds Settings'!E225="Netting with Strange Nets ('NET/SPLIT')",INDEX(M:M,MATCH('Italian Bonds Settings'!C225,add_Services!Q:Q,0),1),"")</f>
        <v/>
      </c>
      <c r="B524" s="58" t="str">
        <f>IF('Italian Bonds Settings'!E225="Netting with Strange Nets ('NET/SPLIT')",INDEX(K:K,MATCH('Italian Bonds Settings'!C225,add_Services!Q:Q,0),1),"")</f>
        <v/>
      </c>
      <c r="C524" s="58" t="str">
        <f>IF('Italian Bonds Settings'!E225="Netting with Strange Nets ('NET/SPLIT')",INDEX(L:L,MATCH('Italian Bonds Settings'!C225,add_Services!Q:Q,0),1),"")</f>
        <v/>
      </c>
      <c r="D524" s="58" t="str">
        <f t="shared" si="46"/>
        <v/>
      </c>
      <c r="E524" s="58" t="str">
        <f t="shared" si="47"/>
        <v/>
      </c>
      <c r="F524" s="1" t="str">
        <f ca="1">IF(COUNTIF($E$2:E524,E524)=1,IFERROR(SUMPRODUCT(SEARCH(MID(E524,ROW(INDIRECT("1:"&amp;LEN(E524))),1),Lists!$V$2),ROW(INDIRECT("1:"&amp;LEN(E524)))),""),"")</f>
        <v/>
      </c>
      <c r="G524" s="58" t="str">
        <f t="shared" ca="1" si="49"/>
        <v/>
      </c>
      <c r="H524" s="58" t="str">
        <f t="shared" si="48"/>
        <v xml:space="preserve"> /  - ()</v>
      </c>
    </row>
    <row r="525" spans="1:8">
      <c r="A525" s="58" t="str">
        <f>IF('Italian Bonds Settings'!E226="Netting with Strange Nets ('NET/SPLIT')",INDEX(M:M,MATCH('Italian Bonds Settings'!C226,add_Services!Q:Q,0),1),"")</f>
        <v/>
      </c>
      <c r="B525" s="58" t="str">
        <f>IF('Italian Bonds Settings'!E226="Netting with Strange Nets ('NET/SPLIT')",INDEX(K:K,MATCH('Italian Bonds Settings'!C226,add_Services!Q:Q,0),1),"")</f>
        <v/>
      </c>
      <c r="C525" s="58" t="str">
        <f>IF('Italian Bonds Settings'!E226="Netting with Strange Nets ('NET/SPLIT')",INDEX(L:L,MATCH('Italian Bonds Settings'!C226,add_Services!Q:Q,0),1),"")</f>
        <v/>
      </c>
      <c r="D525" s="58" t="str">
        <f t="shared" si="46"/>
        <v/>
      </c>
      <c r="E525" s="58" t="str">
        <f t="shared" si="47"/>
        <v/>
      </c>
      <c r="F525" s="1" t="str">
        <f ca="1">IF(COUNTIF($E$2:E525,E525)=1,IFERROR(SUMPRODUCT(SEARCH(MID(E525,ROW(INDIRECT("1:"&amp;LEN(E525))),1),Lists!$V$2),ROW(INDIRECT("1:"&amp;LEN(E525)))),""),"")</f>
        <v/>
      </c>
      <c r="G525" s="58" t="str">
        <f t="shared" ca="1" si="49"/>
        <v/>
      </c>
      <c r="H525" s="58" t="str">
        <f t="shared" si="48"/>
        <v xml:space="preserve"> /  - ()</v>
      </c>
    </row>
    <row r="526" spans="1:8">
      <c r="A526" s="58" t="str">
        <f>IF('Italian Bonds Settings'!E227="Netting with Strange Nets ('NET/SPLIT')",INDEX(M:M,MATCH('Italian Bonds Settings'!C227,add_Services!Q:Q,0),1),"")</f>
        <v/>
      </c>
      <c r="B526" s="58" t="str">
        <f>IF('Italian Bonds Settings'!E227="Netting with Strange Nets ('NET/SPLIT')",INDEX(K:K,MATCH('Italian Bonds Settings'!C227,add_Services!Q:Q,0),1),"")</f>
        <v/>
      </c>
      <c r="C526" s="58" t="str">
        <f>IF('Italian Bonds Settings'!E227="Netting with Strange Nets ('NET/SPLIT')",INDEX(L:L,MATCH('Italian Bonds Settings'!C227,add_Services!Q:Q,0),1),"")</f>
        <v/>
      </c>
      <c r="D526" s="58" t="str">
        <f t="shared" si="46"/>
        <v/>
      </c>
      <c r="E526" s="58" t="str">
        <f t="shared" si="47"/>
        <v/>
      </c>
      <c r="F526" s="1" t="str">
        <f ca="1">IF(COUNTIF($E$2:E526,E526)=1,IFERROR(SUMPRODUCT(SEARCH(MID(E526,ROW(INDIRECT("1:"&amp;LEN(E526))),1),Lists!$V$2),ROW(INDIRECT("1:"&amp;LEN(E526)))),""),"")</f>
        <v/>
      </c>
      <c r="G526" s="58" t="str">
        <f t="shared" ca="1" si="49"/>
        <v/>
      </c>
      <c r="H526" s="58" t="str">
        <f t="shared" si="48"/>
        <v xml:space="preserve"> /  - ()</v>
      </c>
    </row>
    <row r="527" spans="1:8">
      <c r="A527" s="58" t="str">
        <f>IF('Italian Bonds Settings'!E228="Netting with Strange Nets ('NET/SPLIT')",INDEX(M:M,MATCH('Italian Bonds Settings'!C228,add_Services!Q:Q,0),1),"")</f>
        <v/>
      </c>
      <c r="B527" s="58" t="str">
        <f>IF('Italian Bonds Settings'!E228="Netting with Strange Nets ('NET/SPLIT')",INDEX(K:K,MATCH('Italian Bonds Settings'!C228,add_Services!Q:Q,0),1),"")</f>
        <v/>
      </c>
      <c r="C527" s="58" t="str">
        <f>IF('Italian Bonds Settings'!E228="Netting with Strange Nets ('NET/SPLIT')",INDEX(L:L,MATCH('Italian Bonds Settings'!C228,add_Services!Q:Q,0),1),"")</f>
        <v/>
      </c>
      <c r="D527" s="58" t="str">
        <f t="shared" si="46"/>
        <v/>
      </c>
      <c r="E527" s="58" t="str">
        <f t="shared" si="47"/>
        <v/>
      </c>
      <c r="F527" s="1" t="str">
        <f ca="1">IF(COUNTIF($E$2:E527,E527)=1,IFERROR(SUMPRODUCT(SEARCH(MID(E527,ROW(INDIRECT("1:"&amp;LEN(E527))),1),Lists!$V$2),ROW(INDIRECT("1:"&amp;LEN(E527)))),""),"")</f>
        <v/>
      </c>
      <c r="G527" s="58" t="str">
        <f t="shared" ca="1" si="49"/>
        <v/>
      </c>
      <c r="H527" s="58" t="str">
        <f t="shared" si="48"/>
        <v xml:space="preserve"> /  - ()</v>
      </c>
    </row>
    <row r="528" spans="1:8">
      <c r="A528" s="58" t="str">
        <f>IF('Italian Bonds Settings'!E229="Netting with Strange Nets ('NET/SPLIT')",INDEX(M:M,MATCH('Italian Bonds Settings'!C229,add_Services!Q:Q,0),1),"")</f>
        <v/>
      </c>
      <c r="B528" s="58" t="str">
        <f>IF('Italian Bonds Settings'!E229="Netting with Strange Nets ('NET/SPLIT')",INDEX(K:K,MATCH('Italian Bonds Settings'!C229,add_Services!Q:Q,0),1),"")</f>
        <v/>
      </c>
      <c r="C528" s="58" t="str">
        <f>IF('Italian Bonds Settings'!E229="Netting with Strange Nets ('NET/SPLIT')",INDEX(L:L,MATCH('Italian Bonds Settings'!C229,add_Services!Q:Q,0),1),"")</f>
        <v/>
      </c>
      <c r="D528" s="58" t="str">
        <f t="shared" si="46"/>
        <v/>
      </c>
      <c r="E528" s="58" t="str">
        <f t="shared" si="47"/>
        <v/>
      </c>
      <c r="F528" s="1" t="str">
        <f ca="1">IF(COUNTIF($E$2:E528,E528)=1,IFERROR(SUMPRODUCT(SEARCH(MID(E528,ROW(INDIRECT("1:"&amp;LEN(E528))),1),Lists!$V$2),ROW(INDIRECT("1:"&amp;LEN(E528)))),""),"")</f>
        <v/>
      </c>
      <c r="G528" s="58" t="str">
        <f t="shared" ca="1" si="49"/>
        <v/>
      </c>
      <c r="H528" s="58" t="str">
        <f t="shared" si="48"/>
        <v xml:space="preserve"> /  - ()</v>
      </c>
    </row>
    <row r="529" spans="1:8">
      <c r="A529" s="58" t="str">
        <f>IF('Italian Bonds Settings'!E230="Netting with Strange Nets ('NET/SPLIT')",INDEX(M:M,MATCH('Italian Bonds Settings'!C230,add_Services!Q:Q,0),1),"")</f>
        <v/>
      </c>
      <c r="B529" s="58" t="str">
        <f>IF('Italian Bonds Settings'!E230="Netting with Strange Nets ('NET/SPLIT')",INDEX(K:K,MATCH('Italian Bonds Settings'!C230,add_Services!Q:Q,0),1),"")</f>
        <v/>
      </c>
      <c r="C529" s="58" t="str">
        <f>IF('Italian Bonds Settings'!E230="Netting with Strange Nets ('NET/SPLIT')",INDEX(L:L,MATCH('Italian Bonds Settings'!C230,add_Services!Q:Q,0),1),"")</f>
        <v/>
      </c>
      <c r="D529" s="58" t="str">
        <f t="shared" si="46"/>
        <v/>
      </c>
      <c r="E529" s="58" t="str">
        <f t="shared" si="47"/>
        <v/>
      </c>
      <c r="F529" s="1" t="str">
        <f ca="1">IF(COUNTIF($E$2:E529,E529)=1,IFERROR(SUMPRODUCT(SEARCH(MID(E529,ROW(INDIRECT("1:"&amp;LEN(E529))),1),Lists!$V$2),ROW(INDIRECT("1:"&amp;LEN(E529)))),""),"")</f>
        <v/>
      </c>
      <c r="G529" s="58" t="str">
        <f t="shared" ca="1" si="49"/>
        <v/>
      </c>
      <c r="H529" s="58" t="str">
        <f t="shared" si="48"/>
        <v xml:space="preserve"> /  - ()</v>
      </c>
    </row>
    <row r="530" spans="1:8">
      <c r="A530" s="58" t="str">
        <f>IF('Italian Bonds Settings'!E231="Netting with Strange Nets ('NET/SPLIT')",INDEX(M:M,MATCH('Italian Bonds Settings'!C231,add_Services!Q:Q,0),1),"")</f>
        <v/>
      </c>
      <c r="B530" s="58" t="str">
        <f>IF('Italian Bonds Settings'!E231="Netting with Strange Nets ('NET/SPLIT')",INDEX(K:K,MATCH('Italian Bonds Settings'!C231,add_Services!Q:Q,0),1),"")</f>
        <v/>
      </c>
      <c r="C530" s="58" t="str">
        <f>IF('Italian Bonds Settings'!E231="Netting with Strange Nets ('NET/SPLIT')",INDEX(L:L,MATCH('Italian Bonds Settings'!C231,add_Services!Q:Q,0),1),"")</f>
        <v/>
      </c>
      <c r="D530" s="58" t="str">
        <f t="shared" si="46"/>
        <v/>
      </c>
      <c r="E530" s="58" t="str">
        <f t="shared" si="47"/>
        <v/>
      </c>
      <c r="F530" s="1" t="str">
        <f ca="1">IF(COUNTIF($E$2:E530,E530)=1,IFERROR(SUMPRODUCT(SEARCH(MID(E530,ROW(INDIRECT("1:"&amp;LEN(E530))),1),Lists!$V$2),ROW(INDIRECT("1:"&amp;LEN(E530)))),""),"")</f>
        <v/>
      </c>
      <c r="G530" s="58" t="str">
        <f t="shared" ca="1" si="49"/>
        <v/>
      </c>
      <c r="H530" s="58" t="str">
        <f t="shared" si="48"/>
        <v xml:space="preserve"> /  - ()</v>
      </c>
    </row>
    <row r="531" spans="1:8">
      <c r="A531" s="58" t="str">
        <f>IF('Italian Bonds Settings'!E232="Netting with Strange Nets ('NET/SPLIT')",INDEX(M:M,MATCH('Italian Bonds Settings'!C232,add_Services!Q:Q,0),1),"")</f>
        <v/>
      </c>
      <c r="B531" s="58" t="str">
        <f>IF('Italian Bonds Settings'!E232="Netting with Strange Nets ('NET/SPLIT')",INDEX(K:K,MATCH('Italian Bonds Settings'!C232,add_Services!Q:Q,0),1),"")</f>
        <v/>
      </c>
      <c r="C531" s="58" t="str">
        <f>IF('Italian Bonds Settings'!E232="Netting with Strange Nets ('NET/SPLIT')",INDEX(L:L,MATCH('Italian Bonds Settings'!C232,add_Services!Q:Q,0),1),"")</f>
        <v/>
      </c>
      <c r="D531" s="58" t="str">
        <f t="shared" si="46"/>
        <v/>
      </c>
      <c r="E531" s="58" t="str">
        <f t="shared" si="47"/>
        <v/>
      </c>
      <c r="F531" s="1" t="str">
        <f ca="1">IF(COUNTIF($E$2:E531,E531)=1,IFERROR(SUMPRODUCT(SEARCH(MID(E531,ROW(INDIRECT("1:"&amp;LEN(E531))),1),Lists!$V$2),ROW(INDIRECT("1:"&amp;LEN(E531)))),""),"")</f>
        <v/>
      </c>
      <c r="G531" s="58" t="str">
        <f t="shared" ca="1" si="49"/>
        <v/>
      </c>
      <c r="H531" s="58" t="str">
        <f t="shared" si="48"/>
        <v xml:space="preserve"> /  - ()</v>
      </c>
    </row>
    <row r="532" spans="1:8">
      <c r="A532" s="58" t="str">
        <f>IF('Italian Bonds Settings'!E233="Netting with Strange Nets ('NET/SPLIT')",INDEX(M:M,MATCH('Italian Bonds Settings'!C233,add_Services!Q:Q,0),1),"")</f>
        <v/>
      </c>
      <c r="B532" s="58" t="str">
        <f>IF('Italian Bonds Settings'!E233="Netting with Strange Nets ('NET/SPLIT')",INDEX(K:K,MATCH('Italian Bonds Settings'!C233,add_Services!Q:Q,0),1),"")</f>
        <v/>
      </c>
      <c r="C532" s="58" t="str">
        <f>IF('Italian Bonds Settings'!E233="Netting with Strange Nets ('NET/SPLIT')",INDEX(L:L,MATCH('Italian Bonds Settings'!C233,add_Services!Q:Q,0),1),"")</f>
        <v/>
      </c>
      <c r="D532" s="58" t="str">
        <f t="shared" si="46"/>
        <v/>
      </c>
      <c r="E532" s="58" t="str">
        <f t="shared" si="47"/>
        <v/>
      </c>
      <c r="F532" s="1" t="str">
        <f ca="1">IF(COUNTIF($E$2:E532,E532)=1,IFERROR(SUMPRODUCT(SEARCH(MID(E532,ROW(INDIRECT("1:"&amp;LEN(E532))),1),Lists!$V$2),ROW(INDIRECT("1:"&amp;LEN(E532)))),""),"")</f>
        <v/>
      </c>
      <c r="G532" s="58" t="str">
        <f t="shared" ca="1" si="49"/>
        <v/>
      </c>
      <c r="H532" s="58" t="str">
        <f t="shared" si="48"/>
        <v xml:space="preserve"> /  - ()</v>
      </c>
    </row>
    <row r="533" spans="1:8">
      <c r="A533" s="58" t="str">
        <f>IF('Italian Bonds Settings'!E234="Netting with Strange Nets ('NET/SPLIT')",INDEX(M:M,MATCH('Italian Bonds Settings'!C234,add_Services!Q:Q,0),1),"")</f>
        <v/>
      </c>
      <c r="B533" s="58" t="str">
        <f>IF('Italian Bonds Settings'!E234="Netting with Strange Nets ('NET/SPLIT')",INDEX(K:K,MATCH('Italian Bonds Settings'!C234,add_Services!Q:Q,0),1),"")</f>
        <v/>
      </c>
      <c r="C533" s="58" t="str">
        <f>IF('Italian Bonds Settings'!E234="Netting with Strange Nets ('NET/SPLIT')",INDEX(L:L,MATCH('Italian Bonds Settings'!C234,add_Services!Q:Q,0),1),"")</f>
        <v/>
      </c>
      <c r="D533" s="58" t="str">
        <f t="shared" si="46"/>
        <v/>
      </c>
      <c r="E533" s="58" t="str">
        <f t="shared" si="47"/>
        <v/>
      </c>
      <c r="F533" s="1" t="str">
        <f ca="1">IF(COUNTIF($E$2:E533,E533)=1,IFERROR(SUMPRODUCT(SEARCH(MID(E533,ROW(INDIRECT("1:"&amp;LEN(E533))),1),Lists!$V$2),ROW(INDIRECT("1:"&amp;LEN(E533)))),""),"")</f>
        <v/>
      </c>
      <c r="G533" s="58" t="str">
        <f t="shared" ca="1" si="49"/>
        <v/>
      </c>
      <c r="H533" s="58" t="str">
        <f t="shared" si="48"/>
        <v xml:space="preserve"> /  - ()</v>
      </c>
    </row>
    <row r="534" spans="1:8">
      <c r="A534" s="58" t="str">
        <f>IF('Italian Bonds Settings'!E235="Netting with Strange Nets ('NET/SPLIT')",INDEX(M:M,MATCH('Italian Bonds Settings'!C235,add_Services!Q:Q,0),1),"")</f>
        <v/>
      </c>
      <c r="B534" s="58" t="str">
        <f>IF('Italian Bonds Settings'!E235="Netting with Strange Nets ('NET/SPLIT')",INDEX(K:K,MATCH('Italian Bonds Settings'!C235,add_Services!Q:Q,0),1),"")</f>
        <v/>
      </c>
      <c r="C534" s="58" t="str">
        <f>IF('Italian Bonds Settings'!E235="Netting with Strange Nets ('NET/SPLIT')",INDEX(L:L,MATCH('Italian Bonds Settings'!C235,add_Services!Q:Q,0),1),"")</f>
        <v/>
      </c>
      <c r="D534" s="58" t="str">
        <f t="shared" si="46"/>
        <v/>
      </c>
      <c r="E534" s="58" t="str">
        <f t="shared" si="47"/>
        <v/>
      </c>
      <c r="F534" s="1" t="str">
        <f ca="1">IF(COUNTIF($E$2:E534,E534)=1,IFERROR(SUMPRODUCT(SEARCH(MID(E534,ROW(INDIRECT("1:"&amp;LEN(E534))),1),Lists!$V$2),ROW(INDIRECT("1:"&amp;LEN(E534)))),""),"")</f>
        <v/>
      </c>
      <c r="G534" s="58" t="str">
        <f t="shared" ca="1" si="49"/>
        <v/>
      </c>
      <c r="H534" s="58" t="str">
        <f t="shared" si="48"/>
        <v xml:space="preserve"> /  - ()</v>
      </c>
    </row>
    <row r="535" spans="1:8">
      <c r="A535" s="58" t="str">
        <f>IF('Italian Bonds Settings'!E236="Netting with Strange Nets ('NET/SPLIT')",INDEX(M:M,MATCH('Italian Bonds Settings'!C236,add_Services!Q:Q,0),1),"")</f>
        <v/>
      </c>
      <c r="B535" s="58" t="str">
        <f>IF('Italian Bonds Settings'!E236="Netting with Strange Nets ('NET/SPLIT')",INDEX(K:K,MATCH('Italian Bonds Settings'!C236,add_Services!Q:Q,0),1),"")</f>
        <v/>
      </c>
      <c r="C535" s="58" t="str">
        <f>IF('Italian Bonds Settings'!E236="Netting with Strange Nets ('NET/SPLIT')",INDEX(L:L,MATCH('Italian Bonds Settings'!C236,add_Services!Q:Q,0),1),"")</f>
        <v/>
      </c>
      <c r="D535" s="58" t="str">
        <f t="shared" si="46"/>
        <v/>
      </c>
      <c r="E535" s="58" t="str">
        <f t="shared" si="47"/>
        <v/>
      </c>
      <c r="F535" s="1" t="str">
        <f ca="1">IF(COUNTIF($E$2:E535,E535)=1,IFERROR(SUMPRODUCT(SEARCH(MID(E535,ROW(INDIRECT("1:"&amp;LEN(E535))),1),Lists!$V$2),ROW(INDIRECT("1:"&amp;LEN(E535)))),""),"")</f>
        <v/>
      </c>
      <c r="G535" s="58" t="str">
        <f t="shared" ca="1" si="49"/>
        <v/>
      </c>
      <c r="H535" s="58" t="str">
        <f t="shared" si="48"/>
        <v xml:space="preserve"> /  - ()</v>
      </c>
    </row>
    <row r="536" spans="1:8">
      <c r="A536" s="58" t="str">
        <f>IF('Italian Bonds Settings'!E237="Netting with Strange Nets ('NET/SPLIT')",INDEX(M:M,MATCH('Italian Bonds Settings'!C237,add_Services!Q:Q,0),1),"")</f>
        <v/>
      </c>
      <c r="B536" s="58" t="str">
        <f>IF('Italian Bonds Settings'!E237="Netting with Strange Nets ('NET/SPLIT')",INDEX(K:K,MATCH('Italian Bonds Settings'!C237,add_Services!Q:Q,0),1),"")</f>
        <v/>
      </c>
      <c r="C536" s="58" t="str">
        <f>IF('Italian Bonds Settings'!E237="Netting with Strange Nets ('NET/SPLIT')",INDEX(L:L,MATCH('Italian Bonds Settings'!C237,add_Services!Q:Q,0),1),"")</f>
        <v/>
      </c>
      <c r="D536" s="58" t="str">
        <f t="shared" si="46"/>
        <v/>
      </c>
      <c r="E536" s="58" t="str">
        <f t="shared" si="47"/>
        <v/>
      </c>
      <c r="F536" s="1" t="str">
        <f ca="1">IF(COUNTIF($E$2:E536,E536)=1,IFERROR(SUMPRODUCT(SEARCH(MID(E536,ROW(INDIRECT("1:"&amp;LEN(E536))),1),Lists!$V$2),ROW(INDIRECT("1:"&amp;LEN(E536)))),""),"")</f>
        <v/>
      </c>
      <c r="G536" s="58" t="str">
        <f t="shared" ca="1" si="49"/>
        <v/>
      </c>
      <c r="H536" s="58" t="str">
        <f t="shared" si="48"/>
        <v xml:space="preserve"> /  - ()</v>
      </c>
    </row>
    <row r="537" spans="1:8">
      <c r="A537" s="58" t="str">
        <f>IF('Italian Bonds Settings'!E238="Netting with Strange Nets ('NET/SPLIT')",INDEX(M:M,MATCH('Italian Bonds Settings'!C238,add_Services!Q:Q,0),1),"")</f>
        <v/>
      </c>
      <c r="B537" s="58" t="str">
        <f>IF('Italian Bonds Settings'!E238="Netting with Strange Nets ('NET/SPLIT')",INDEX(K:K,MATCH('Italian Bonds Settings'!C238,add_Services!Q:Q,0),1),"")</f>
        <v/>
      </c>
      <c r="C537" s="58" t="str">
        <f>IF('Italian Bonds Settings'!E238="Netting with Strange Nets ('NET/SPLIT')",INDEX(L:L,MATCH('Italian Bonds Settings'!C238,add_Services!Q:Q,0),1),"")</f>
        <v/>
      </c>
      <c r="D537" s="58" t="str">
        <f t="shared" si="46"/>
        <v/>
      </c>
      <c r="E537" s="58" t="str">
        <f t="shared" si="47"/>
        <v/>
      </c>
      <c r="F537" s="1" t="str">
        <f ca="1">IF(COUNTIF($E$2:E537,E537)=1,IFERROR(SUMPRODUCT(SEARCH(MID(E537,ROW(INDIRECT("1:"&amp;LEN(E537))),1),Lists!$V$2),ROW(INDIRECT("1:"&amp;LEN(E537)))),""),"")</f>
        <v/>
      </c>
      <c r="G537" s="58" t="str">
        <f t="shared" ca="1" si="49"/>
        <v/>
      </c>
      <c r="H537" s="58" t="str">
        <f t="shared" si="48"/>
        <v xml:space="preserve"> /  - ()</v>
      </c>
    </row>
    <row r="538" spans="1:8">
      <c r="A538" s="58" t="str">
        <f>IF('Italian Bonds Settings'!E239="Netting with Strange Nets ('NET/SPLIT')",INDEX(M:M,MATCH('Italian Bonds Settings'!C239,add_Services!Q:Q,0),1),"")</f>
        <v/>
      </c>
      <c r="B538" s="58" t="str">
        <f>IF('Italian Bonds Settings'!E239="Netting with Strange Nets ('NET/SPLIT')",INDEX(K:K,MATCH('Italian Bonds Settings'!C239,add_Services!Q:Q,0),1),"")</f>
        <v/>
      </c>
      <c r="C538" s="58" t="str">
        <f>IF('Italian Bonds Settings'!E239="Netting with Strange Nets ('NET/SPLIT')",INDEX(L:L,MATCH('Italian Bonds Settings'!C239,add_Services!Q:Q,0),1),"")</f>
        <v/>
      </c>
      <c r="D538" s="58" t="str">
        <f t="shared" si="46"/>
        <v/>
      </c>
      <c r="E538" s="58" t="str">
        <f t="shared" si="47"/>
        <v/>
      </c>
      <c r="F538" s="1" t="str">
        <f ca="1">IF(COUNTIF($E$2:E538,E538)=1,IFERROR(SUMPRODUCT(SEARCH(MID(E538,ROW(INDIRECT("1:"&amp;LEN(E538))),1),Lists!$V$2),ROW(INDIRECT("1:"&amp;LEN(E538)))),""),"")</f>
        <v/>
      </c>
      <c r="G538" s="58" t="str">
        <f t="shared" ca="1" si="49"/>
        <v/>
      </c>
      <c r="H538" s="58" t="str">
        <f t="shared" si="48"/>
        <v xml:space="preserve"> /  - ()</v>
      </c>
    </row>
    <row r="539" spans="1:8">
      <c r="A539" s="58" t="str">
        <f>IF('Italian Bonds Settings'!E240="Netting with Strange Nets ('NET/SPLIT')",INDEX(M:M,MATCH('Italian Bonds Settings'!C240,add_Services!Q:Q,0),1),"")</f>
        <v/>
      </c>
      <c r="B539" s="58" t="str">
        <f>IF('Italian Bonds Settings'!E240="Netting with Strange Nets ('NET/SPLIT')",INDEX(K:K,MATCH('Italian Bonds Settings'!C240,add_Services!Q:Q,0),1),"")</f>
        <v/>
      </c>
      <c r="C539" s="58" t="str">
        <f>IF('Italian Bonds Settings'!E240="Netting with Strange Nets ('NET/SPLIT')",INDEX(L:L,MATCH('Italian Bonds Settings'!C240,add_Services!Q:Q,0),1),"")</f>
        <v/>
      </c>
      <c r="D539" s="58" t="str">
        <f t="shared" si="46"/>
        <v/>
      </c>
      <c r="E539" s="58" t="str">
        <f t="shared" si="47"/>
        <v/>
      </c>
      <c r="F539" s="1" t="str">
        <f ca="1">IF(COUNTIF($E$2:E539,E539)=1,IFERROR(SUMPRODUCT(SEARCH(MID(E539,ROW(INDIRECT("1:"&amp;LEN(E539))),1),Lists!$V$2),ROW(INDIRECT("1:"&amp;LEN(E539)))),""),"")</f>
        <v/>
      </c>
      <c r="G539" s="58" t="str">
        <f t="shared" ca="1" si="49"/>
        <v/>
      </c>
      <c r="H539" s="58" t="str">
        <f t="shared" si="48"/>
        <v xml:space="preserve"> /  - ()</v>
      </c>
    </row>
    <row r="540" spans="1:8">
      <c r="A540" s="58" t="str">
        <f>IF('Italian Bonds Settings'!E241="Netting with Strange Nets ('NET/SPLIT')",INDEX(M:M,MATCH('Italian Bonds Settings'!C241,add_Services!Q:Q,0),1),"")</f>
        <v/>
      </c>
      <c r="B540" s="58" t="str">
        <f>IF('Italian Bonds Settings'!E241="Netting with Strange Nets ('NET/SPLIT')",INDEX(K:K,MATCH('Italian Bonds Settings'!C241,add_Services!Q:Q,0),1),"")</f>
        <v/>
      </c>
      <c r="C540" s="58" t="str">
        <f>IF('Italian Bonds Settings'!E241="Netting with Strange Nets ('NET/SPLIT')",INDEX(L:L,MATCH('Italian Bonds Settings'!C241,add_Services!Q:Q,0),1),"")</f>
        <v/>
      </c>
      <c r="D540" s="58" t="str">
        <f t="shared" si="46"/>
        <v/>
      </c>
      <c r="E540" s="58" t="str">
        <f t="shared" si="47"/>
        <v/>
      </c>
      <c r="F540" s="1" t="str">
        <f ca="1">IF(COUNTIF($E$2:E540,E540)=1,IFERROR(SUMPRODUCT(SEARCH(MID(E540,ROW(INDIRECT("1:"&amp;LEN(E540))),1),Lists!$V$2),ROW(INDIRECT("1:"&amp;LEN(E540)))),""),"")</f>
        <v/>
      </c>
      <c r="G540" s="58" t="str">
        <f t="shared" ca="1" si="49"/>
        <v/>
      </c>
      <c r="H540" s="58" t="str">
        <f t="shared" si="48"/>
        <v xml:space="preserve"> /  - ()</v>
      </c>
    </row>
    <row r="541" spans="1:8">
      <c r="A541" s="58" t="str">
        <f>IF('Italian Bonds Settings'!E242="Netting with Strange Nets ('NET/SPLIT')",INDEX(M:M,MATCH('Italian Bonds Settings'!C242,add_Services!Q:Q,0),1),"")</f>
        <v/>
      </c>
      <c r="B541" s="58" t="str">
        <f>IF('Italian Bonds Settings'!E242="Netting with Strange Nets ('NET/SPLIT')",INDEX(K:K,MATCH('Italian Bonds Settings'!C242,add_Services!Q:Q,0),1),"")</f>
        <v/>
      </c>
      <c r="C541" s="58" t="str">
        <f>IF('Italian Bonds Settings'!E242="Netting with Strange Nets ('NET/SPLIT')",INDEX(L:L,MATCH('Italian Bonds Settings'!C242,add_Services!Q:Q,0),1),"")</f>
        <v/>
      </c>
      <c r="D541" s="58" t="str">
        <f t="shared" si="46"/>
        <v/>
      </c>
      <c r="E541" s="58" t="str">
        <f t="shared" si="47"/>
        <v/>
      </c>
      <c r="F541" s="1" t="str">
        <f ca="1">IF(COUNTIF($E$2:E541,E541)=1,IFERROR(SUMPRODUCT(SEARCH(MID(E541,ROW(INDIRECT("1:"&amp;LEN(E541))),1),Lists!$V$2),ROW(INDIRECT("1:"&amp;LEN(E541)))),""),"")</f>
        <v/>
      </c>
      <c r="G541" s="58" t="str">
        <f t="shared" ca="1" si="49"/>
        <v/>
      </c>
      <c r="H541" s="58" t="str">
        <f t="shared" si="48"/>
        <v xml:space="preserve"> /  - ()</v>
      </c>
    </row>
    <row r="542" spans="1:8">
      <c r="A542" s="58" t="str">
        <f>IF('Italian Bonds Settings'!E243="Netting with Strange Nets ('NET/SPLIT')",INDEX(M:M,MATCH('Italian Bonds Settings'!C243,add_Services!Q:Q,0),1),"")</f>
        <v/>
      </c>
      <c r="B542" s="58" t="str">
        <f>IF('Italian Bonds Settings'!E243="Netting with Strange Nets ('NET/SPLIT')",INDEX(K:K,MATCH('Italian Bonds Settings'!C243,add_Services!Q:Q,0),1),"")</f>
        <v/>
      </c>
      <c r="C542" s="58" t="str">
        <f>IF('Italian Bonds Settings'!E243="Netting with Strange Nets ('NET/SPLIT')",INDEX(L:L,MATCH('Italian Bonds Settings'!C243,add_Services!Q:Q,0),1),"")</f>
        <v/>
      </c>
      <c r="D542" s="58" t="str">
        <f t="shared" si="46"/>
        <v/>
      </c>
      <c r="E542" s="58" t="str">
        <f t="shared" si="47"/>
        <v/>
      </c>
      <c r="F542" s="1" t="str">
        <f ca="1">IF(COUNTIF($E$2:E542,E542)=1,IFERROR(SUMPRODUCT(SEARCH(MID(E542,ROW(INDIRECT("1:"&amp;LEN(E542))),1),Lists!$V$2),ROW(INDIRECT("1:"&amp;LEN(E542)))),""),"")</f>
        <v/>
      </c>
      <c r="G542" s="58" t="str">
        <f t="shared" ca="1" si="49"/>
        <v/>
      </c>
      <c r="H542" s="58" t="str">
        <f t="shared" si="48"/>
        <v xml:space="preserve"> /  - ()</v>
      </c>
    </row>
    <row r="543" spans="1:8">
      <c r="A543" s="58" t="str">
        <f>IF('Italian Bonds Settings'!E244="Netting with Strange Nets ('NET/SPLIT')",INDEX(M:M,MATCH('Italian Bonds Settings'!C244,add_Services!Q:Q,0),1),"")</f>
        <v/>
      </c>
      <c r="B543" s="58" t="str">
        <f>IF('Italian Bonds Settings'!E244="Netting with Strange Nets ('NET/SPLIT')",INDEX(K:K,MATCH('Italian Bonds Settings'!C244,add_Services!Q:Q,0),1),"")</f>
        <v/>
      </c>
      <c r="C543" s="58" t="str">
        <f>IF('Italian Bonds Settings'!E244="Netting with Strange Nets ('NET/SPLIT')",INDEX(L:L,MATCH('Italian Bonds Settings'!C244,add_Services!Q:Q,0),1),"")</f>
        <v/>
      </c>
      <c r="D543" s="58" t="str">
        <f t="shared" si="46"/>
        <v/>
      </c>
      <c r="E543" s="58" t="str">
        <f t="shared" si="47"/>
        <v/>
      </c>
      <c r="F543" s="1" t="str">
        <f ca="1">IF(COUNTIF($E$2:E543,E543)=1,IFERROR(SUMPRODUCT(SEARCH(MID(E543,ROW(INDIRECT("1:"&amp;LEN(E543))),1),Lists!$V$2),ROW(INDIRECT("1:"&amp;LEN(E543)))),""),"")</f>
        <v/>
      </c>
      <c r="G543" s="58" t="str">
        <f t="shared" ca="1" si="49"/>
        <v/>
      </c>
      <c r="H543" s="58" t="str">
        <f t="shared" si="48"/>
        <v xml:space="preserve"> /  - ()</v>
      </c>
    </row>
    <row r="544" spans="1:8">
      <c r="A544" s="58" t="str">
        <f>IF('Italian Bonds Settings'!E245="Netting with Strange Nets ('NET/SPLIT')",INDEX(M:M,MATCH('Italian Bonds Settings'!C245,add_Services!Q:Q,0),1),"")</f>
        <v/>
      </c>
      <c r="B544" s="58" t="str">
        <f>IF('Italian Bonds Settings'!E245="Netting with Strange Nets ('NET/SPLIT')",INDEX(K:K,MATCH('Italian Bonds Settings'!C245,add_Services!Q:Q,0),1),"")</f>
        <v/>
      </c>
      <c r="C544" s="58" t="str">
        <f>IF('Italian Bonds Settings'!E245="Netting with Strange Nets ('NET/SPLIT')",INDEX(L:L,MATCH('Italian Bonds Settings'!C245,add_Services!Q:Q,0),1),"")</f>
        <v/>
      </c>
      <c r="D544" s="58" t="str">
        <f t="shared" si="46"/>
        <v/>
      </c>
      <c r="E544" s="58" t="str">
        <f t="shared" si="47"/>
        <v/>
      </c>
      <c r="F544" s="1" t="str">
        <f ca="1">IF(COUNTIF($E$2:E544,E544)=1,IFERROR(SUMPRODUCT(SEARCH(MID(E544,ROW(INDIRECT("1:"&amp;LEN(E544))),1),Lists!$V$2),ROW(INDIRECT("1:"&amp;LEN(E544)))),""),"")</f>
        <v/>
      </c>
      <c r="G544" s="58" t="str">
        <f t="shared" ca="1" si="49"/>
        <v/>
      </c>
      <c r="H544" s="58" t="str">
        <f t="shared" si="48"/>
        <v xml:space="preserve"> /  - ()</v>
      </c>
    </row>
    <row r="545" spans="1:8">
      <c r="A545" s="58" t="str">
        <f>IF('Italian Bonds Settings'!E246="Netting with Strange Nets ('NET/SPLIT')",INDEX(M:M,MATCH('Italian Bonds Settings'!C246,add_Services!Q:Q,0),1),"")</f>
        <v/>
      </c>
      <c r="B545" s="58" t="str">
        <f>IF('Italian Bonds Settings'!E246="Netting with Strange Nets ('NET/SPLIT')",INDEX(K:K,MATCH('Italian Bonds Settings'!C246,add_Services!Q:Q,0),1),"")</f>
        <v/>
      </c>
      <c r="C545" s="58" t="str">
        <f>IF('Italian Bonds Settings'!E246="Netting with Strange Nets ('NET/SPLIT')",INDEX(L:L,MATCH('Italian Bonds Settings'!C246,add_Services!Q:Q,0),1),"")</f>
        <v/>
      </c>
      <c r="D545" s="58" t="str">
        <f t="shared" si="46"/>
        <v/>
      </c>
      <c r="E545" s="58" t="str">
        <f t="shared" si="47"/>
        <v/>
      </c>
      <c r="F545" s="1" t="str">
        <f ca="1">IF(COUNTIF($E$2:E545,E545)=1,IFERROR(SUMPRODUCT(SEARCH(MID(E545,ROW(INDIRECT("1:"&amp;LEN(E545))),1),Lists!$V$2),ROW(INDIRECT("1:"&amp;LEN(E545)))),""),"")</f>
        <v/>
      </c>
      <c r="G545" s="58" t="str">
        <f t="shared" ca="1" si="49"/>
        <v/>
      </c>
      <c r="H545" s="58" t="str">
        <f t="shared" si="48"/>
        <v xml:space="preserve"> /  - ()</v>
      </c>
    </row>
    <row r="546" spans="1:8">
      <c r="A546" s="58" t="str">
        <f>IF('Italian Bonds Settings'!E247="Netting with Strange Nets ('NET/SPLIT')",INDEX(M:M,MATCH('Italian Bonds Settings'!C247,add_Services!Q:Q,0),1),"")</f>
        <v/>
      </c>
      <c r="B546" s="58" t="str">
        <f>IF('Italian Bonds Settings'!E247="Netting with Strange Nets ('NET/SPLIT')",INDEX(K:K,MATCH('Italian Bonds Settings'!C247,add_Services!Q:Q,0),1),"")</f>
        <v/>
      </c>
      <c r="C546" s="58" t="str">
        <f>IF('Italian Bonds Settings'!E247="Netting with Strange Nets ('NET/SPLIT')",INDEX(L:L,MATCH('Italian Bonds Settings'!C247,add_Services!Q:Q,0),1),"")</f>
        <v/>
      </c>
      <c r="D546" s="58" t="str">
        <f t="shared" si="46"/>
        <v/>
      </c>
      <c r="E546" s="58" t="str">
        <f t="shared" si="47"/>
        <v/>
      </c>
      <c r="F546" s="1" t="str">
        <f ca="1">IF(COUNTIF($E$2:E546,E546)=1,IFERROR(SUMPRODUCT(SEARCH(MID(E546,ROW(INDIRECT("1:"&amp;LEN(E546))),1),Lists!$V$2),ROW(INDIRECT("1:"&amp;LEN(E546)))),""),"")</f>
        <v/>
      </c>
      <c r="G546" s="58" t="str">
        <f t="shared" ca="1" si="49"/>
        <v/>
      </c>
      <c r="H546" s="58" t="str">
        <f t="shared" si="48"/>
        <v xml:space="preserve"> /  - ()</v>
      </c>
    </row>
    <row r="547" spans="1:8">
      <c r="A547" s="58" t="str">
        <f>IF('Italian Bonds Settings'!E248="Netting with Strange Nets ('NET/SPLIT')",INDEX(M:M,MATCH('Italian Bonds Settings'!C248,add_Services!Q:Q,0),1),"")</f>
        <v/>
      </c>
      <c r="B547" s="58" t="str">
        <f>IF('Italian Bonds Settings'!E248="Netting with Strange Nets ('NET/SPLIT')",INDEX(K:K,MATCH('Italian Bonds Settings'!C248,add_Services!Q:Q,0),1),"")</f>
        <v/>
      </c>
      <c r="C547" s="58" t="str">
        <f>IF('Italian Bonds Settings'!E248="Netting with Strange Nets ('NET/SPLIT')",INDEX(L:L,MATCH('Italian Bonds Settings'!C248,add_Services!Q:Q,0),1),"")</f>
        <v/>
      </c>
      <c r="D547" s="58" t="str">
        <f t="shared" si="46"/>
        <v/>
      </c>
      <c r="E547" s="58" t="str">
        <f t="shared" si="47"/>
        <v/>
      </c>
      <c r="F547" s="1" t="str">
        <f ca="1">IF(COUNTIF($E$2:E547,E547)=1,IFERROR(SUMPRODUCT(SEARCH(MID(E547,ROW(INDIRECT("1:"&amp;LEN(E547))),1),Lists!$V$2),ROW(INDIRECT("1:"&amp;LEN(E547)))),""),"")</f>
        <v/>
      </c>
      <c r="G547" s="58" t="str">
        <f t="shared" ca="1" si="49"/>
        <v/>
      </c>
      <c r="H547" s="58" t="str">
        <f t="shared" si="48"/>
        <v xml:space="preserve"> /  - ()</v>
      </c>
    </row>
    <row r="548" spans="1:8">
      <c r="A548" s="58" t="str">
        <f>IF('Italian Bonds Settings'!E249="Netting with Strange Nets ('NET/SPLIT')",INDEX(M:M,MATCH('Italian Bonds Settings'!C249,add_Services!Q:Q,0),1),"")</f>
        <v/>
      </c>
      <c r="B548" s="58" t="str">
        <f>IF('Italian Bonds Settings'!E249="Netting with Strange Nets ('NET/SPLIT')",INDEX(K:K,MATCH('Italian Bonds Settings'!C249,add_Services!Q:Q,0),1),"")</f>
        <v/>
      </c>
      <c r="C548" s="58" t="str">
        <f>IF('Italian Bonds Settings'!E249="Netting with Strange Nets ('NET/SPLIT')",INDEX(L:L,MATCH('Italian Bonds Settings'!C249,add_Services!Q:Q,0),1),"")</f>
        <v/>
      </c>
      <c r="D548" s="58" t="str">
        <f t="shared" si="46"/>
        <v/>
      </c>
      <c r="E548" s="58" t="str">
        <f t="shared" si="47"/>
        <v/>
      </c>
      <c r="F548" s="1" t="str">
        <f ca="1">IF(COUNTIF($E$2:E548,E548)=1,IFERROR(SUMPRODUCT(SEARCH(MID(E548,ROW(INDIRECT("1:"&amp;LEN(E548))),1),Lists!$V$2),ROW(INDIRECT("1:"&amp;LEN(E548)))),""),"")</f>
        <v/>
      </c>
      <c r="G548" s="58" t="str">
        <f t="shared" ca="1" si="49"/>
        <v/>
      </c>
      <c r="H548" s="58" t="str">
        <f t="shared" si="48"/>
        <v xml:space="preserve"> /  - ()</v>
      </c>
    </row>
    <row r="549" spans="1:8">
      <c r="A549" s="58" t="str">
        <f>IF('Italian Bonds Settings'!E250="Netting with Strange Nets ('NET/SPLIT')",INDEX(M:M,MATCH('Italian Bonds Settings'!C250,add_Services!Q:Q,0),1),"")</f>
        <v/>
      </c>
      <c r="B549" s="58" t="str">
        <f>IF('Italian Bonds Settings'!E250="Netting with Strange Nets ('NET/SPLIT')",INDEX(K:K,MATCH('Italian Bonds Settings'!C250,add_Services!Q:Q,0),1),"")</f>
        <v/>
      </c>
      <c r="C549" s="58" t="str">
        <f>IF('Italian Bonds Settings'!E250="Netting with Strange Nets ('NET/SPLIT')",INDEX(L:L,MATCH('Italian Bonds Settings'!C250,add_Services!Q:Q,0),1),"")</f>
        <v/>
      </c>
      <c r="D549" s="58" t="str">
        <f t="shared" si="46"/>
        <v/>
      </c>
      <c r="E549" s="58" t="str">
        <f t="shared" si="47"/>
        <v/>
      </c>
      <c r="F549" s="1" t="str">
        <f ca="1">IF(COUNTIF($E$2:E549,E549)=1,IFERROR(SUMPRODUCT(SEARCH(MID(E549,ROW(INDIRECT("1:"&amp;LEN(E549))),1),Lists!$V$2),ROW(INDIRECT("1:"&amp;LEN(E549)))),""),"")</f>
        <v/>
      </c>
      <c r="G549" s="58" t="str">
        <f t="shared" ca="1" si="49"/>
        <v/>
      </c>
      <c r="H549" s="58" t="str">
        <f t="shared" si="48"/>
        <v xml:space="preserve"> /  - ()</v>
      </c>
    </row>
    <row r="550" spans="1:8">
      <c r="A550" s="58" t="str">
        <f>IF('Italian Bonds Settings'!E251="Netting with Strange Nets ('NET/SPLIT')",INDEX(M:M,MATCH('Italian Bonds Settings'!C251,add_Services!Q:Q,0),1),"")</f>
        <v/>
      </c>
      <c r="B550" s="58" t="str">
        <f>IF('Italian Bonds Settings'!E251="Netting with Strange Nets ('NET/SPLIT')",INDEX(K:K,MATCH('Italian Bonds Settings'!C251,add_Services!Q:Q,0),1),"")</f>
        <v/>
      </c>
      <c r="C550" s="58" t="str">
        <f>IF('Italian Bonds Settings'!E251="Netting with Strange Nets ('NET/SPLIT')",INDEX(L:L,MATCH('Italian Bonds Settings'!C251,add_Services!Q:Q,0),1),"")</f>
        <v/>
      </c>
      <c r="D550" s="58" t="str">
        <f t="shared" si="46"/>
        <v/>
      </c>
      <c r="E550" s="58" t="str">
        <f t="shared" si="47"/>
        <v/>
      </c>
      <c r="F550" s="1" t="str">
        <f ca="1">IF(COUNTIF($E$2:E550,E550)=1,IFERROR(SUMPRODUCT(SEARCH(MID(E550,ROW(INDIRECT("1:"&amp;LEN(E550))),1),Lists!$V$2),ROW(INDIRECT("1:"&amp;LEN(E550)))),""),"")</f>
        <v/>
      </c>
      <c r="G550" s="58" t="str">
        <f t="shared" ca="1" si="49"/>
        <v/>
      </c>
      <c r="H550" s="58" t="str">
        <f t="shared" si="48"/>
        <v xml:space="preserve"> /  - ()</v>
      </c>
    </row>
    <row r="551" spans="1:8">
      <c r="A551" s="58" t="str">
        <f>IF('Italian Bonds Settings'!E252="Netting with Strange Nets ('NET/SPLIT')",INDEX(M:M,MATCH('Italian Bonds Settings'!C252,add_Services!Q:Q,0),1),"")</f>
        <v/>
      </c>
      <c r="B551" s="58" t="str">
        <f>IF('Italian Bonds Settings'!E252="Netting with Strange Nets ('NET/SPLIT')",INDEX(K:K,MATCH('Italian Bonds Settings'!C252,add_Services!Q:Q,0),1),"")</f>
        <v/>
      </c>
      <c r="C551" s="58" t="str">
        <f>IF('Italian Bonds Settings'!E252="Netting with Strange Nets ('NET/SPLIT')",INDEX(L:L,MATCH('Italian Bonds Settings'!C252,add_Services!Q:Q,0),1),"")</f>
        <v/>
      </c>
      <c r="D551" s="58" t="str">
        <f t="shared" si="46"/>
        <v/>
      </c>
      <c r="E551" s="58" t="str">
        <f t="shared" si="47"/>
        <v/>
      </c>
      <c r="F551" s="1" t="str">
        <f ca="1">IF(COUNTIF($E$2:E551,E551)=1,IFERROR(SUMPRODUCT(SEARCH(MID(E551,ROW(INDIRECT("1:"&amp;LEN(E551))),1),Lists!$V$2),ROW(INDIRECT("1:"&amp;LEN(E551)))),""),"")</f>
        <v/>
      </c>
      <c r="G551" s="58" t="str">
        <f t="shared" ca="1" si="49"/>
        <v/>
      </c>
      <c r="H551" s="58" t="str">
        <f t="shared" si="48"/>
        <v xml:space="preserve"> /  - ()</v>
      </c>
    </row>
    <row r="552" spans="1:8">
      <c r="A552" s="58" t="str">
        <f>IF('Italian Bonds Settings'!E253="Netting with Strange Nets ('NET/SPLIT')",INDEX(M:M,MATCH('Italian Bonds Settings'!C253,add_Services!Q:Q,0),1),"")</f>
        <v/>
      </c>
      <c r="B552" s="58" t="str">
        <f>IF('Italian Bonds Settings'!E253="Netting with Strange Nets ('NET/SPLIT')",INDEX(K:K,MATCH('Italian Bonds Settings'!C253,add_Services!Q:Q,0),1),"")</f>
        <v/>
      </c>
      <c r="C552" s="58" t="str">
        <f>IF('Italian Bonds Settings'!E253="Netting with Strange Nets ('NET/SPLIT')",INDEX(L:L,MATCH('Italian Bonds Settings'!C253,add_Services!Q:Q,0),1),"")</f>
        <v/>
      </c>
      <c r="D552" s="58" t="str">
        <f t="shared" si="46"/>
        <v/>
      </c>
      <c r="E552" s="58" t="str">
        <f t="shared" si="47"/>
        <v/>
      </c>
      <c r="F552" s="1" t="str">
        <f ca="1">IF(COUNTIF($E$2:E552,E552)=1,IFERROR(SUMPRODUCT(SEARCH(MID(E552,ROW(INDIRECT("1:"&amp;LEN(E552))),1),Lists!$V$2),ROW(INDIRECT("1:"&amp;LEN(E552)))),""),"")</f>
        <v/>
      </c>
      <c r="G552" s="58" t="str">
        <f t="shared" ca="1" si="49"/>
        <v/>
      </c>
      <c r="H552" s="58" t="str">
        <f t="shared" si="48"/>
        <v xml:space="preserve"> /  - ()</v>
      </c>
    </row>
    <row r="553" spans="1:8">
      <c r="A553" s="58" t="str">
        <f>IF('Italian Bonds Settings'!E254="Netting with Strange Nets ('NET/SPLIT')",INDEX(M:M,MATCH('Italian Bonds Settings'!C254,add_Services!Q:Q,0),1),"")</f>
        <v/>
      </c>
      <c r="B553" s="58" t="str">
        <f>IF('Italian Bonds Settings'!E254="Netting with Strange Nets ('NET/SPLIT')",INDEX(K:K,MATCH('Italian Bonds Settings'!C254,add_Services!Q:Q,0),1),"")</f>
        <v/>
      </c>
      <c r="C553" s="58" t="str">
        <f>IF('Italian Bonds Settings'!E254="Netting with Strange Nets ('NET/SPLIT')",INDEX(L:L,MATCH('Italian Bonds Settings'!C254,add_Services!Q:Q,0),1),"")</f>
        <v/>
      </c>
      <c r="D553" s="58" t="str">
        <f t="shared" si="46"/>
        <v/>
      </c>
      <c r="E553" s="58" t="str">
        <f t="shared" si="47"/>
        <v/>
      </c>
      <c r="F553" s="1" t="str">
        <f ca="1">IF(COUNTIF($E$2:E553,E553)=1,IFERROR(SUMPRODUCT(SEARCH(MID(E553,ROW(INDIRECT("1:"&amp;LEN(E553))),1),Lists!$V$2),ROW(INDIRECT("1:"&amp;LEN(E553)))),""),"")</f>
        <v/>
      </c>
      <c r="G553" s="58" t="str">
        <f t="shared" ca="1" si="49"/>
        <v/>
      </c>
      <c r="H553" s="58" t="str">
        <f t="shared" si="48"/>
        <v xml:space="preserve"> /  - ()</v>
      </c>
    </row>
    <row r="554" spans="1:8">
      <c r="A554" s="58" t="str">
        <f>IF('Italian Bonds Settings'!E255="Netting with Strange Nets ('NET/SPLIT')",INDEX(M:M,MATCH('Italian Bonds Settings'!C255,add_Services!Q:Q,0),1),"")</f>
        <v/>
      </c>
      <c r="B554" s="58" t="str">
        <f>IF('Italian Bonds Settings'!E255="Netting with Strange Nets ('NET/SPLIT')",INDEX(K:K,MATCH('Italian Bonds Settings'!C255,add_Services!Q:Q,0),1),"")</f>
        <v/>
      </c>
      <c r="C554" s="58" t="str">
        <f>IF('Italian Bonds Settings'!E255="Netting with Strange Nets ('NET/SPLIT')",INDEX(L:L,MATCH('Italian Bonds Settings'!C255,add_Services!Q:Q,0),1),"")</f>
        <v/>
      </c>
      <c r="D554" s="58" t="str">
        <f t="shared" si="46"/>
        <v/>
      </c>
      <c r="E554" s="58" t="str">
        <f t="shared" si="47"/>
        <v/>
      </c>
      <c r="F554" s="1" t="str">
        <f ca="1">IF(COUNTIF($E$2:E554,E554)=1,IFERROR(SUMPRODUCT(SEARCH(MID(E554,ROW(INDIRECT("1:"&amp;LEN(E554))),1),Lists!$V$2),ROW(INDIRECT("1:"&amp;LEN(E554)))),""),"")</f>
        <v/>
      </c>
      <c r="G554" s="58" t="str">
        <f t="shared" ca="1" si="49"/>
        <v/>
      </c>
      <c r="H554" s="58" t="str">
        <f t="shared" si="48"/>
        <v xml:space="preserve"> /  - ()</v>
      </c>
    </row>
    <row r="555" spans="1:8">
      <c r="A555" s="58" t="str">
        <f>IF('Italian Bonds Settings'!E256="Netting with Strange Nets ('NET/SPLIT')",INDEX(M:M,MATCH('Italian Bonds Settings'!C256,add_Services!Q:Q,0),1),"")</f>
        <v/>
      </c>
      <c r="B555" s="58" t="str">
        <f>IF('Italian Bonds Settings'!E256="Netting with Strange Nets ('NET/SPLIT')",INDEX(K:K,MATCH('Italian Bonds Settings'!C256,add_Services!Q:Q,0),1),"")</f>
        <v/>
      </c>
      <c r="C555" s="58" t="str">
        <f>IF('Italian Bonds Settings'!E256="Netting with Strange Nets ('NET/SPLIT')",INDEX(L:L,MATCH('Italian Bonds Settings'!C256,add_Services!Q:Q,0),1),"")</f>
        <v/>
      </c>
      <c r="D555" s="58" t="str">
        <f t="shared" si="46"/>
        <v/>
      </c>
      <c r="E555" s="58" t="str">
        <f t="shared" si="47"/>
        <v/>
      </c>
      <c r="F555" s="1" t="str">
        <f ca="1">IF(COUNTIF($E$2:E555,E555)=1,IFERROR(SUMPRODUCT(SEARCH(MID(E555,ROW(INDIRECT("1:"&amp;LEN(E555))),1),Lists!$V$2),ROW(INDIRECT("1:"&amp;LEN(E555)))),""),"")</f>
        <v/>
      </c>
      <c r="G555" s="58" t="str">
        <f t="shared" ca="1" si="49"/>
        <v/>
      </c>
      <c r="H555" s="58" t="str">
        <f t="shared" si="48"/>
        <v xml:space="preserve"> /  - ()</v>
      </c>
    </row>
    <row r="556" spans="1:8">
      <c r="A556" s="58" t="str">
        <f>IF('Italian Bonds Settings'!E257="Netting with Strange Nets ('NET/SPLIT')",INDEX(M:M,MATCH('Italian Bonds Settings'!C257,add_Services!Q:Q,0),1),"")</f>
        <v/>
      </c>
      <c r="B556" s="58" t="str">
        <f>IF('Italian Bonds Settings'!E257="Netting with Strange Nets ('NET/SPLIT')",INDEX(K:K,MATCH('Italian Bonds Settings'!C257,add_Services!Q:Q,0),1),"")</f>
        <v/>
      </c>
      <c r="C556" s="58" t="str">
        <f>IF('Italian Bonds Settings'!E257="Netting with Strange Nets ('NET/SPLIT')",INDEX(L:L,MATCH('Italian Bonds Settings'!C257,add_Services!Q:Q,0),1),"")</f>
        <v/>
      </c>
      <c r="D556" s="58" t="str">
        <f t="shared" si="46"/>
        <v/>
      </c>
      <c r="E556" s="58" t="str">
        <f t="shared" si="47"/>
        <v/>
      </c>
      <c r="F556" s="1" t="str">
        <f ca="1">IF(COUNTIF($E$2:E556,E556)=1,IFERROR(SUMPRODUCT(SEARCH(MID(E556,ROW(INDIRECT("1:"&amp;LEN(E556))),1),Lists!$V$2),ROW(INDIRECT("1:"&amp;LEN(E556)))),""),"")</f>
        <v/>
      </c>
      <c r="G556" s="58" t="str">
        <f t="shared" ca="1" si="49"/>
        <v/>
      </c>
      <c r="H556" s="58" t="str">
        <f t="shared" si="48"/>
        <v xml:space="preserve"> /  - ()</v>
      </c>
    </row>
    <row r="557" spans="1:8">
      <c r="A557" s="58" t="str">
        <f>IF('Italian Bonds Settings'!E258="Netting with Strange Nets ('NET/SPLIT')",INDEX(M:M,MATCH('Italian Bonds Settings'!C258,add_Services!Q:Q,0),1),"")</f>
        <v/>
      </c>
      <c r="B557" s="58" t="str">
        <f>IF('Italian Bonds Settings'!E258="Netting with Strange Nets ('NET/SPLIT')",INDEX(K:K,MATCH('Italian Bonds Settings'!C258,add_Services!Q:Q,0),1),"")</f>
        <v/>
      </c>
      <c r="C557" s="58" t="str">
        <f>IF('Italian Bonds Settings'!E258="Netting with Strange Nets ('NET/SPLIT')",INDEX(L:L,MATCH('Italian Bonds Settings'!C258,add_Services!Q:Q,0),1),"")</f>
        <v/>
      </c>
      <c r="D557" s="58" t="str">
        <f t="shared" si="46"/>
        <v/>
      </c>
      <c r="E557" s="58" t="str">
        <f t="shared" si="47"/>
        <v/>
      </c>
      <c r="F557" s="1" t="str">
        <f ca="1">IF(COUNTIF($E$2:E557,E557)=1,IFERROR(SUMPRODUCT(SEARCH(MID(E557,ROW(INDIRECT("1:"&amp;LEN(E557))),1),Lists!$V$2),ROW(INDIRECT("1:"&amp;LEN(E557)))),""),"")</f>
        <v/>
      </c>
      <c r="G557" s="58" t="str">
        <f t="shared" ca="1" si="49"/>
        <v/>
      </c>
      <c r="H557" s="58" t="str">
        <f t="shared" si="48"/>
        <v xml:space="preserve"> /  - ()</v>
      </c>
    </row>
    <row r="558" spans="1:8">
      <c r="A558" s="58" t="str">
        <f>IF('Italian Bonds Settings'!E259="Netting with Strange Nets ('NET/SPLIT')",INDEX(M:M,MATCH('Italian Bonds Settings'!C259,add_Services!Q:Q,0),1),"")</f>
        <v/>
      </c>
      <c r="B558" s="58" t="str">
        <f>IF('Italian Bonds Settings'!E259="Netting with Strange Nets ('NET/SPLIT')",INDEX(K:K,MATCH('Italian Bonds Settings'!C259,add_Services!Q:Q,0),1),"")</f>
        <v/>
      </c>
      <c r="C558" s="58" t="str">
        <f>IF('Italian Bonds Settings'!E259="Netting with Strange Nets ('NET/SPLIT')",INDEX(L:L,MATCH('Italian Bonds Settings'!C259,add_Services!Q:Q,0),1),"")</f>
        <v/>
      </c>
      <c r="D558" s="58" t="str">
        <f t="shared" ref="D558:D600" si="50">IF(C558="","","Eurex Derivate")</f>
        <v/>
      </c>
      <c r="E558" s="58" t="str">
        <f t="shared" ref="E558:E600" si="51">D558&amp;C558&amp;A558</f>
        <v/>
      </c>
      <c r="F558" s="1" t="str">
        <f ca="1">IF(COUNTIF($E$2:E558,E558)=1,IFERROR(SUMPRODUCT(SEARCH(MID(E558,ROW(INDIRECT("1:"&amp;LEN(E558))),1),Lists!$V$2),ROW(INDIRECT("1:"&amp;LEN(E558)))),""),"")</f>
        <v/>
      </c>
      <c r="G558" s="58" t="str">
        <f t="shared" ca="1" si="49"/>
        <v/>
      </c>
      <c r="H558" s="58" t="str">
        <f t="shared" ref="H558:H600" si="52">B558&amp;CHAR(32)&amp;"/" &amp;CHAR(32)&amp;D558&amp;CHAR(32)&amp;"-"&amp;CHAR(32)&amp;C558&amp;"("&amp;A558&amp;")"</f>
        <v xml:space="preserve"> /  - ()</v>
      </c>
    </row>
    <row r="559" spans="1:8">
      <c r="A559" s="58" t="str">
        <f>IF('Italian Bonds Settings'!E260="Netting with Strange Nets ('NET/SPLIT')",INDEX(M:M,MATCH('Italian Bonds Settings'!C260,add_Services!Q:Q,0),1),"")</f>
        <v/>
      </c>
      <c r="B559" s="58" t="str">
        <f>IF('Italian Bonds Settings'!E260="Netting with Strange Nets ('NET/SPLIT')",INDEX(K:K,MATCH('Italian Bonds Settings'!C260,add_Services!Q:Q,0),1),"")</f>
        <v/>
      </c>
      <c r="C559" s="58" t="str">
        <f>IF('Italian Bonds Settings'!E260="Netting with Strange Nets ('NET/SPLIT')",INDEX(L:L,MATCH('Italian Bonds Settings'!C260,add_Services!Q:Q,0),1),"")</f>
        <v/>
      </c>
      <c r="D559" s="58" t="str">
        <f t="shared" si="50"/>
        <v/>
      </c>
      <c r="E559" s="58" t="str">
        <f t="shared" si="51"/>
        <v/>
      </c>
      <c r="F559" s="1" t="str">
        <f ca="1">IF(COUNTIF($E$2:E559,E559)=1,IFERROR(SUMPRODUCT(SEARCH(MID(E559,ROW(INDIRECT("1:"&amp;LEN(E559))),1),Lists!$V$2),ROW(INDIRECT("1:"&amp;LEN(E559)))),""),"")</f>
        <v/>
      </c>
      <c r="G559" s="58" t="str">
        <f t="shared" ca="1" si="49"/>
        <v/>
      </c>
      <c r="H559" s="58" t="str">
        <f t="shared" si="52"/>
        <v xml:space="preserve"> /  - ()</v>
      </c>
    </row>
    <row r="560" spans="1:8">
      <c r="A560" s="58" t="str">
        <f>IF('Italian Bonds Settings'!E261="Netting with Strange Nets ('NET/SPLIT')",INDEX(M:M,MATCH('Italian Bonds Settings'!C261,add_Services!Q:Q,0),1),"")</f>
        <v/>
      </c>
      <c r="B560" s="58" t="str">
        <f>IF('Italian Bonds Settings'!E261="Netting with Strange Nets ('NET/SPLIT')",INDEX(K:K,MATCH('Italian Bonds Settings'!C261,add_Services!Q:Q,0),1),"")</f>
        <v/>
      </c>
      <c r="C560" s="58" t="str">
        <f>IF('Italian Bonds Settings'!E261="Netting with Strange Nets ('NET/SPLIT')",INDEX(L:L,MATCH('Italian Bonds Settings'!C261,add_Services!Q:Q,0),1),"")</f>
        <v/>
      </c>
      <c r="D560" s="58" t="str">
        <f t="shared" si="50"/>
        <v/>
      </c>
      <c r="E560" s="58" t="str">
        <f t="shared" si="51"/>
        <v/>
      </c>
      <c r="F560" s="1" t="str">
        <f ca="1">IF(COUNTIF($E$2:E560,E560)=1,IFERROR(SUMPRODUCT(SEARCH(MID(E560,ROW(INDIRECT("1:"&amp;LEN(E560))),1),Lists!$V$2),ROW(INDIRECT("1:"&amp;LEN(E560)))),""),"")</f>
        <v/>
      </c>
      <c r="G560" s="58" t="str">
        <f t="shared" ca="1" si="49"/>
        <v/>
      </c>
      <c r="H560" s="58" t="str">
        <f t="shared" si="52"/>
        <v xml:space="preserve"> /  - ()</v>
      </c>
    </row>
    <row r="561" spans="1:8">
      <c r="A561" s="58" t="str">
        <f>IF('Italian Bonds Settings'!E262="Netting with Strange Nets ('NET/SPLIT')",INDEX(M:M,MATCH('Italian Bonds Settings'!C262,add_Services!Q:Q,0),1),"")</f>
        <v/>
      </c>
      <c r="B561" s="58" t="str">
        <f>IF('Italian Bonds Settings'!E262="Netting with Strange Nets ('NET/SPLIT')",INDEX(K:K,MATCH('Italian Bonds Settings'!C262,add_Services!Q:Q,0),1),"")</f>
        <v/>
      </c>
      <c r="C561" s="58" t="str">
        <f>IF('Italian Bonds Settings'!E262="Netting with Strange Nets ('NET/SPLIT')",INDEX(L:L,MATCH('Italian Bonds Settings'!C262,add_Services!Q:Q,0),1),"")</f>
        <v/>
      </c>
      <c r="D561" s="58" t="str">
        <f t="shared" si="50"/>
        <v/>
      </c>
      <c r="E561" s="58" t="str">
        <f t="shared" si="51"/>
        <v/>
      </c>
      <c r="F561" s="1" t="str">
        <f ca="1">IF(COUNTIF($E$2:E561,E561)=1,IFERROR(SUMPRODUCT(SEARCH(MID(E561,ROW(INDIRECT("1:"&amp;LEN(E561))),1),Lists!$V$2),ROW(INDIRECT("1:"&amp;LEN(E561)))),""),"")</f>
        <v/>
      </c>
      <c r="G561" s="58" t="str">
        <f t="shared" ca="1" si="49"/>
        <v/>
      </c>
      <c r="H561" s="58" t="str">
        <f t="shared" si="52"/>
        <v xml:space="preserve"> /  - ()</v>
      </c>
    </row>
    <row r="562" spans="1:8">
      <c r="A562" s="58" t="str">
        <f>IF('Italian Bonds Settings'!E263="Netting with Strange Nets ('NET/SPLIT')",INDEX(M:M,MATCH('Italian Bonds Settings'!C263,add_Services!Q:Q,0),1),"")</f>
        <v/>
      </c>
      <c r="B562" s="58" t="str">
        <f>IF('Italian Bonds Settings'!E263="Netting with Strange Nets ('NET/SPLIT')",INDEX(K:K,MATCH('Italian Bonds Settings'!C263,add_Services!Q:Q,0),1),"")</f>
        <v/>
      </c>
      <c r="C562" s="58" t="str">
        <f>IF('Italian Bonds Settings'!E263="Netting with Strange Nets ('NET/SPLIT')",INDEX(L:L,MATCH('Italian Bonds Settings'!C263,add_Services!Q:Q,0),1),"")</f>
        <v/>
      </c>
      <c r="D562" s="58" t="str">
        <f t="shared" si="50"/>
        <v/>
      </c>
      <c r="E562" s="58" t="str">
        <f t="shared" si="51"/>
        <v/>
      </c>
      <c r="F562" s="1" t="str">
        <f ca="1">IF(COUNTIF($E$2:E562,E562)=1,IFERROR(SUMPRODUCT(SEARCH(MID(E562,ROW(INDIRECT("1:"&amp;LEN(E562))),1),Lists!$V$2),ROW(INDIRECT("1:"&amp;LEN(E562)))),""),"")</f>
        <v/>
      </c>
      <c r="G562" s="58" t="str">
        <f t="shared" ca="1" si="49"/>
        <v/>
      </c>
      <c r="H562" s="58" t="str">
        <f t="shared" si="52"/>
        <v xml:space="preserve"> /  - ()</v>
      </c>
    </row>
    <row r="563" spans="1:8">
      <c r="A563" s="58" t="str">
        <f>IF('Italian Bonds Settings'!E264="Netting with Strange Nets ('NET/SPLIT')",INDEX(M:M,MATCH('Italian Bonds Settings'!C264,add_Services!Q:Q,0),1),"")</f>
        <v/>
      </c>
      <c r="B563" s="58" t="str">
        <f>IF('Italian Bonds Settings'!E264="Netting with Strange Nets ('NET/SPLIT')",INDEX(K:K,MATCH('Italian Bonds Settings'!C264,add_Services!Q:Q,0),1),"")</f>
        <v/>
      </c>
      <c r="C563" s="58" t="str">
        <f>IF('Italian Bonds Settings'!E264="Netting with Strange Nets ('NET/SPLIT')",INDEX(L:L,MATCH('Italian Bonds Settings'!C264,add_Services!Q:Q,0),1),"")</f>
        <v/>
      </c>
      <c r="D563" s="58" t="str">
        <f t="shared" si="50"/>
        <v/>
      </c>
      <c r="E563" s="58" t="str">
        <f t="shared" si="51"/>
        <v/>
      </c>
      <c r="F563" s="1" t="str">
        <f ca="1">IF(COUNTIF($E$2:E563,E563)=1,IFERROR(SUMPRODUCT(SEARCH(MID(E563,ROW(INDIRECT("1:"&amp;LEN(E563))),1),Lists!$V$2),ROW(INDIRECT("1:"&amp;LEN(E563)))),""),"")</f>
        <v/>
      </c>
      <c r="G563" s="58" t="str">
        <f t="shared" ca="1" si="49"/>
        <v/>
      </c>
      <c r="H563" s="58" t="str">
        <f t="shared" si="52"/>
        <v xml:space="preserve"> /  - ()</v>
      </c>
    </row>
    <row r="564" spans="1:8">
      <c r="A564" s="58" t="str">
        <f>IF('Italian Bonds Settings'!E265="Netting with Strange Nets ('NET/SPLIT')",INDEX(M:M,MATCH('Italian Bonds Settings'!C265,add_Services!Q:Q,0),1),"")</f>
        <v/>
      </c>
      <c r="B564" s="58" t="str">
        <f>IF('Italian Bonds Settings'!E265="Netting with Strange Nets ('NET/SPLIT')",INDEX(K:K,MATCH('Italian Bonds Settings'!C265,add_Services!Q:Q,0),1),"")</f>
        <v/>
      </c>
      <c r="C564" s="58" t="str">
        <f>IF('Italian Bonds Settings'!E265="Netting with Strange Nets ('NET/SPLIT')",INDEX(L:L,MATCH('Italian Bonds Settings'!C265,add_Services!Q:Q,0),1),"")</f>
        <v/>
      </c>
      <c r="D564" s="58" t="str">
        <f t="shared" si="50"/>
        <v/>
      </c>
      <c r="E564" s="58" t="str">
        <f t="shared" si="51"/>
        <v/>
      </c>
      <c r="F564" s="1" t="str">
        <f ca="1">IF(COUNTIF($E$2:E564,E564)=1,IFERROR(SUMPRODUCT(SEARCH(MID(E564,ROW(INDIRECT("1:"&amp;LEN(E564))),1),Lists!$V$2),ROW(INDIRECT("1:"&amp;LEN(E564)))),""),"")</f>
        <v/>
      </c>
      <c r="G564" s="58" t="str">
        <f t="shared" ca="1" si="49"/>
        <v/>
      </c>
      <c r="H564" s="58" t="str">
        <f t="shared" si="52"/>
        <v xml:space="preserve"> /  - ()</v>
      </c>
    </row>
    <row r="565" spans="1:8">
      <c r="A565" s="58" t="str">
        <f>IF('Italian Bonds Settings'!E266="Netting with Strange Nets ('NET/SPLIT')",INDEX(M:M,MATCH('Italian Bonds Settings'!C266,add_Services!Q:Q,0),1),"")</f>
        <v/>
      </c>
      <c r="B565" s="58" t="str">
        <f>IF('Italian Bonds Settings'!E266="Netting with Strange Nets ('NET/SPLIT')",INDEX(K:K,MATCH('Italian Bonds Settings'!C266,add_Services!Q:Q,0),1),"")</f>
        <v/>
      </c>
      <c r="C565" s="58" t="str">
        <f>IF('Italian Bonds Settings'!E266="Netting with Strange Nets ('NET/SPLIT')",INDEX(L:L,MATCH('Italian Bonds Settings'!C266,add_Services!Q:Q,0),1),"")</f>
        <v/>
      </c>
      <c r="D565" s="58" t="str">
        <f t="shared" si="50"/>
        <v/>
      </c>
      <c r="E565" s="58" t="str">
        <f t="shared" si="51"/>
        <v/>
      </c>
      <c r="F565" s="1" t="str">
        <f ca="1">IF(COUNTIF($E$2:E565,E565)=1,IFERROR(SUMPRODUCT(SEARCH(MID(E565,ROW(INDIRECT("1:"&amp;LEN(E565))),1),Lists!$V$2),ROW(INDIRECT("1:"&amp;LEN(E565)))),""),"")</f>
        <v/>
      </c>
      <c r="G565" s="58" t="str">
        <f t="shared" ca="1" si="49"/>
        <v/>
      </c>
      <c r="H565" s="58" t="str">
        <f t="shared" si="52"/>
        <v xml:space="preserve"> /  - ()</v>
      </c>
    </row>
    <row r="566" spans="1:8">
      <c r="A566" s="58" t="str">
        <f>IF('Italian Bonds Settings'!E267="Netting with Strange Nets ('NET/SPLIT')",INDEX(M:M,MATCH('Italian Bonds Settings'!C267,add_Services!Q:Q,0),1),"")</f>
        <v/>
      </c>
      <c r="B566" s="58" t="str">
        <f>IF('Italian Bonds Settings'!E267="Netting with Strange Nets ('NET/SPLIT')",INDEX(K:K,MATCH('Italian Bonds Settings'!C267,add_Services!Q:Q,0),1),"")</f>
        <v/>
      </c>
      <c r="C566" s="58" t="str">
        <f>IF('Italian Bonds Settings'!E267="Netting with Strange Nets ('NET/SPLIT')",INDEX(L:L,MATCH('Italian Bonds Settings'!C267,add_Services!Q:Q,0),1),"")</f>
        <v/>
      </c>
      <c r="D566" s="58" t="str">
        <f t="shared" si="50"/>
        <v/>
      </c>
      <c r="E566" s="58" t="str">
        <f t="shared" si="51"/>
        <v/>
      </c>
      <c r="F566" s="1" t="str">
        <f ca="1">IF(COUNTIF($E$2:E566,E566)=1,IFERROR(SUMPRODUCT(SEARCH(MID(E566,ROW(INDIRECT("1:"&amp;LEN(E566))),1),Lists!$V$2),ROW(INDIRECT("1:"&amp;LEN(E566)))),""),"")</f>
        <v/>
      </c>
      <c r="G566" s="58" t="str">
        <f t="shared" ca="1" si="49"/>
        <v/>
      </c>
      <c r="H566" s="58" t="str">
        <f t="shared" si="52"/>
        <v xml:space="preserve"> /  - ()</v>
      </c>
    </row>
    <row r="567" spans="1:8">
      <c r="A567" s="58" t="str">
        <f>IF('Italian Bonds Settings'!E268="Netting with Strange Nets ('NET/SPLIT')",INDEX(M:M,MATCH('Italian Bonds Settings'!C268,add_Services!Q:Q,0),1),"")</f>
        <v/>
      </c>
      <c r="B567" s="58" t="str">
        <f>IF('Italian Bonds Settings'!E268="Netting with Strange Nets ('NET/SPLIT')",INDEX(K:K,MATCH('Italian Bonds Settings'!C268,add_Services!Q:Q,0),1),"")</f>
        <v/>
      </c>
      <c r="C567" s="58" t="str">
        <f>IF('Italian Bonds Settings'!E268="Netting with Strange Nets ('NET/SPLIT')",INDEX(L:L,MATCH('Italian Bonds Settings'!C268,add_Services!Q:Q,0),1),"")</f>
        <v/>
      </c>
      <c r="D567" s="58" t="str">
        <f t="shared" si="50"/>
        <v/>
      </c>
      <c r="E567" s="58" t="str">
        <f t="shared" si="51"/>
        <v/>
      </c>
      <c r="F567" s="1" t="str">
        <f ca="1">IF(COUNTIF($E$2:E567,E567)=1,IFERROR(SUMPRODUCT(SEARCH(MID(E567,ROW(INDIRECT("1:"&amp;LEN(E567))),1),Lists!$V$2),ROW(INDIRECT("1:"&amp;LEN(E567)))),""),"")</f>
        <v/>
      </c>
      <c r="G567" s="58" t="str">
        <f t="shared" ca="1" si="49"/>
        <v/>
      </c>
      <c r="H567" s="58" t="str">
        <f t="shared" si="52"/>
        <v xml:space="preserve"> /  - ()</v>
      </c>
    </row>
    <row r="568" spans="1:8">
      <c r="A568" s="58" t="str">
        <f>IF('Italian Bonds Settings'!E269="Netting with Strange Nets ('NET/SPLIT')",INDEX(M:M,MATCH('Italian Bonds Settings'!C269,add_Services!Q:Q,0),1),"")</f>
        <v/>
      </c>
      <c r="B568" s="58" t="str">
        <f>IF('Italian Bonds Settings'!E269="Netting with Strange Nets ('NET/SPLIT')",INDEX(K:K,MATCH('Italian Bonds Settings'!C269,add_Services!Q:Q,0),1),"")</f>
        <v/>
      </c>
      <c r="C568" s="58" t="str">
        <f>IF('Italian Bonds Settings'!E269="Netting with Strange Nets ('NET/SPLIT')",INDEX(L:L,MATCH('Italian Bonds Settings'!C269,add_Services!Q:Q,0),1),"")</f>
        <v/>
      </c>
      <c r="D568" s="58" t="str">
        <f t="shared" si="50"/>
        <v/>
      </c>
      <c r="E568" s="58" t="str">
        <f t="shared" si="51"/>
        <v/>
      </c>
      <c r="F568" s="1" t="str">
        <f ca="1">IF(COUNTIF($E$2:E568,E568)=1,IFERROR(SUMPRODUCT(SEARCH(MID(E568,ROW(INDIRECT("1:"&amp;LEN(E568))),1),Lists!$V$2),ROW(INDIRECT("1:"&amp;LEN(E568)))),""),"")</f>
        <v/>
      </c>
      <c r="G568" s="58" t="str">
        <f t="shared" ca="1" si="49"/>
        <v/>
      </c>
      <c r="H568" s="58" t="str">
        <f t="shared" si="52"/>
        <v xml:space="preserve"> /  - ()</v>
      </c>
    </row>
    <row r="569" spans="1:8">
      <c r="A569" s="58" t="str">
        <f>IF('Italian Bonds Settings'!E270="Netting with Strange Nets ('NET/SPLIT')",INDEX(M:M,MATCH('Italian Bonds Settings'!C270,add_Services!Q:Q,0),1),"")</f>
        <v/>
      </c>
      <c r="B569" s="58" t="str">
        <f>IF('Italian Bonds Settings'!E270="Netting with Strange Nets ('NET/SPLIT')",INDEX(K:K,MATCH('Italian Bonds Settings'!C270,add_Services!Q:Q,0),1),"")</f>
        <v/>
      </c>
      <c r="C569" s="58" t="str">
        <f>IF('Italian Bonds Settings'!E270="Netting with Strange Nets ('NET/SPLIT')",INDEX(L:L,MATCH('Italian Bonds Settings'!C270,add_Services!Q:Q,0),1),"")</f>
        <v/>
      </c>
      <c r="D569" s="58" t="str">
        <f t="shared" si="50"/>
        <v/>
      </c>
      <c r="E569" s="58" t="str">
        <f t="shared" si="51"/>
        <v/>
      </c>
      <c r="F569" s="1" t="str">
        <f ca="1">IF(COUNTIF($E$2:E569,E569)=1,IFERROR(SUMPRODUCT(SEARCH(MID(E569,ROW(INDIRECT("1:"&amp;LEN(E569))),1),Lists!$V$2),ROW(INDIRECT("1:"&amp;LEN(E569)))),""),"")</f>
        <v/>
      </c>
      <c r="G569" s="58" t="str">
        <f t="shared" ca="1" si="49"/>
        <v/>
      </c>
      <c r="H569" s="58" t="str">
        <f t="shared" si="52"/>
        <v xml:space="preserve"> /  - ()</v>
      </c>
    </row>
    <row r="570" spans="1:8">
      <c r="A570" s="58" t="str">
        <f>IF('Italian Bonds Settings'!E271="Netting with Strange Nets ('NET/SPLIT')",INDEX(M:M,MATCH('Italian Bonds Settings'!C271,add_Services!Q:Q,0),1),"")</f>
        <v/>
      </c>
      <c r="B570" s="58" t="str">
        <f>IF('Italian Bonds Settings'!E271="Netting with Strange Nets ('NET/SPLIT')",INDEX(K:K,MATCH('Italian Bonds Settings'!C271,add_Services!Q:Q,0),1),"")</f>
        <v/>
      </c>
      <c r="C570" s="58" t="str">
        <f>IF('Italian Bonds Settings'!E271="Netting with Strange Nets ('NET/SPLIT')",INDEX(L:L,MATCH('Italian Bonds Settings'!C271,add_Services!Q:Q,0),1),"")</f>
        <v/>
      </c>
      <c r="D570" s="58" t="str">
        <f t="shared" si="50"/>
        <v/>
      </c>
      <c r="E570" s="58" t="str">
        <f t="shared" si="51"/>
        <v/>
      </c>
      <c r="F570" s="1" t="str">
        <f ca="1">IF(COUNTIF($E$2:E570,E570)=1,IFERROR(SUMPRODUCT(SEARCH(MID(E570,ROW(INDIRECT("1:"&amp;LEN(E570))),1),Lists!$V$2),ROW(INDIRECT("1:"&amp;LEN(E570)))),""),"")</f>
        <v/>
      </c>
      <c r="G570" s="58" t="str">
        <f t="shared" ca="1" si="49"/>
        <v/>
      </c>
      <c r="H570" s="58" t="str">
        <f t="shared" si="52"/>
        <v xml:space="preserve"> /  - ()</v>
      </c>
    </row>
    <row r="571" spans="1:8">
      <c r="A571" s="58" t="str">
        <f>IF('Italian Bonds Settings'!E272="Netting with Strange Nets ('NET/SPLIT')",INDEX(M:M,MATCH('Italian Bonds Settings'!C272,add_Services!Q:Q,0),1),"")</f>
        <v/>
      </c>
      <c r="B571" s="58" t="str">
        <f>IF('Italian Bonds Settings'!E272="Netting with Strange Nets ('NET/SPLIT')",INDEX(K:K,MATCH('Italian Bonds Settings'!C272,add_Services!Q:Q,0),1),"")</f>
        <v/>
      </c>
      <c r="C571" s="58" t="str">
        <f>IF('Italian Bonds Settings'!E272="Netting with Strange Nets ('NET/SPLIT')",INDEX(L:L,MATCH('Italian Bonds Settings'!C272,add_Services!Q:Q,0),1),"")</f>
        <v/>
      </c>
      <c r="D571" s="58" t="str">
        <f t="shared" si="50"/>
        <v/>
      </c>
      <c r="E571" s="58" t="str">
        <f t="shared" si="51"/>
        <v/>
      </c>
      <c r="F571" s="1" t="str">
        <f ca="1">IF(COUNTIF($E$2:E571,E571)=1,IFERROR(SUMPRODUCT(SEARCH(MID(E571,ROW(INDIRECT("1:"&amp;LEN(E571))),1),Lists!$V$2),ROW(INDIRECT("1:"&amp;LEN(E571)))),""),"")</f>
        <v/>
      </c>
      <c r="G571" s="58" t="str">
        <f t="shared" ca="1" si="49"/>
        <v/>
      </c>
      <c r="H571" s="58" t="str">
        <f t="shared" si="52"/>
        <v xml:space="preserve"> /  - ()</v>
      </c>
    </row>
    <row r="572" spans="1:8">
      <c r="A572" s="58" t="str">
        <f>IF('Italian Bonds Settings'!E273="Netting with Strange Nets ('NET/SPLIT')",INDEX(M:M,MATCH('Italian Bonds Settings'!C273,add_Services!Q:Q,0),1),"")</f>
        <v/>
      </c>
      <c r="B572" s="58" t="str">
        <f>IF('Italian Bonds Settings'!E273="Netting with Strange Nets ('NET/SPLIT')",INDEX(K:K,MATCH('Italian Bonds Settings'!C273,add_Services!Q:Q,0),1),"")</f>
        <v/>
      </c>
      <c r="C572" s="58" t="str">
        <f>IF('Italian Bonds Settings'!E273="Netting with Strange Nets ('NET/SPLIT')",INDEX(L:L,MATCH('Italian Bonds Settings'!C273,add_Services!Q:Q,0),1),"")</f>
        <v/>
      </c>
      <c r="D572" s="58" t="str">
        <f t="shared" si="50"/>
        <v/>
      </c>
      <c r="E572" s="58" t="str">
        <f t="shared" si="51"/>
        <v/>
      </c>
      <c r="F572" s="1" t="str">
        <f ca="1">IF(COUNTIF($E$2:E572,E572)=1,IFERROR(SUMPRODUCT(SEARCH(MID(E572,ROW(INDIRECT("1:"&amp;LEN(E572))),1),Lists!$V$2),ROW(INDIRECT("1:"&amp;LEN(E572)))),""),"")</f>
        <v/>
      </c>
      <c r="G572" s="58" t="str">
        <f t="shared" ca="1" si="49"/>
        <v/>
      </c>
      <c r="H572" s="58" t="str">
        <f t="shared" si="52"/>
        <v xml:space="preserve"> /  - ()</v>
      </c>
    </row>
    <row r="573" spans="1:8">
      <c r="A573" s="58" t="str">
        <f>IF('Italian Bonds Settings'!E274="Netting with Strange Nets ('NET/SPLIT')",INDEX(M:M,MATCH('Italian Bonds Settings'!C274,add_Services!Q:Q,0),1),"")</f>
        <v/>
      </c>
      <c r="B573" s="58" t="str">
        <f>IF('Italian Bonds Settings'!E274="Netting with Strange Nets ('NET/SPLIT')",INDEX(K:K,MATCH('Italian Bonds Settings'!C274,add_Services!Q:Q,0),1),"")</f>
        <v/>
      </c>
      <c r="C573" s="58" t="str">
        <f>IF('Italian Bonds Settings'!E274="Netting with Strange Nets ('NET/SPLIT')",INDEX(L:L,MATCH('Italian Bonds Settings'!C274,add_Services!Q:Q,0),1),"")</f>
        <v/>
      </c>
      <c r="D573" s="58" t="str">
        <f t="shared" si="50"/>
        <v/>
      </c>
      <c r="E573" s="58" t="str">
        <f t="shared" si="51"/>
        <v/>
      </c>
      <c r="F573" s="1" t="str">
        <f ca="1">IF(COUNTIF($E$2:E573,E573)=1,IFERROR(SUMPRODUCT(SEARCH(MID(E573,ROW(INDIRECT("1:"&amp;LEN(E573))),1),Lists!$V$2),ROW(INDIRECT("1:"&amp;LEN(E573)))),""),"")</f>
        <v/>
      </c>
      <c r="G573" s="58" t="str">
        <f t="shared" ca="1" si="49"/>
        <v/>
      </c>
      <c r="H573" s="58" t="str">
        <f t="shared" si="52"/>
        <v xml:space="preserve"> /  - ()</v>
      </c>
    </row>
    <row r="574" spans="1:8">
      <c r="A574" s="58" t="str">
        <f>IF('Italian Bonds Settings'!E275="Netting with Strange Nets ('NET/SPLIT')",INDEX(M:M,MATCH('Italian Bonds Settings'!C275,add_Services!Q:Q,0),1),"")</f>
        <v/>
      </c>
      <c r="B574" s="58" t="str">
        <f>IF('Italian Bonds Settings'!E275="Netting with Strange Nets ('NET/SPLIT')",INDEX(K:K,MATCH('Italian Bonds Settings'!C275,add_Services!Q:Q,0),1),"")</f>
        <v/>
      </c>
      <c r="C574" s="58" t="str">
        <f>IF('Italian Bonds Settings'!E275="Netting with Strange Nets ('NET/SPLIT')",INDEX(L:L,MATCH('Italian Bonds Settings'!C275,add_Services!Q:Q,0),1),"")</f>
        <v/>
      </c>
      <c r="D574" s="58" t="str">
        <f t="shared" si="50"/>
        <v/>
      </c>
      <c r="E574" s="58" t="str">
        <f t="shared" si="51"/>
        <v/>
      </c>
      <c r="F574" s="1" t="str">
        <f ca="1">IF(COUNTIF($E$2:E574,E574)=1,IFERROR(SUMPRODUCT(SEARCH(MID(E574,ROW(INDIRECT("1:"&amp;LEN(E574))),1),Lists!$V$2),ROW(INDIRECT("1:"&amp;LEN(E574)))),""),"")</f>
        <v/>
      </c>
      <c r="G574" s="58" t="str">
        <f t="shared" ca="1" si="49"/>
        <v/>
      </c>
      <c r="H574" s="58" t="str">
        <f t="shared" si="52"/>
        <v xml:space="preserve"> /  - ()</v>
      </c>
    </row>
    <row r="575" spans="1:8">
      <c r="A575" s="58" t="str">
        <f>IF('Italian Bonds Settings'!E276="Netting with Strange Nets ('NET/SPLIT')",INDEX(M:M,MATCH('Italian Bonds Settings'!C276,add_Services!Q:Q,0),1),"")</f>
        <v/>
      </c>
      <c r="B575" s="58" t="str">
        <f>IF('Italian Bonds Settings'!E276="Netting with Strange Nets ('NET/SPLIT')",INDEX(K:K,MATCH('Italian Bonds Settings'!C276,add_Services!Q:Q,0),1),"")</f>
        <v/>
      </c>
      <c r="C575" s="58" t="str">
        <f>IF('Italian Bonds Settings'!E276="Netting with Strange Nets ('NET/SPLIT')",INDEX(L:L,MATCH('Italian Bonds Settings'!C276,add_Services!Q:Q,0),1),"")</f>
        <v/>
      </c>
      <c r="D575" s="58" t="str">
        <f t="shared" si="50"/>
        <v/>
      </c>
      <c r="E575" s="58" t="str">
        <f t="shared" si="51"/>
        <v/>
      </c>
      <c r="F575" s="1" t="str">
        <f ca="1">IF(COUNTIF($E$2:E575,E575)=1,IFERROR(SUMPRODUCT(SEARCH(MID(E575,ROW(INDIRECT("1:"&amp;LEN(E575))),1),Lists!$V$2),ROW(INDIRECT("1:"&amp;LEN(E575)))),""),"")</f>
        <v/>
      </c>
      <c r="G575" s="58" t="str">
        <f t="shared" ca="1" si="49"/>
        <v/>
      </c>
      <c r="H575" s="58" t="str">
        <f t="shared" si="52"/>
        <v xml:space="preserve"> /  - ()</v>
      </c>
    </row>
    <row r="576" spans="1:8">
      <c r="A576" s="58" t="str">
        <f>IF('Italian Bonds Settings'!E277="Netting with Strange Nets ('NET/SPLIT')",INDEX(M:M,MATCH('Italian Bonds Settings'!C277,add_Services!Q:Q,0),1),"")</f>
        <v/>
      </c>
      <c r="B576" s="58" t="str">
        <f>IF('Italian Bonds Settings'!E277="Netting with Strange Nets ('NET/SPLIT')",INDEX(K:K,MATCH('Italian Bonds Settings'!C277,add_Services!Q:Q,0),1),"")</f>
        <v/>
      </c>
      <c r="C576" s="58" t="str">
        <f>IF('Italian Bonds Settings'!E277="Netting with Strange Nets ('NET/SPLIT')",INDEX(L:L,MATCH('Italian Bonds Settings'!C277,add_Services!Q:Q,0),1),"")</f>
        <v/>
      </c>
      <c r="D576" s="58" t="str">
        <f t="shared" si="50"/>
        <v/>
      </c>
      <c r="E576" s="58" t="str">
        <f t="shared" si="51"/>
        <v/>
      </c>
      <c r="F576" s="1" t="str">
        <f ca="1">IF(COUNTIF($E$2:E576,E576)=1,IFERROR(SUMPRODUCT(SEARCH(MID(E576,ROW(INDIRECT("1:"&amp;LEN(E576))),1),Lists!$V$2),ROW(INDIRECT("1:"&amp;LEN(E576)))),""),"")</f>
        <v/>
      </c>
      <c r="G576" s="58" t="str">
        <f t="shared" ca="1" si="49"/>
        <v/>
      </c>
      <c r="H576" s="58" t="str">
        <f t="shared" si="52"/>
        <v xml:space="preserve"> /  - ()</v>
      </c>
    </row>
    <row r="577" spans="1:8">
      <c r="A577" s="58" t="str">
        <f>IF('Italian Bonds Settings'!E278="Netting with Strange Nets ('NET/SPLIT')",INDEX(M:M,MATCH('Italian Bonds Settings'!C278,add_Services!Q:Q,0),1),"")</f>
        <v/>
      </c>
      <c r="B577" s="58" t="str">
        <f>IF('Italian Bonds Settings'!E278="Netting with Strange Nets ('NET/SPLIT')",INDEX(K:K,MATCH('Italian Bonds Settings'!C278,add_Services!Q:Q,0),1),"")</f>
        <v/>
      </c>
      <c r="C577" s="58" t="str">
        <f>IF('Italian Bonds Settings'!E278="Netting with Strange Nets ('NET/SPLIT')",INDEX(L:L,MATCH('Italian Bonds Settings'!C278,add_Services!Q:Q,0),1),"")</f>
        <v/>
      </c>
      <c r="D577" s="58" t="str">
        <f t="shared" si="50"/>
        <v/>
      </c>
      <c r="E577" s="58" t="str">
        <f t="shared" si="51"/>
        <v/>
      </c>
      <c r="F577" s="1" t="str">
        <f ca="1">IF(COUNTIF($E$2:E577,E577)=1,IFERROR(SUMPRODUCT(SEARCH(MID(E577,ROW(INDIRECT("1:"&amp;LEN(E577))),1),Lists!$V$2),ROW(INDIRECT("1:"&amp;LEN(E577)))),""),"")</f>
        <v/>
      </c>
      <c r="G577" s="58" t="str">
        <f t="shared" ca="1" si="49"/>
        <v/>
      </c>
      <c r="H577" s="58" t="str">
        <f t="shared" si="52"/>
        <v xml:space="preserve"> /  - ()</v>
      </c>
    </row>
    <row r="578" spans="1:8">
      <c r="A578" s="58" t="str">
        <f>IF('Italian Bonds Settings'!E279="Netting with Strange Nets ('NET/SPLIT')",INDEX(M:M,MATCH('Italian Bonds Settings'!C279,add_Services!Q:Q,0),1),"")</f>
        <v/>
      </c>
      <c r="B578" s="58" t="str">
        <f>IF('Italian Bonds Settings'!E279="Netting with Strange Nets ('NET/SPLIT')",INDEX(K:K,MATCH('Italian Bonds Settings'!C279,add_Services!Q:Q,0),1),"")</f>
        <v/>
      </c>
      <c r="C578" s="58" t="str">
        <f>IF('Italian Bonds Settings'!E279="Netting with Strange Nets ('NET/SPLIT')",INDEX(L:L,MATCH('Italian Bonds Settings'!C279,add_Services!Q:Q,0),1),"")</f>
        <v/>
      </c>
      <c r="D578" s="58" t="str">
        <f t="shared" si="50"/>
        <v/>
      </c>
      <c r="E578" s="58" t="str">
        <f t="shared" si="51"/>
        <v/>
      </c>
      <c r="F578" s="1" t="str">
        <f ca="1">IF(COUNTIF($E$2:E578,E578)=1,IFERROR(SUMPRODUCT(SEARCH(MID(E578,ROW(INDIRECT("1:"&amp;LEN(E578))),1),Lists!$V$2),ROW(INDIRECT("1:"&amp;LEN(E578)))),""),"")</f>
        <v/>
      </c>
      <c r="G578" s="58" t="str">
        <f t="shared" ref="G578:G600" ca="1" si="53">IFERROR(RANK(F578,$F$2:$F$600,0),"")</f>
        <v/>
      </c>
      <c r="H578" s="58" t="str">
        <f t="shared" si="52"/>
        <v xml:space="preserve"> /  - ()</v>
      </c>
    </row>
    <row r="579" spans="1:8">
      <c r="A579" s="58" t="str">
        <f>IF('Italian Bonds Settings'!E280="Netting with Strange Nets ('NET/SPLIT')",INDEX(M:M,MATCH('Italian Bonds Settings'!C280,add_Services!Q:Q,0),1),"")</f>
        <v/>
      </c>
      <c r="B579" s="58" t="str">
        <f>IF('Italian Bonds Settings'!E280="Netting with Strange Nets ('NET/SPLIT')",INDEX(K:K,MATCH('Italian Bonds Settings'!C280,add_Services!Q:Q,0),1),"")</f>
        <v/>
      </c>
      <c r="C579" s="58" t="str">
        <f>IF('Italian Bonds Settings'!E280="Netting with Strange Nets ('NET/SPLIT')",INDEX(L:L,MATCH('Italian Bonds Settings'!C280,add_Services!Q:Q,0),1),"")</f>
        <v/>
      </c>
      <c r="D579" s="58" t="str">
        <f t="shared" si="50"/>
        <v/>
      </c>
      <c r="E579" s="58" t="str">
        <f t="shared" si="51"/>
        <v/>
      </c>
      <c r="F579" s="1" t="str">
        <f ca="1">IF(COUNTIF($E$2:E579,E579)=1,IFERROR(SUMPRODUCT(SEARCH(MID(E579,ROW(INDIRECT("1:"&amp;LEN(E579))),1),Lists!$V$2),ROW(INDIRECT("1:"&amp;LEN(E579)))),""),"")</f>
        <v/>
      </c>
      <c r="G579" s="58" t="str">
        <f t="shared" ca="1" si="53"/>
        <v/>
      </c>
      <c r="H579" s="58" t="str">
        <f t="shared" si="52"/>
        <v xml:space="preserve"> /  - ()</v>
      </c>
    </row>
    <row r="580" spans="1:8">
      <c r="A580" s="58" t="str">
        <f>IF('Italian Bonds Settings'!E281="Netting with Strange Nets ('NET/SPLIT')",INDEX(M:M,MATCH('Italian Bonds Settings'!C281,add_Services!Q:Q,0),1),"")</f>
        <v/>
      </c>
      <c r="B580" s="58" t="str">
        <f>IF('Italian Bonds Settings'!E281="Netting with Strange Nets ('NET/SPLIT')",INDEX(K:K,MATCH('Italian Bonds Settings'!C281,add_Services!Q:Q,0),1),"")</f>
        <v/>
      </c>
      <c r="C580" s="58" t="str">
        <f>IF('Italian Bonds Settings'!E281="Netting with Strange Nets ('NET/SPLIT')",INDEX(L:L,MATCH('Italian Bonds Settings'!C281,add_Services!Q:Q,0),1),"")</f>
        <v/>
      </c>
      <c r="D580" s="58" t="str">
        <f t="shared" si="50"/>
        <v/>
      </c>
      <c r="E580" s="58" t="str">
        <f t="shared" si="51"/>
        <v/>
      </c>
      <c r="F580" s="1" t="str">
        <f ca="1">IF(COUNTIF($E$2:E580,E580)=1,IFERROR(SUMPRODUCT(SEARCH(MID(E580,ROW(INDIRECT("1:"&amp;LEN(E580))),1),Lists!$V$2),ROW(INDIRECT("1:"&amp;LEN(E580)))),""),"")</f>
        <v/>
      </c>
      <c r="G580" s="58" t="str">
        <f t="shared" ca="1" si="53"/>
        <v/>
      </c>
      <c r="H580" s="58" t="str">
        <f t="shared" si="52"/>
        <v xml:space="preserve"> /  - ()</v>
      </c>
    </row>
    <row r="581" spans="1:8">
      <c r="A581" s="58" t="str">
        <f>IF('Italian Bonds Settings'!E282="Netting with Strange Nets ('NET/SPLIT')",INDEX(M:M,MATCH('Italian Bonds Settings'!C282,add_Services!Q:Q,0),1),"")</f>
        <v/>
      </c>
      <c r="B581" s="58" t="str">
        <f>IF('Italian Bonds Settings'!E282="Netting with Strange Nets ('NET/SPLIT')",INDEX(K:K,MATCH('Italian Bonds Settings'!C282,add_Services!Q:Q,0),1),"")</f>
        <v/>
      </c>
      <c r="C581" s="58" t="str">
        <f>IF('Italian Bonds Settings'!E282="Netting with Strange Nets ('NET/SPLIT')",INDEX(L:L,MATCH('Italian Bonds Settings'!C282,add_Services!Q:Q,0),1),"")</f>
        <v/>
      </c>
      <c r="D581" s="58" t="str">
        <f t="shared" si="50"/>
        <v/>
      </c>
      <c r="E581" s="58" t="str">
        <f t="shared" si="51"/>
        <v/>
      </c>
      <c r="F581" s="1" t="str">
        <f ca="1">IF(COUNTIF($E$2:E581,E581)=1,IFERROR(SUMPRODUCT(SEARCH(MID(E581,ROW(INDIRECT("1:"&amp;LEN(E581))),1),Lists!$V$2),ROW(INDIRECT("1:"&amp;LEN(E581)))),""),"")</f>
        <v/>
      </c>
      <c r="G581" s="58" t="str">
        <f t="shared" ca="1" si="53"/>
        <v/>
      </c>
      <c r="H581" s="58" t="str">
        <f t="shared" si="52"/>
        <v xml:space="preserve"> /  - ()</v>
      </c>
    </row>
    <row r="582" spans="1:8">
      <c r="A582" s="58" t="str">
        <f>IF('Italian Bonds Settings'!E283="Netting with Strange Nets ('NET/SPLIT')",INDEX(M:M,MATCH('Italian Bonds Settings'!C283,add_Services!Q:Q,0),1),"")</f>
        <v/>
      </c>
      <c r="B582" s="58" t="str">
        <f>IF('Italian Bonds Settings'!E283="Netting with Strange Nets ('NET/SPLIT')",INDEX(K:K,MATCH('Italian Bonds Settings'!C283,add_Services!Q:Q,0),1),"")</f>
        <v/>
      </c>
      <c r="C582" s="58" t="str">
        <f>IF('Italian Bonds Settings'!E283="Netting with Strange Nets ('NET/SPLIT')",INDEX(L:L,MATCH('Italian Bonds Settings'!C283,add_Services!Q:Q,0),1),"")</f>
        <v/>
      </c>
      <c r="D582" s="58" t="str">
        <f t="shared" si="50"/>
        <v/>
      </c>
      <c r="E582" s="58" t="str">
        <f t="shared" si="51"/>
        <v/>
      </c>
      <c r="F582" s="1" t="str">
        <f ca="1">IF(COUNTIF($E$2:E582,E582)=1,IFERROR(SUMPRODUCT(SEARCH(MID(E582,ROW(INDIRECT("1:"&amp;LEN(E582))),1),Lists!$V$2),ROW(INDIRECT("1:"&amp;LEN(E582)))),""),"")</f>
        <v/>
      </c>
      <c r="G582" s="58" t="str">
        <f t="shared" ca="1" si="53"/>
        <v/>
      </c>
      <c r="H582" s="58" t="str">
        <f t="shared" si="52"/>
        <v xml:space="preserve"> /  - ()</v>
      </c>
    </row>
    <row r="583" spans="1:8">
      <c r="A583" s="58" t="str">
        <f>IF('Italian Bonds Settings'!E284="Netting with Strange Nets ('NET/SPLIT')",INDEX(M:M,MATCH('Italian Bonds Settings'!C284,add_Services!Q:Q,0),1),"")</f>
        <v/>
      </c>
      <c r="B583" s="58" t="str">
        <f>IF('Italian Bonds Settings'!E284="Netting with Strange Nets ('NET/SPLIT')",INDEX(K:K,MATCH('Italian Bonds Settings'!C284,add_Services!Q:Q,0),1),"")</f>
        <v/>
      </c>
      <c r="C583" s="58" t="str">
        <f>IF('Italian Bonds Settings'!E284="Netting with Strange Nets ('NET/SPLIT')",INDEX(L:L,MATCH('Italian Bonds Settings'!C284,add_Services!Q:Q,0),1),"")</f>
        <v/>
      </c>
      <c r="D583" s="58" t="str">
        <f t="shared" si="50"/>
        <v/>
      </c>
      <c r="E583" s="58" t="str">
        <f t="shared" si="51"/>
        <v/>
      </c>
      <c r="F583" s="1" t="str">
        <f ca="1">IF(COUNTIF($E$2:E583,E583)=1,IFERROR(SUMPRODUCT(SEARCH(MID(E583,ROW(INDIRECT("1:"&amp;LEN(E583))),1),Lists!$V$2),ROW(INDIRECT("1:"&amp;LEN(E583)))),""),"")</f>
        <v/>
      </c>
      <c r="G583" s="58" t="str">
        <f t="shared" ca="1" si="53"/>
        <v/>
      </c>
      <c r="H583" s="58" t="str">
        <f t="shared" si="52"/>
        <v xml:space="preserve"> /  - ()</v>
      </c>
    </row>
    <row r="584" spans="1:8">
      <c r="A584" s="58" t="str">
        <f>IF('Italian Bonds Settings'!E285="Netting with Strange Nets ('NET/SPLIT')",INDEX(M:M,MATCH('Italian Bonds Settings'!C285,add_Services!Q:Q,0),1),"")</f>
        <v/>
      </c>
      <c r="B584" s="58" t="str">
        <f>IF('Italian Bonds Settings'!E285="Netting with Strange Nets ('NET/SPLIT')",INDEX(K:K,MATCH('Italian Bonds Settings'!C285,add_Services!Q:Q,0),1),"")</f>
        <v/>
      </c>
      <c r="C584" s="58" t="str">
        <f>IF('Italian Bonds Settings'!E285="Netting with Strange Nets ('NET/SPLIT')",INDEX(L:L,MATCH('Italian Bonds Settings'!C285,add_Services!Q:Q,0),1),"")</f>
        <v/>
      </c>
      <c r="D584" s="58" t="str">
        <f t="shared" si="50"/>
        <v/>
      </c>
      <c r="E584" s="58" t="str">
        <f t="shared" si="51"/>
        <v/>
      </c>
      <c r="F584" s="1" t="str">
        <f ca="1">IF(COUNTIF($E$2:E584,E584)=1,IFERROR(SUMPRODUCT(SEARCH(MID(E584,ROW(INDIRECT("1:"&amp;LEN(E584))),1),Lists!$V$2),ROW(INDIRECT("1:"&amp;LEN(E584)))),""),"")</f>
        <v/>
      </c>
      <c r="G584" s="58" t="str">
        <f t="shared" ca="1" si="53"/>
        <v/>
      </c>
      <c r="H584" s="58" t="str">
        <f t="shared" si="52"/>
        <v xml:space="preserve"> /  - ()</v>
      </c>
    </row>
    <row r="585" spans="1:8">
      <c r="A585" s="58" t="str">
        <f>IF('Italian Bonds Settings'!E286="Netting with Strange Nets ('NET/SPLIT')",INDEX(M:M,MATCH('Italian Bonds Settings'!C286,add_Services!Q:Q,0),1),"")</f>
        <v/>
      </c>
      <c r="B585" s="58" t="str">
        <f>IF('Italian Bonds Settings'!E286="Netting with Strange Nets ('NET/SPLIT')",INDEX(K:K,MATCH('Italian Bonds Settings'!C286,add_Services!Q:Q,0),1),"")</f>
        <v/>
      </c>
      <c r="C585" s="58" t="str">
        <f>IF('Italian Bonds Settings'!E286="Netting with Strange Nets ('NET/SPLIT')",INDEX(L:L,MATCH('Italian Bonds Settings'!C286,add_Services!Q:Q,0),1),"")</f>
        <v/>
      </c>
      <c r="D585" s="58" t="str">
        <f t="shared" si="50"/>
        <v/>
      </c>
      <c r="E585" s="58" t="str">
        <f t="shared" si="51"/>
        <v/>
      </c>
      <c r="F585" s="1" t="str">
        <f ca="1">IF(COUNTIF($E$2:E585,E585)=1,IFERROR(SUMPRODUCT(SEARCH(MID(E585,ROW(INDIRECT("1:"&amp;LEN(E585))),1),Lists!$V$2),ROW(INDIRECT("1:"&amp;LEN(E585)))),""),"")</f>
        <v/>
      </c>
      <c r="G585" s="58" t="str">
        <f t="shared" ca="1" si="53"/>
        <v/>
      </c>
      <c r="H585" s="58" t="str">
        <f t="shared" si="52"/>
        <v xml:space="preserve"> /  - ()</v>
      </c>
    </row>
    <row r="586" spans="1:8">
      <c r="A586" s="58" t="str">
        <f>IF('Italian Bonds Settings'!E287="Netting with Strange Nets ('NET/SPLIT')",INDEX(M:M,MATCH('Italian Bonds Settings'!C287,add_Services!Q:Q,0),1),"")</f>
        <v/>
      </c>
      <c r="B586" s="58" t="str">
        <f>IF('Italian Bonds Settings'!E287="Netting with Strange Nets ('NET/SPLIT')",INDEX(K:K,MATCH('Italian Bonds Settings'!C287,add_Services!Q:Q,0),1),"")</f>
        <v/>
      </c>
      <c r="C586" s="58" t="str">
        <f>IF('Italian Bonds Settings'!E287="Netting with Strange Nets ('NET/SPLIT')",INDEX(L:L,MATCH('Italian Bonds Settings'!C287,add_Services!Q:Q,0),1),"")</f>
        <v/>
      </c>
      <c r="D586" s="58" t="str">
        <f t="shared" si="50"/>
        <v/>
      </c>
      <c r="E586" s="58" t="str">
        <f t="shared" si="51"/>
        <v/>
      </c>
      <c r="F586" s="1" t="str">
        <f ca="1">IF(COUNTIF($E$2:E586,E586)=1,IFERROR(SUMPRODUCT(SEARCH(MID(E586,ROW(INDIRECT("1:"&amp;LEN(E586))),1),Lists!$V$2),ROW(INDIRECT("1:"&amp;LEN(E586)))),""),"")</f>
        <v/>
      </c>
      <c r="G586" s="58" t="str">
        <f t="shared" ca="1" si="53"/>
        <v/>
      </c>
      <c r="H586" s="58" t="str">
        <f t="shared" si="52"/>
        <v xml:space="preserve"> /  - ()</v>
      </c>
    </row>
    <row r="587" spans="1:8">
      <c r="A587" s="58" t="str">
        <f>IF('Italian Bonds Settings'!E288="Netting with Strange Nets ('NET/SPLIT')",INDEX(M:M,MATCH('Italian Bonds Settings'!C288,add_Services!Q:Q,0),1),"")</f>
        <v/>
      </c>
      <c r="B587" s="58" t="str">
        <f>IF('Italian Bonds Settings'!E288="Netting with Strange Nets ('NET/SPLIT')",INDEX(K:K,MATCH('Italian Bonds Settings'!C288,add_Services!Q:Q,0),1),"")</f>
        <v/>
      </c>
      <c r="C587" s="58" t="str">
        <f>IF('Italian Bonds Settings'!E288="Netting with Strange Nets ('NET/SPLIT')",INDEX(L:L,MATCH('Italian Bonds Settings'!C288,add_Services!Q:Q,0),1),"")</f>
        <v/>
      </c>
      <c r="D587" s="58" t="str">
        <f t="shared" si="50"/>
        <v/>
      </c>
      <c r="E587" s="58" t="str">
        <f t="shared" si="51"/>
        <v/>
      </c>
      <c r="F587" s="1" t="str">
        <f ca="1">IF(COUNTIF($E$2:E587,E587)=1,IFERROR(SUMPRODUCT(SEARCH(MID(E587,ROW(INDIRECT("1:"&amp;LEN(E587))),1),Lists!$V$2),ROW(INDIRECT("1:"&amp;LEN(E587)))),""),"")</f>
        <v/>
      </c>
      <c r="G587" s="58" t="str">
        <f t="shared" ca="1" si="53"/>
        <v/>
      </c>
      <c r="H587" s="58" t="str">
        <f t="shared" si="52"/>
        <v xml:space="preserve"> /  - ()</v>
      </c>
    </row>
    <row r="588" spans="1:8">
      <c r="A588" s="58" t="str">
        <f>IF('Italian Bonds Settings'!E289="Netting with Strange Nets ('NET/SPLIT')",INDEX(M:M,MATCH('Italian Bonds Settings'!C289,add_Services!Q:Q,0),1),"")</f>
        <v/>
      </c>
      <c r="B588" s="58" t="str">
        <f>IF('Italian Bonds Settings'!E289="Netting with Strange Nets ('NET/SPLIT')",INDEX(K:K,MATCH('Italian Bonds Settings'!C289,add_Services!Q:Q,0),1),"")</f>
        <v/>
      </c>
      <c r="C588" s="58" t="str">
        <f>IF('Italian Bonds Settings'!E289="Netting with Strange Nets ('NET/SPLIT')",INDEX(L:L,MATCH('Italian Bonds Settings'!C289,add_Services!Q:Q,0),1),"")</f>
        <v/>
      </c>
      <c r="D588" s="58" t="str">
        <f t="shared" si="50"/>
        <v/>
      </c>
      <c r="E588" s="58" t="str">
        <f t="shared" si="51"/>
        <v/>
      </c>
      <c r="F588" s="1" t="str">
        <f ca="1">IF(COUNTIF($E$2:E588,E588)=1,IFERROR(SUMPRODUCT(SEARCH(MID(E588,ROW(INDIRECT("1:"&amp;LEN(E588))),1),Lists!$V$2),ROW(INDIRECT("1:"&amp;LEN(E588)))),""),"")</f>
        <v/>
      </c>
      <c r="G588" s="58" t="str">
        <f t="shared" ca="1" si="53"/>
        <v/>
      </c>
      <c r="H588" s="58" t="str">
        <f t="shared" si="52"/>
        <v xml:space="preserve"> /  - ()</v>
      </c>
    </row>
    <row r="589" spans="1:8">
      <c r="A589" s="58" t="str">
        <f>IF('Italian Bonds Settings'!E290="Netting with Strange Nets ('NET/SPLIT')",INDEX(M:M,MATCH('Italian Bonds Settings'!C290,add_Services!Q:Q,0),1),"")</f>
        <v/>
      </c>
      <c r="B589" s="58" t="str">
        <f>IF('Italian Bonds Settings'!E290="Netting with Strange Nets ('NET/SPLIT')",INDEX(K:K,MATCH('Italian Bonds Settings'!C290,add_Services!Q:Q,0),1),"")</f>
        <v/>
      </c>
      <c r="C589" s="58" t="str">
        <f>IF('Italian Bonds Settings'!E290="Netting with Strange Nets ('NET/SPLIT')",INDEX(L:L,MATCH('Italian Bonds Settings'!C290,add_Services!Q:Q,0),1),"")</f>
        <v/>
      </c>
      <c r="D589" s="58" t="str">
        <f t="shared" si="50"/>
        <v/>
      </c>
      <c r="E589" s="58" t="str">
        <f t="shared" si="51"/>
        <v/>
      </c>
      <c r="F589" s="1" t="str">
        <f ca="1">IF(COUNTIF($E$2:E589,E589)=1,IFERROR(SUMPRODUCT(SEARCH(MID(E589,ROW(INDIRECT("1:"&amp;LEN(E589))),1),Lists!$V$2),ROW(INDIRECT("1:"&amp;LEN(E589)))),""),"")</f>
        <v/>
      </c>
      <c r="G589" s="58" t="str">
        <f t="shared" ca="1" si="53"/>
        <v/>
      </c>
      <c r="H589" s="58" t="str">
        <f t="shared" si="52"/>
        <v xml:space="preserve"> /  - ()</v>
      </c>
    </row>
    <row r="590" spans="1:8">
      <c r="A590" s="58" t="str">
        <f>IF('Italian Bonds Settings'!E291="Netting with Strange Nets ('NET/SPLIT')",INDEX(M:M,MATCH('Italian Bonds Settings'!C291,add_Services!Q:Q,0),1),"")</f>
        <v/>
      </c>
      <c r="B590" s="58" t="str">
        <f>IF('Italian Bonds Settings'!E291="Netting with Strange Nets ('NET/SPLIT')",INDEX(K:K,MATCH('Italian Bonds Settings'!C291,add_Services!Q:Q,0),1),"")</f>
        <v/>
      </c>
      <c r="C590" s="58" t="str">
        <f>IF('Italian Bonds Settings'!E291="Netting with Strange Nets ('NET/SPLIT')",INDEX(L:L,MATCH('Italian Bonds Settings'!C291,add_Services!Q:Q,0),1),"")</f>
        <v/>
      </c>
      <c r="D590" s="58" t="str">
        <f t="shared" si="50"/>
        <v/>
      </c>
      <c r="E590" s="58" t="str">
        <f t="shared" si="51"/>
        <v/>
      </c>
      <c r="F590" s="1" t="str">
        <f ca="1">IF(COUNTIF($E$2:E590,E590)=1,IFERROR(SUMPRODUCT(SEARCH(MID(E590,ROW(INDIRECT("1:"&amp;LEN(E590))),1),Lists!$V$2),ROW(INDIRECT("1:"&amp;LEN(E590)))),""),"")</f>
        <v/>
      </c>
      <c r="G590" s="58" t="str">
        <f t="shared" ca="1" si="53"/>
        <v/>
      </c>
      <c r="H590" s="58" t="str">
        <f t="shared" si="52"/>
        <v xml:space="preserve"> /  - ()</v>
      </c>
    </row>
    <row r="591" spans="1:8">
      <c r="A591" s="58" t="str">
        <f>IF('Italian Bonds Settings'!E292="Netting with Strange Nets ('NET/SPLIT')",INDEX(M:M,MATCH('Italian Bonds Settings'!C292,add_Services!Q:Q,0),1),"")</f>
        <v/>
      </c>
      <c r="B591" s="58" t="str">
        <f>IF('Italian Bonds Settings'!E292="Netting with Strange Nets ('NET/SPLIT')",INDEX(K:K,MATCH('Italian Bonds Settings'!C292,add_Services!Q:Q,0),1),"")</f>
        <v/>
      </c>
      <c r="C591" s="58" t="str">
        <f>IF('Italian Bonds Settings'!E292="Netting with Strange Nets ('NET/SPLIT')",INDEX(L:L,MATCH('Italian Bonds Settings'!C292,add_Services!Q:Q,0),1),"")</f>
        <v/>
      </c>
      <c r="D591" s="58" t="str">
        <f t="shared" si="50"/>
        <v/>
      </c>
      <c r="E591" s="58" t="str">
        <f t="shared" si="51"/>
        <v/>
      </c>
      <c r="F591" s="1" t="str">
        <f ca="1">IF(COUNTIF($E$2:E591,E591)=1,IFERROR(SUMPRODUCT(SEARCH(MID(E591,ROW(INDIRECT("1:"&amp;LEN(E591))),1),Lists!$V$2),ROW(INDIRECT("1:"&amp;LEN(E591)))),""),"")</f>
        <v/>
      </c>
      <c r="G591" s="58" t="str">
        <f t="shared" ca="1" si="53"/>
        <v/>
      </c>
      <c r="H591" s="58" t="str">
        <f t="shared" si="52"/>
        <v xml:space="preserve"> /  - ()</v>
      </c>
    </row>
    <row r="592" spans="1:8">
      <c r="A592" s="58" t="str">
        <f>IF('Italian Bonds Settings'!E293="Netting with Strange Nets ('NET/SPLIT')",INDEX(M:M,MATCH('Italian Bonds Settings'!C293,add_Services!Q:Q,0),1),"")</f>
        <v/>
      </c>
      <c r="B592" s="58" t="str">
        <f>IF('Italian Bonds Settings'!E293="Netting with Strange Nets ('NET/SPLIT')",INDEX(K:K,MATCH('Italian Bonds Settings'!C293,add_Services!Q:Q,0),1),"")</f>
        <v/>
      </c>
      <c r="C592" s="58" t="str">
        <f>IF('Italian Bonds Settings'!E293="Netting with Strange Nets ('NET/SPLIT')",INDEX(L:L,MATCH('Italian Bonds Settings'!C293,add_Services!Q:Q,0),1),"")</f>
        <v/>
      </c>
      <c r="D592" s="58" t="str">
        <f t="shared" si="50"/>
        <v/>
      </c>
      <c r="E592" s="58" t="str">
        <f t="shared" si="51"/>
        <v/>
      </c>
      <c r="F592" s="1" t="str">
        <f ca="1">IF(COUNTIF($E$2:E592,E592)=1,IFERROR(SUMPRODUCT(SEARCH(MID(E592,ROW(INDIRECT("1:"&amp;LEN(E592))),1),Lists!$V$2),ROW(INDIRECT("1:"&amp;LEN(E592)))),""),"")</f>
        <v/>
      </c>
      <c r="G592" s="58" t="str">
        <f t="shared" ca="1" si="53"/>
        <v/>
      </c>
      <c r="H592" s="58" t="str">
        <f t="shared" si="52"/>
        <v xml:space="preserve"> /  - ()</v>
      </c>
    </row>
    <row r="593" spans="1:9">
      <c r="A593" s="58" t="str">
        <f>IF('Italian Bonds Settings'!E294="Netting with Strange Nets ('NET/SPLIT')",INDEX(M:M,MATCH('Italian Bonds Settings'!C294,add_Services!Q:Q,0),1),"")</f>
        <v/>
      </c>
      <c r="B593" s="58" t="str">
        <f>IF('Italian Bonds Settings'!E294="Netting with Strange Nets ('NET/SPLIT')",INDEX(K:K,MATCH('Italian Bonds Settings'!C294,add_Services!Q:Q,0),1),"")</f>
        <v/>
      </c>
      <c r="C593" s="58" t="str">
        <f>IF('Italian Bonds Settings'!E294="Netting with Strange Nets ('NET/SPLIT')",INDEX(L:L,MATCH('Italian Bonds Settings'!C294,add_Services!Q:Q,0),1),"")</f>
        <v/>
      </c>
      <c r="D593" s="58" t="str">
        <f t="shared" si="50"/>
        <v/>
      </c>
      <c r="E593" s="58" t="str">
        <f t="shared" si="51"/>
        <v/>
      </c>
      <c r="F593" s="1" t="str">
        <f ca="1">IF(COUNTIF($E$2:E593,E593)=1,IFERROR(SUMPRODUCT(SEARCH(MID(E593,ROW(INDIRECT("1:"&amp;LEN(E593))),1),Lists!$V$2),ROW(INDIRECT("1:"&amp;LEN(E593)))),""),"")</f>
        <v/>
      </c>
      <c r="G593" s="58" t="str">
        <f t="shared" ca="1" si="53"/>
        <v/>
      </c>
      <c r="H593" s="58" t="str">
        <f t="shared" si="52"/>
        <v xml:space="preserve"> /  - ()</v>
      </c>
      <c r="I593" s="1"/>
    </row>
    <row r="594" spans="1:9">
      <c r="A594" s="58" t="str">
        <f>IF('Italian Bonds Settings'!E295="Netting with Strange Nets ('NET/SPLIT')",INDEX(M:M,MATCH('Italian Bonds Settings'!C295,add_Services!Q:Q,0),1),"")</f>
        <v/>
      </c>
      <c r="B594" s="58" t="str">
        <f>IF('Italian Bonds Settings'!E295="Netting with Strange Nets ('NET/SPLIT')",INDEX(K:K,MATCH('Italian Bonds Settings'!C295,add_Services!Q:Q,0),1),"")</f>
        <v/>
      </c>
      <c r="C594" s="58" t="str">
        <f>IF('Italian Bonds Settings'!E295="Netting with Strange Nets ('NET/SPLIT')",INDEX(L:L,MATCH('Italian Bonds Settings'!C295,add_Services!Q:Q,0),1),"")</f>
        <v/>
      </c>
      <c r="D594" s="58" t="str">
        <f t="shared" si="50"/>
        <v/>
      </c>
      <c r="E594" s="58" t="str">
        <f t="shared" si="51"/>
        <v/>
      </c>
      <c r="F594" s="1" t="str">
        <f ca="1">IF(COUNTIF($E$2:E594,E594)=1,IFERROR(SUMPRODUCT(SEARCH(MID(E594,ROW(INDIRECT("1:"&amp;LEN(E594))),1),Lists!$V$2),ROW(INDIRECT("1:"&amp;LEN(E594)))),""),"")</f>
        <v/>
      </c>
      <c r="G594" s="58" t="str">
        <f t="shared" ca="1" si="53"/>
        <v/>
      </c>
      <c r="H594" s="58" t="str">
        <f t="shared" si="52"/>
        <v xml:space="preserve"> /  - ()</v>
      </c>
      <c r="I594" s="1"/>
    </row>
    <row r="595" spans="1:9">
      <c r="A595" s="58" t="str">
        <f>IF('Italian Bonds Settings'!E296="Netting with Strange Nets ('NET/SPLIT')",INDEX(M:M,MATCH('Italian Bonds Settings'!C296,add_Services!Q:Q,0),1),"")</f>
        <v/>
      </c>
      <c r="B595" s="58" t="str">
        <f>IF('Italian Bonds Settings'!E296="Netting with Strange Nets ('NET/SPLIT')",INDEX(K:K,MATCH('Italian Bonds Settings'!C296,add_Services!Q:Q,0),1),"")</f>
        <v/>
      </c>
      <c r="C595" s="58" t="str">
        <f>IF('Italian Bonds Settings'!E296="Netting with Strange Nets ('NET/SPLIT')",INDEX(L:L,MATCH('Italian Bonds Settings'!C296,add_Services!Q:Q,0),1),"")</f>
        <v/>
      </c>
      <c r="D595" s="58" t="str">
        <f t="shared" si="50"/>
        <v/>
      </c>
      <c r="E595" s="58" t="str">
        <f t="shared" si="51"/>
        <v/>
      </c>
      <c r="F595" s="1" t="str">
        <f ca="1">IF(COUNTIF($E$2:E595,E595)=1,IFERROR(SUMPRODUCT(SEARCH(MID(E595,ROW(INDIRECT("1:"&amp;LEN(E595))),1),Lists!$V$2),ROW(INDIRECT("1:"&amp;LEN(E595)))),""),"")</f>
        <v/>
      </c>
      <c r="G595" s="58" t="str">
        <f t="shared" ca="1" si="53"/>
        <v/>
      </c>
      <c r="H595" s="58" t="str">
        <f t="shared" si="52"/>
        <v xml:space="preserve"> /  - ()</v>
      </c>
      <c r="I595" s="1"/>
    </row>
    <row r="596" spans="1:9">
      <c r="A596" s="58" t="str">
        <f>IF('Italian Bonds Settings'!E297="Netting with Strange Nets ('NET/SPLIT')",INDEX(M:M,MATCH('Italian Bonds Settings'!C297,add_Services!Q:Q,0),1),"")</f>
        <v/>
      </c>
      <c r="B596" s="58" t="str">
        <f>IF('Italian Bonds Settings'!E297="Netting with Strange Nets ('NET/SPLIT')",INDEX(K:K,MATCH('Italian Bonds Settings'!C297,add_Services!Q:Q,0),1),"")</f>
        <v/>
      </c>
      <c r="C596" s="58" t="str">
        <f>IF('Italian Bonds Settings'!E297="Netting with Strange Nets ('NET/SPLIT')",INDEX(L:L,MATCH('Italian Bonds Settings'!C297,add_Services!Q:Q,0),1),"")</f>
        <v/>
      </c>
      <c r="D596" s="58" t="str">
        <f t="shared" si="50"/>
        <v/>
      </c>
      <c r="E596" s="58" t="str">
        <f t="shared" si="51"/>
        <v/>
      </c>
      <c r="F596" s="1" t="str">
        <f ca="1">IF(COUNTIF($E$2:E596,E596)=1,IFERROR(SUMPRODUCT(SEARCH(MID(E596,ROW(INDIRECT("1:"&amp;LEN(E596))),1),Lists!$V$2),ROW(INDIRECT("1:"&amp;LEN(E596)))),""),"")</f>
        <v/>
      </c>
      <c r="G596" s="58" t="str">
        <f t="shared" ca="1" si="53"/>
        <v/>
      </c>
      <c r="H596" s="58" t="str">
        <f t="shared" si="52"/>
        <v xml:space="preserve"> /  - ()</v>
      </c>
      <c r="I596" s="1"/>
    </row>
    <row r="597" spans="1:9">
      <c r="A597" s="58" t="str">
        <f>IF('Italian Bonds Settings'!E298="Netting with Strange Nets ('NET/SPLIT')",INDEX(M:M,MATCH('Italian Bonds Settings'!C298,add_Services!Q:Q,0),1),"")</f>
        <v/>
      </c>
      <c r="B597" s="58" t="str">
        <f>IF('Italian Bonds Settings'!E298="Netting with Strange Nets ('NET/SPLIT')",INDEX(K:K,MATCH('Italian Bonds Settings'!C298,add_Services!Q:Q,0),1),"")</f>
        <v/>
      </c>
      <c r="C597" s="58" t="str">
        <f>IF('Italian Bonds Settings'!E298="Netting with Strange Nets ('NET/SPLIT')",INDEX(L:L,MATCH('Italian Bonds Settings'!C298,add_Services!Q:Q,0),1),"")</f>
        <v/>
      </c>
      <c r="D597" s="58" t="str">
        <f t="shared" si="50"/>
        <v/>
      </c>
      <c r="E597" s="58" t="str">
        <f t="shared" si="51"/>
        <v/>
      </c>
      <c r="F597" s="1" t="str">
        <f ca="1">IF(COUNTIF($E$2:E597,E597)=1,IFERROR(SUMPRODUCT(SEARCH(MID(E597,ROW(INDIRECT("1:"&amp;LEN(E597))),1),Lists!$V$2),ROW(INDIRECT("1:"&amp;LEN(E597)))),""),"")</f>
        <v/>
      </c>
      <c r="G597" s="58" t="str">
        <f t="shared" ca="1" si="53"/>
        <v/>
      </c>
      <c r="H597" s="58" t="str">
        <f t="shared" si="52"/>
        <v xml:space="preserve"> /  - ()</v>
      </c>
      <c r="I597" s="1"/>
    </row>
    <row r="598" spans="1:9">
      <c r="A598" s="58" t="str">
        <f>IF('Italian Bonds Settings'!E299="Netting with Strange Nets ('NET/SPLIT')",INDEX(M:M,MATCH('Italian Bonds Settings'!C299,add_Services!Q:Q,0),1),"")</f>
        <v/>
      </c>
      <c r="B598" s="58" t="str">
        <f>IF('Italian Bonds Settings'!E299="Netting with Strange Nets ('NET/SPLIT')",INDEX(K:K,MATCH('Italian Bonds Settings'!C299,add_Services!Q:Q,0),1),"")</f>
        <v/>
      </c>
      <c r="C598" s="58" t="str">
        <f>IF('Italian Bonds Settings'!E299="Netting with Strange Nets ('NET/SPLIT')",INDEX(L:L,MATCH('Italian Bonds Settings'!C299,add_Services!Q:Q,0),1),"")</f>
        <v/>
      </c>
      <c r="D598" s="58" t="str">
        <f t="shared" si="50"/>
        <v/>
      </c>
      <c r="E598" s="58" t="str">
        <f t="shared" si="51"/>
        <v/>
      </c>
      <c r="F598" s="1" t="str">
        <f ca="1">IF(COUNTIF($E$2:E598,E598)=1,IFERROR(SUMPRODUCT(SEARCH(MID(E598,ROW(INDIRECT("1:"&amp;LEN(E598))),1),Lists!$V$2),ROW(INDIRECT("1:"&amp;LEN(E598)))),""),"")</f>
        <v/>
      </c>
      <c r="G598" s="58" t="str">
        <f t="shared" ca="1" si="53"/>
        <v/>
      </c>
      <c r="H598" s="58" t="str">
        <f t="shared" si="52"/>
        <v xml:space="preserve"> /  - ()</v>
      </c>
      <c r="I598" s="1"/>
    </row>
    <row r="599" spans="1:9">
      <c r="A599" s="58" t="str">
        <f>IF('Italian Bonds Settings'!E300="Netting with Strange Nets ('NET/SPLIT')",INDEX(M:M,MATCH('Italian Bonds Settings'!C300,add_Services!Q:Q,0),1),"")</f>
        <v/>
      </c>
      <c r="B599" s="58" t="str">
        <f>IF('Italian Bonds Settings'!E300="Netting with Strange Nets ('NET/SPLIT')",INDEX(K:K,MATCH('Italian Bonds Settings'!C300,add_Services!Q:Q,0),1),"")</f>
        <v/>
      </c>
      <c r="C599" s="58" t="str">
        <f>IF('Italian Bonds Settings'!E300="Netting with Strange Nets ('NET/SPLIT')",INDEX(L:L,MATCH('Italian Bonds Settings'!C300,add_Services!Q:Q,0),1),"")</f>
        <v/>
      </c>
      <c r="D599" s="58" t="str">
        <f t="shared" si="50"/>
        <v/>
      </c>
      <c r="E599" s="58" t="str">
        <f t="shared" si="51"/>
        <v/>
      </c>
      <c r="F599" s="1" t="str">
        <f ca="1">IF(COUNTIF($E$2:E599,E599)=1,IFERROR(SUMPRODUCT(SEARCH(MID(E599,ROW(INDIRECT("1:"&amp;LEN(E599))),1),Lists!$V$2),ROW(INDIRECT("1:"&amp;LEN(E599)))),""),"")</f>
        <v/>
      </c>
      <c r="G599" s="58" t="str">
        <f t="shared" ca="1" si="53"/>
        <v/>
      </c>
      <c r="H599" s="58" t="str">
        <f t="shared" si="52"/>
        <v xml:space="preserve"> /  - ()</v>
      </c>
      <c r="I599" s="1"/>
    </row>
    <row r="600" spans="1:9">
      <c r="A600" s="58" t="str">
        <f>IF('Italian Bonds Settings'!E301="Netting with Strange Nets ('NET/SPLIT')",INDEX(M:M,MATCH('Italian Bonds Settings'!C301,add_Services!Q:Q,0),1),"")</f>
        <v/>
      </c>
      <c r="B600" s="58" t="str">
        <f>IF('Italian Bonds Settings'!E301="Netting with Strange Nets ('NET/SPLIT')",INDEX(K:K,MATCH('Italian Bonds Settings'!C301,add_Services!Q:Q,0),1),"")</f>
        <v/>
      </c>
      <c r="C600" s="58" t="str">
        <f>IF('Italian Bonds Settings'!E301="Netting with Strange Nets ('NET/SPLIT')",INDEX(L:L,MATCH('Italian Bonds Settings'!C301,add_Services!Q:Q,0),1),"")</f>
        <v/>
      </c>
      <c r="D600" s="58" t="str">
        <f t="shared" si="50"/>
        <v/>
      </c>
      <c r="E600" s="58" t="str">
        <f t="shared" si="51"/>
        <v/>
      </c>
      <c r="F600" s="1" t="str">
        <f ca="1">IF(COUNTIF($E$2:E600,E600)=1,IFERROR(SUMPRODUCT(SEARCH(MID(E600,ROW(INDIRECT("1:"&amp;LEN(E600))),1),Lists!$V$2),ROW(INDIRECT("1:"&amp;LEN(E600)))),""),"")</f>
        <v/>
      </c>
      <c r="G600" s="58" t="str">
        <f t="shared" ca="1" si="53"/>
        <v/>
      </c>
      <c r="H600" s="58" t="str">
        <f t="shared" si="52"/>
        <v xml:space="preserve"> /  - ()</v>
      </c>
      <c r="I600" s="1"/>
    </row>
    <row r="601" spans="1:9">
      <c r="A601" s="1" t="s">
        <v>155</v>
      </c>
      <c r="B601" s="39" t="s">
        <v>155</v>
      </c>
      <c r="C601" s="39" t="s">
        <v>155</v>
      </c>
      <c r="D601" s="39" t="s">
        <v>155</v>
      </c>
      <c r="E601" s="39" t="s">
        <v>155</v>
      </c>
      <c r="F601" s="39" t="s">
        <v>155</v>
      </c>
      <c r="G601" s="1" t="s">
        <v>155</v>
      </c>
      <c r="H601" s="39" t="s">
        <v>155</v>
      </c>
      <c r="I601" s="39" t="s">
        <v>155</v>
      </c>
    </row>
  </sheetData>
  <sheetProtection algorithmName="SHA-512" hashValue="CvfGKIvb25uTl3XhzANPu7wRHE5j8R5tPUWD/N9ssZhDJDgspDA80kwcEaowC/JntUKjuZYGjzfBTwMrMCRniQ==" saltValue="GsS6V7SNCXdo3YsWhOeJIQ==" spinCount="100000" sheet="1" objects="1" scenarios="1"/>
  <autoFilter ref="A1:H301" xr:uid="{FC98FAF1-4F9B-413E-8C81-A6EC327272CB}"/>
  <pageMargins left="0.7" right="0.7" top="0.75" bottom="0.75" header="0.3" footer="0.3"/>
  <pageSetup paperSize="9" orientation="portrait" r:id="rId1"/>
  <headerFooter>
    <oddFooter>&amp;C&amp;1#&amp;"Calibri"&amp;10&amp;K000000Internal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54CB8-7490-41F1-A96F-DDCB44D18222}">
  <sheetPr codeName="Sheet6"/>
  <dimension ref="A1:X301"/>
  <sheetViews>
    <sheetView workbookViewId="0">
      <selection activeCell="J4" sqref="J4"/>
    </sheetView>
  </sheetViews>
  <sheetFormatPr defaultRowHeight="15"/>
  <cols>
    <col min="1" max="1" width="20.5703125" bestFit="1" customWidth="1"/>
    <col min="3" max="3" width="17" bestFit="1" customWidth="1"/>
    <col min="4" max="4" width="22" bestFit="1" customWidth="1"/>
    <col min="8" max="8" width="24.28515625" bestFit="1" customWidth="1"/>
    <col min="9" max="9" width="10.85546875" customWidth="1"/>
    <col min="10" max="10" width="19.140625" bestFit="1" customWidth="1"/>
    <col min="11" max="11" width="12.28515625" customWidth="1"/>
    <col min="12" max="12" width="12.7109375" bestFit="1" customWidth="1"/>
    <col min="13" max="13" width="18.85546875" bestFit="1" customWidth="1"/>
    <col min="14" max="14" width="14.7109375" bestFit="1" customWidth="1"/>
    <col min="15" max="15" width="38.7109375" customWidth="1"/>
    <col min="17" max="17" width="11.5703125" bestFit="1" customWidth="1"/>
    <col min="19" max="19" width="25" bestFit="1" customWidth="1"/>
    <col min="22" max="22" width="76.5703125" bestFit="1" customWidth="1"/>
  </cols>
  <sheetData>
    <row r="1" spans="1:24" ht="15.75" thickBot="1">
      <c r="A1" s="1" t="s">
        <v>217</v>
      </c>
      <c r="B1" s="1" t="s">
        <v>210</v>
      </c>
      <c r="C1" s="1" t="s">
        <v>218</v>
      </c>
      <c r="D1" s="1" t="s">
        <v>219</v>
      </c>
      <c r="E1" s="1" t="s">
        <v>220</v>
      </c>
      <c r="F1" s="1" t="s">
        <v>221</v>
      </c>
      <c r="G1" s="1" t="s">
        <v>222</v>
      </c>
      <c r="H1" s="1" t="s">
        <v>223</v>
      </c>
      <c r="I1" s="1" t="s">
        <v>80</v>
      </c>
      <c r="J1" s="1" t="s">
        <v>224</v>
      </c>
      <c r="K1" s="1" t="s">
        <v>225</v>
      </c>
      <c r="L1" s="1" t="s">
        <v>226</v>
      </c>
      <c r="M1" s="1" t="s">
        <v>227</v>
      </c>
      <c r="N1" s="1" t="s">
        <v>228</v>
      </c>
      <c r="O1" s="1" t="s">
        <v>229</v>
      </c>
      <c r="P1" s="1"/>
      <c r="Q1" s="1" t="s">
        <v>230</v>
      </c>
      <c r="R1" s="1"/>
      <c r="S1" s="1" t="s">
        <v>231</v>
      </c>
      <c r="T1" s="1"/>
      <c r="U1" s="1"/>
      <c r="V1" s="1" t="s">
        <v>232</v>
      </c>
      <c r="W1" s="1"/>
      <c r="X1" s="1" t="s">
        <v>233</v>
      </c>
    </row>
    <row r="2" spans="1:24" ht="15.75" thickBot="1">
      <c r="A2" s="54"/>
      <c r="B2" s="55"/>
      <c r="C2" s="54"/>
      <c r="D2" s="55"/>
      <c r="E2" s="54"/>
      <c r="F2" s="55"/>
      <c r="G2" s="54"/>
      <c r="H2" s="56"/>
      <c r="I2" s="57"/>
      <c r="J2" s="56"/>
      <c r="K2" s="54"/>
      <c r="L2" s="56"/>
      <c r="M2" s="57"/>
      <c r="N2" s="121"/>
      <c r="O2" s="31"/>
      <c r="P2" s="1"/>
      <c r="Q2" s="1" t="s">
        <v>58</v>
      </c>
      <c r="R2" s="1"/>
      <c r="S2" s="31"/>
      <c r="T2" s="1"/>
      <c r="U2" s="1"/>
      <c r="V2" s="1" t="s">
        <v>234</v>
      </c>
      <c r="W2" s="1"/>
      <c r="X2" s="31"/>
    </row>
    <row r="3" spans="1:24">
      <c r="A3" s="54" t="s">
        <v>91</v>
      </c>
      <c r="B3" s="55" t="s">
        <v>62</v>
      </c>
      <c r="C3" s="54" t="s">
        <v>235</v>
      </c>
      <c r="D3" s="55" t="s">
        <v>235</v>
      </c>
      <c r="E3" s="54" t="s">
        <v>235</v>
      </c>
      <c r="F3" s="55" t="s">
        <v>235</v>
      </c>
      <c r="G3" s="54" t="s">
        <v>235</v>
      </c>
      <c r="H3" s="56" t="s">
        <v>236</v>
      </c>
      <c r="I3" s="57" t="s">
        <v>156</v>
      </c>
      <c r="J3" s="56" t="s">
        <v>236</v>
      </c>
      <c r="K3" s="54" t="s">
        <v>62</v>
      </c>
      <c r="L3" s="56" t="s">
        <v>58</v>
      </c>
      <c r="M3" s="57" t="s">
        <v>103</v>
      </c>
      <c r="N3" s="121" t="s">
        <v>237</v>
      </c>
      <c r="O3" s="32" t="str">
        <f ca="1">IFERROR(INDEX(add_Services!H:H,MATCH(ROW()-2,add_Services!G:G,0),1),"")</f>
        <v/>
      </c>
      <c r="P3" s="1"/>
      <c r="Q3" s="1" t="s">
        <v>22</v>
      </c>
      <c r="R3" s="1"/>
      <c r="S3" s="32" t="str">
        <f ca="1">IFERROR(INDEX(add_Services!Q:Q,MATCH(ROW()-2,add_Services!P:P,0),1),"")</f>
        <v/>
      </c>
      <c r="T3" s="1"/>
      <c r="U3" s="1"/>
      <c r="V3" s="1"/>
      <c r="W3" s="1"/>
      <c r="X3" s="104" t="str">
        <f>IF('Settlement Account'!D2&lt;&gt;"",'Settlement Account'!D2,"")</f>
        <v/>
      </c>
    </row>
    <row r="4" spans="1:24">
      <c r="A4" s="54" t="s">
        <v>238</v>
      </c>
      <c r="B4" s="55" t="s">
        <v>239</v>
      </c>
      <c r="C4" s="54" t="s">
        <v>240</v>
      </c>
      <c r="D4" s="55" t="s">
        <v>95</v>
      </c>
      <c r="E4" s="54" t="s">
        <v>240</v>
      </c>
      <c r="F4" s="55" t="s">
        <v>95</v>
      </c>
      <c r="G4" s="54" t="s">
        <v>95</v>
      </c>
      <c r="H4" s="56" t="s">
        <v>241</v>
      </c>
      <c r="I4" s="57" t="s">
        <v>82</v>
      </c>
      <c r="J4" s="56" t="s">
        <v>241</v>
      </c>
      <c r="K4" s="54" t="s">
        <v>239</v>
      </c>
      <c r="L4" s="56" t="s">
        <v>22</v>
      </c>
      <c r="M4" s="57" t="s">
        <v>242</v>
      </c>
      <c r="N4" s="121" t="s">
        <v>156</v>
      </c>
      <c r="O4" s="32" t="str">
        <f ca="1">IFERROR(INDEX(add_Services!H:H,MATCH(ROW()-2,add_Services!G:G,0),1),"")</f>
        <v/>
      </c>
      <c r="P4" s="1"/>
      <c r="Q4" s="1"/>
      <c r="R4" s="1"/>
      <c r="S4" s="32" t="str">
        <f ca="1">IFERROR(INDEX(add_Services!Q:Q,MATCH(ROW()-2,add_Services!P:P,0),1),"")</f>
        <v/>
      </c>
      <c r="T4" s="1"/>
      <c r="U4" s="1"/>
      <c r="V4" s="1"/>
      <c r="W4" s="1"/>
      <c r="X4" s="105" t="str">
        <f>IF('Settlement Account'!D3&lt;&gt;"",'Settlement Account'!D3,"")</f>
        <v/>
      </c>
    </row>
    <row r="5" spans="1:24">
      <c r="A5" s="54" t="s">
        <v>243</v>
      </c>
      <c r="B5" s="29"/>
      <c r="C5" s="54" t="s">
        <v>244</v>
      </c>
      <c r="D5" s="55"/>
      <c r="E5" s="54" t="s">
        <v>244</v>
      </c>
      <c r="F5" s="29"/>
      <c r="G5" s="29"/>
      <c r="H5" s="56" t="s">
        <v>245</v>
      </c>
      <c r="I5" s="57" t="s">
        <v>246</v>
      </c>
      <c r="J5" s="56" t="s">
        <v>245</v>
      </c>
      <c r="K5" s="57" t="s">
        <v>247</v>
      </c>
      <c r="L5" s="29"/>
      <c r="M5" s="29"/>
      <c r="N5" s="121" t="s">
        <v>82</v>
      </c>
      <c r="O5" s="32" t="str">
        <f ca="1">IFERROR(INDEX(add_Services!H:H,MATCH(ROW()-2,add_Services!G:G,0),1),"")</f>
        <v/>
      </c>
      <c r="P5" s="1"/>
      <c r="Q5" s="1"/>
      <c r="R5" s="1"/>
      <c r="S5" s="32" t="str">
        <f ca="1">IFERROR(INDEX(add_Services!Q:Q,MATCH(ROW()-2,add_Services!P:P,0),1),"")</f>
        <v/>
      </c>
      <c r="T5" s="1"/>
      <c r="U5" s="1"/>
      <c r="V5" s="1"/>
      <c r="W5" s="1"/>
      <c r="X5" s="105" t="str">
        <f>IF('Settlement Account'!D4&lt;&gt;"",'Settlement Account'!D4,"")</f>
        <v/>
      </c>
    </row>
    <row r="6" spans="1:24">
      <c r="A6" s="54" t="s">
        <v>248</v>
      </c>
      <c r="B6" s="29"/>
      <c r="C6" s="54" t="s">
        <v>249</v>
      </c>
      <c r="D6" s="55"/>
      <c r="E6" s="54" t="s">
        <v>249</v>
      </c>
      <c r="F6" s="29"/>
      <c r="G6" s="29"/>
      <c r="H6" s="56" t="s">
        <v>250</v>
      </c>
      <c r="I6" s="122"/>
      <c r="J6" s="56" t="s">
        <v>250</v>
      </c>
      <c r="K6" s="29"/>
      <c r="L6" s="29"/>
      <c r="M6" s="29"/>
      <c r="N6" s="121" t="s">
        <v>246</v>
      </c>
      <c r="O6" s="32" t="str">
        <f ca="1">IFERROR(INDEX(add_Services!H:H,MATCH(ROW()-2,add_Services!G:G,0),1),"")</f>
        <v/>
      </c>
      <c r="P6" s="1"/>
      <c r="Q6" s="1"/>
      <c r="R6" s="1"/>
      <c r="S6" s="32" t="str">
        <f ca="1">IFERROR(INDEX(add_Services!Q:Q,MATCH(ROW()-2,add_Services!P:P,0),1),"")</f>
        <v/>
      </c>
      <c r="T6" s="1"/>
      <c r="U6" s="1"/>
      <c r="V6" s="1" t="s">
        <v>251</v>
      </c>
      <c r="W6" s="1"/>
      <c r="X6" s="105" t="str">
        <f>IF('Settlement Account'!D5&lt;&gt;"",'Settlement Account'!D5,"")</f>
        <v/>
      </c>
    </row>
    <row r="7" spans="1:24">
      <c r="A7" s="29"/>
      <c r="B7" s="29"/>
      <c r="C7" s="54" t="s">
        <v>252</v>
      </c>
      <c r="D7" s="55"/>
      <c r="E7" s="54" t="s">
        <v>252</v>
      </c>
      <c r="F7" s="29"/>
      <c r="G7" s="29"/>
      <c r="H7" s="56"/>
      <c r="I7" s="29"/>
      <c r="J7" s="29"/>
      <c r="K7" s="29"/>
      <c r="L7" s="29"/>
      <c r="M7" s="29"/>
      <c r="N7" s="1"/>
      <c r="O7" s="32" t="str">
        <f ca="1">IFERROR(INDEX(add_Services!H:H,MATCH(ROW()-2,add_Services!G:G,0),1),"")</f>
        <v/>
      </c>
      <c r="P7" s="1"/>
      <c r="Q7" s="1"/>
      <c r="R7" s="1"/>
      <c r="S7" s="32" t="str">
        <f ca="1">IFERROR(INDEX(add_Services!Q:Q,MATCH(ROW()-2,add_Services!P:P,0),1),"")</f>
        <v/>
      </c>
      <c r="T7" s="1"/>
      <c r="U7" s="1"/>
      <c r="V7" s="1" t="s">
        <v>253</v>
      </c>
      <c r="W7" s="1"/>
      <c r="X7" s="105" t="str">
        <f>IF('Settlement Account'!D6&lt;&gt;"",'Settlement Account'!D6,"")</f>
        <v/>
      </c>
    </row>
    <row r="8" spans="1:24">
      <c r="A8" s="29"/>
      <c r="B8" s="29"/>
      <c r="C8" s="54" t="s">
        <v>254</v>
      </c>
      <c r="D8" s="29"/>
      <c r="E8" s="54" t="s">
        <v>254</v>
      </c>
      <c r="F8" s="29"/>
      <c r="G8" s="29"/>
      <c r="H8" s="29"/>
      <c r="I8" s="29"/>
      <c r="J8" s="29"/>
      <c r="K8" s="29"/>
      <c r="L8" s="29"/>
      <c r="M8" s="29"/>
      <c r="N8" s="1"/>
      <c r="O8" s="32" t="str">
        <f ca="1">IFERROR(INDEX(add_Services!H:H,MATCH(ROW()-2,add_Services!G:G,0),1),"")</f>
        <v/>
      </c>
      <c r="P8" s="1"/>
      <c r="Q8" s="1"/>
      <c r="R8" s="1"/>
      <c r="S8" s="32" t="str">
        <f ca="1">IFERROR(INDEX(add_Services!Q:Q,MATCH(ROW()-2,add_Services!P:P,0),1),"")</f>
        <v/>
      </c>
      <c r="T8" s="1"/>
      <c r="U8" s="1"/>
      <c r="V8" s="1"/>
      <c r="W8" s="1"/>
      <c r="X8" s="105" t="str">
        <f>IF('Settlement Account'!D7&lt;&gt;"",'Settlement Account'!D7,"")</f>
        <v/>
      </c>
    </row>
    <row r="9" spans="1:24">
      <c r="A9" s="29"/>
      <c r="B9" s="29"/>
      <c r="C9" s="54" t="s">
        <v>255</v>
      </c>
      <c r="D9" s="29"/>
      <c r="E9" s="54" t="s">
        <v>255</v>
      </c>
      <c r="F9" s="29"/>
      <c r="G9" s="29"/>
      <c r="H9" s="56" t="s">
        <v>256</v>
      </c>
      <c r="I9" s="29"/>
      <c r="J9" s="29"/>
      <c r="K9" s="29"/>
      <c r="L9" s="29"/>
      <c r="M9" s="29"/>
      <c r="N9" s="1"/>
      <c r="O9" s="32" t="str">
        <f ca="1">IFERROR(INDEX(add_Services!H:H,MATCH(ROW()-2,add_Services!G:G,0),1),"")</f>
        <v/>
      </c>
      <c r="P9" s="1"/>
      <c r="Q9" s="1"/>
      <c r="R9" s="1"/>
      <c r="S9" s="32" t="str">
        <f ca="1">IFERROR(INDEX(add_Services!Q:Q,MATCH(ROW()-2,add_Services!P:P,0),1),"")</f>
        <v/>
      </c>
      <c r="T9" s="1"/>
      <c r="U9" s="1"/>
      <c r="V9" s="1"/>
      <c r="W9" s="1"/>
      <c r="X9" s="105" t="str">
        <f>IF('Settlement Account'!D8&lt;&gt;"",'Settlement Account'!D8,"")</f>
        <v/>
      </c>
    </row>
    <row r="10" spans="1:24">
      <c r="A10" s="29"/>
      <c r="B10" s="29"/>
      <c r="C10" s="54" t="s">
        <v>257</v>
      </c>
      <c r="D10" s="29"/>
      <c r="E10" s="54" t="s">
        <v>257</v>
      </c>
      <c r="F10" s="29"/>
      <c r="G10" s="29"/>
      <c r="H10" s="29"/>
      <c r="I10" s="29"/>
      <c r="J10" s="29"/>
      <c r="K10" s="29"/>
      <c r="L10" s="29"/>
      <c r="M10" s="29"/>
      <c r="N10" s="1"/>
      <c r="O10" s="32" t="str">
        <f ca="1">IFERROR(INDEX(add_Services!H:H,MATCH(ROW()-2,add_Services!G:G,0),1),"")</f>
        <v/>
      </c>
      <c r="P10" s="1"/>
      <c r="Q10" s="1"/>
      <c r="R10" s="1"/>
      <c r="S10" s="32" t="str">
        <f ca="1">IFERROR(INDEX(add_Services!Q:Q,MATCH(ROW()-2,add_Services!P:P,0),1),"")</f>
        <v/>
      </c>
      <c r="T10" s="1"/>
      <c r="U10" s="1"/>
      <c r="V10" s="1"/>
      <c r="W10" s="1"/>
      <c r="X10" s="105" t="str">
        <f>IF('Settlement Account'!D9&lt;&gt;"",'Settlement Account'!D9,"")</f>
        <v/>
      </c>
    </row>
    <row r="11" spans="1:24">
      <c r="A11" s="29"/>
      <c r="B11" s="29"/>
      <c r="C11" s="54" t="s">
        <v>258</v>
      </c>
      <c r="D11" s="29"/>
      <c r="E11" s="54" t="s">
        <v>258</v>
      </c>
      <c r="F11" s="29"/>
      <c r="G11" s="29"/>
      <c r="H11" s="29"/>
      <c r="I11" s="29"/>
      <c r="J11" s="29"/>
      <c r="K11" s="29"/>
      <c r="L11" s="29"/>
      <c r="M11" s="29"/>
      <c r="N11" s="1"/>
      <c r="O11" s="32" t="str">
        <f ca="1">IFERROR(INDEX(add_Services!H:H,MATCH(ROW()-2,add_Services!G:G,0),1),"")</f>
        <v/>
      </c>
      <c r="P11" s="1"/>
      <c r="Q11" s="1"/>
      <c r="R11" s="1"/>
      <c r="S11" s="32" t="str">
        <f ca="1">IFERROR(INDEX(add_Services!Q:Q,MATCH(ROW()-2,add_Services!P:P,0),1),"")</f>
        <v/>
      </c>
      <c r="T11" s="1"/>
      <c r="U11" s="1"/>
      <c r="V11" s="1"/>
      <c r="W11" s="1"/>
      <c r="X11" s="105" t="str">
        <f>IF('Settlement Account'!D10&lt;&gt;"",'Settlement Account'!D10,"")</f>
        <v/>
      </c>
    </row>
    <row r="12" spans="1:24">
      <c r="A12" s="29"/>
      <c r="B12" s="29"/>
      <c r="C12" s="54" t="s">
        <v>95</v>
      </c>
      <c r="D12" s="29"/>
      <c r="E12" s="54" t="s">
        <v>95</v>
      </c>
      <c r="F12" s="29"/>
      <c r="G12" s="29"/>
      <c r="H12" s="29"/>
      <c r="I12" s="29"/>
      <c r="J12" s="29"/>
      <c r="K12" s="29"/>
      <c r="L12" s="29"/>
      <c r="M12" s="29"/>
      <c r="N12" s="1"/>
      <c r="O12" s="32" t="str">
        <f ca="1">IFERROR(INDEX(add_Services!H:H,MATCH(ROW()-2,add_Services!G:G,0),1),"")</f>
        <v/>
      </c>
      <c r="P12" s="1"/>
      <c r="Q12" s="1"/>
      <c r="R12" s="1"/>
      <c r="S12" s="32" t="str">
        <f ca="1">IFERROR(INDEX(add_Services!Q:Q,MATCH(ROW()-2,add_Services!P:P,0),1),"")</f>
        <v/>
      </c>
      <c r="T12" s="1"/>
      <c r="U12" s="1"/>
      <c r="V12" s="1"/>
      <c r="W12" s="1"/>
      <c r="X12" s="105" t="str">
        <f>IF('Settlement Account'!D11&lt;&gt;"",'Settlement Account'!D11,"")</f>
        <v/>
      </c>
    </row>
    <row r="13" spans="1:24">
      <c r="A13" s="29"/>
      <c r="B13" s="29"/>
      <c r="C13" s="54"/>
      <c r="D13" s="29"/>
      <c r="E13" s="29"/>
      <c r="F13" s="29"/>
      <c r="G13" s="29"/>
      <c r="H13" s="29"/>
      <c r="I13" s="29"/>
      <c r="J13" s="29"/>
      <c r="K13" s="29"/>
      <c r="L13" s="29"/>
      <c r="M13" s="29"/>
      <c r="N13" s="1"/>
      <c r="O13" s="32" t="str">
        <f ca="1">IFERROR(INDEX(add_Services!H:H,MATCH(ROW()-2,add_Services!G:G,0),1),"")</f>
        <v/>
      </c>
      <c r="P13" s="1"/>
      <c r="Q13" s="1"/>
      <c r="R13" s="1"/>
      <c r="S13" s="32" t="str">
        <f ca="1">IFERROR(INDEX(add_Services!Q:Q,MATCH(ROW()-2,add_Services!P:P,0),1),"")</f>
        <v/>
      </c>
      <c r="T13" s="1"/>
      <c r="U13" s="1"/>
      <c r="V13" s="1"/>
      <c r="W13" s="1"/>
      <c r="X13" s="105" t="str">
        <f>IF('Settlement Account'!D12&lt;&gt;"",'Settlement Account'!D12,"")</f>
        <v/>
      </c>
    </row>
    <row r="14" spans="1:24">
      <c r="A14" s="29"/>
      <c r="B14" s="29"/>
      <c r="C14" s="54"/>
      <c r="D14" s="29"/>
      <c r="E14" s="29"/>
      <c r="F14" s="29"/>
      <c r="G14" s="29"/>
      <c r="H14" s="29"/>
      <c r="I14" s="29"/>
      <c r="J14" s="29"/>
      <c r="K14" s="29"/>
      <c r="L14" s="29"/>
      <c r="M14" s="29"/>
      <c r="N14" s="1"/>
      <c r="O14" s="32" t="str">
        <f ca="1">IFERROR(INDEX(add_Services!H:H,MATCH(ROW()-2,add_Services!G:G,0),1),"")</f>
        <v/>
      </c>
      <c r="P14" s="1"/>
      <c r="Q14" s="1"/>
      <c r="R14" s="1"/>
      <c r="S14" s="32" t="str">
        <f ca="1">IFERROR(INDEX(add_Services!Q:Q,MATCH(ROW()-2,add_Services!P:P,0),1),"")</f>
        <v/>
      </c>
      <c r="T14" s="1"/>
      <c r="U14" s="1"/>
      <c r="V14" s="1"/>
      <c r="W14" s="1"/>
      <c r="X14" s="105" t="str">
        <f>IF('Settlement Account'!D13&lt;&gt;"",'Settlement Account'!D13,"")</f>
        <v/>
      </c>
    </row>
    <row r="15" spans="1:24">
      <c r="A15" s="29"/>
      <c r="B15" s="29"/>
      <c r="C15" s="54"/>
      <c r="D15" s="29"/>
      <c r="E15" s="29"/>
      <c r="F15" s="29"/>
      <c r="G15" s="29"/>
      <c r="H15" s="29"/>
      <c r="I15" s="29"/>
      <c r="J15" s="29"/>
      <c r="K15" s="29"/>
      <c r="L15" s="29"/>
      <c r="M15" s="29"/>
      <c r="N15" s="1"/>
      <c r="O15" s="32" t="str">
        <f ca="1">IFERROR(INDEX(add_Services!H:H,MATCH(ROW()-2,add_Services!G:G,0),1),"")</f>
        <v/>
      </c>
      <c r="P15" s="1"/>
      <c r="Q15" s="1"/>
      <c r="R15" s="1"/>
      <c r="S15" s="32" t="str">
        <f ca="1">IFERROR(INDEX(add_Services!Q:Q,MATCH(ROW()-2,add_Services!P:P,0),1),"")</f>
        <v/>
      </c>
      <c r="T15" s="1"/>
      <c r="U15" s="1"/>
      <c r="V15" s="1"/>
      <c r="W15" s="1"/>
      <c r="X15" s="105" t="str">
        <f>IF('Settlement Account'!D14&lt;&gt;"",'Settlement Account'!D14,"")</f>
        <v/>
      </c>
    </row>
    <row r="16" spans="1:24">
      <c r="A16" s="29"/>
      <c r="B16" s="29"/>
      <c r="C16" s="29"/>
      <c r="D16" s="29"/>
      <c r="E16" s="29"/>
      <c r="F16" s="29"/>
      <c r="G16" s="29"/>
      <c r="H16" s="29"/>
      <c r="I16" s="29"/>
      <c r="J16" s="29"/>
      <c r="K16" s="29"/>
      <c r="L16" s="29"/>
      <c r="M16" s="29"/>
      <c r="N16" s="1"/>
      <c r="O16" s="32" t="str">
        <f ca="1">IFERROR(INDEX(add_Services!H:H,MATCH(ROW()-2,add_Services!G:G,0),1),"")</f>
        <v/>
      </c>
      <c r="P16" s="1"/>
      <c r="Q16" s="1"/>
      <c r="R16" s="1"/>
      <c r="S16" s="32" t="str">
        <f ca="1">IFERROR(INDEX(add_Services!Q:Q,MATCH(ROW()-2,add_Services!P:P,0),1),"")</f>
        <v/>
      </c>
      <c r="T16" s="1"/>
      <c r="U16" s="1"/>
      <c r="V16" s="1"/>
      <c r="W16" s="1"/>
      <c r="X16" s="105" t="str">
        <f>IF('Settlement Account'!D15&lt;&gt;"",'Settlement Account'!D15,"")</f>
        <v/>
      </c>
    </row>
    <row r="17" spans="1:24">
      <c r="A17" s="29"/>
      <c r="B17" s="29"/>
      <c r="C17" s="29"/>
      <c r="D17" s="29"/>
      <c r="E17" s="29"/>
      <c r="F17" s="29"/>
      <c r="G17" s="29"/>
      <c r="H17" s="29"/>
      <c r="I17" s="29"/>
      <c r="J17" s="29"/>
      <c r="K17" s="29"/>
      <c r="L17" s="29"/>
      <c r="M17" s="29"/>
      <c r="N17" s="1"/>
      <c r="O17" s="32" t="str">
        <f ca="1">IFERROR(INDEX(add_Services!H:H,MATCH(ROW()-2,add_Services!G:G,0),1),"")</f>
        <v/>
      </c>
      <c r="P17" s="1"/>
      <c r="Q17" s="1"/>
      <c r="R17" s="1"/>
      <c r="S17" s="32" t="str">
        <f ca="1">IFERROR(INDEX(add_Services!Q:Q,MATCH(ROW()-2,add_Services!P:P,0),1),"")</f>
        <v/>
      </c>
      <c r="T17" s="1"/>
      <c r="U17" s="1"/>
      <c r="V17" s="1"/>
      <c r="W17" s="1"/>
      <c r="X17" s="105" t="str">
        <f>IF('Settlement Account'!D16&lt;&gt;"",'Settlement Account'!D16,"")</f>
        <v/>
      </c>
    </row>
    <row r="18" spans="1:24">
      <c r="A18" s="29"/>
      <c r="B18" s="29"/>
      <c r="C18" s="29"/>
      <c r="D18" s="29"/>
      <c r="E18" s="29"/>
      <c r="F18" s="29"/>
      <c r="G18" s="29"/>
      <c r="H18" s="29"/>
      <c r="I18" s="29"/>
      <c r="J18" s="29"/>
      <c r="K18" s="29"/>
      <c r="L18" s="29"/>
      <c r="M18" s="29"/>
      <c r="N18" s="1"/>
      <c r="O18" s="32" t="str">
        <f ca="1">IFERROR(INDEX(add_Services!H:H,MATCH(ROW()-2,add_Services!G:G,0),1),"")</f>
        <v/>
      </c>
      <c r="P18" s="1"/>
      <c r="Q18" s="1"/>
      <c r="R18" s="1"/>
      <c r="S18" s="32" t="str">
        <f ca="1">IFERROR(INDEX(add_Services!Q:Q,MATCH(ROW()-2,add_Services!P:P,0),1),"")</f>
        <v/>
      </c>
      <c r="T18" s="1"/>
      <c r="U18" s="1"/>
      <c r="V18" s="1"/>
      <c r="W18" s="1"/>
      <c r="X18" s="105" t="str">
        <f>IF('Settlement Account'!D17&lt;&gt;"",'Settlement Account'!D17,"")</f>
        <v/>
      </c>
    </row>
    <row r="19" spans="1:24">
      <c r="A19" s="1"/>
      <c r="B19" s="1"/>
      <c r="C19" s="1"/>
      <c r="D19" s="1"/>
      <c r="E19" s="1"/>
      <c r="F19" s="1"/>
      <c r="G19" s="1"/>
      <c r="H19" s="1"/>
      <c r="I19" s="1"/>
      <c r="J19" s="1"/>
      <c r="K19" s="1"/>
      <c r="L19" s="1"/>
      <c r="M19" s="1"/>
      <c r="N19" s="1"/>
      <c r="O19" s="32" t="str">
        <f ca="1">IFERROR(INDEX(add_Services!H:H,MATCH(ROW()-2,add_Services!G:G,0),1),"")</f>
        <v/>
      </c>
      <c r="P19" s="1"/>
      <c r="Q19" s="1"/>
      <c r="R19" s="1"/>
      <c r="S19" s="32" t="str">
        <f ca="1">IFERROR(INDEX(add_Services!Q:Q,MATCH(ROW()-2,add_Services!P:P,0),1),"")</f>
        <v/>
      </c>
      <c r="T19" s="1"/>
      <c r="U19" s="1"/>
      <c r="V19" s="1"/>
      <c r="W19" s="1"/>
      <c r="X19" s="105" t="str">
        <f>IF('Settlement Account'!D18&lt;&gt;"",'Settlement Account'!D18,"")</f>
        <v/>
      </c>
    </row>
    <row r="20" spans="1:24">
      <c r="A20" s="1"/>
      <c r="B20" s="1"/>
      <c r="C20" s="1"/>
      <c r="D20" s="1"/>
      <c r="E20" s="1"/>
      <c r="F20" s="1"/>
      <c r="G20" s="1"/>
      <c r="H20" s="1"/>
      <c r="I20" s="1"/>
      <c r="J20" s="1"/>
      <c r="K20" s="1"/>
      <c r="L20" s="1"/>
      <c r="M20" s="1"/>
      <c r="N20" s="1"/>
      <c r="O20" s="32" t="str">
        <f ca="1">IFERROR(INDEX(add_Services!H:H,MATCH(ROW()-2,add_Services!G:G,0),1),"")</f>
        <v/>
      </c>
      <c r="P20" s="1"/>
      <c r="Q20" s="1"/>
      <c r="R20" s="1"/>
      <c r="S20" s="32" t="str">
        <f ca="1">IFERROR(INDEX(add_Services!Q:Q,MATCH(ROW()-2,add_Services!P:P,0),1),"")</f>
        <v/>
      </c>
      <c r="T20" s="1"/>
      <c r="U20" s="1"/>
      <c r="V20" s="1"/>
      <c r="W20" s="1"/>
      <c r="X20" s="105" t="str">
        <f>IF('Settlement Account'!D19&lt;&gt;"",'Settlement Account'!D19,"")</f>
        <v/>
      </c>
    </row>
    <row r="21" spans="1:24">
      <c r="A21" s="1"/>
      <c r="B21" s="1"/>
      <c r="C21" s="1"/>
      <c r="D21" s="1"/>
      <c r="E21" s="1"/>
      <c r="F21" s="1"/>
      <c r="G21" s="1"/>
      <c r="H21" s="1"/>
      <c r="I21" s="1"/>
      <c r="J21" s="1"/>
      <c r="K21" s="1"/>
      <c r="L21" s="1"/>
      <c r="M21" s="1"/>
      <c r="N21" s="1"/>
      <c r="O21" s="32" t="str">
        <f ca="1">IFERROR(INDEX(add_Services!H:H,MATCH(ROW()-2,add_Services!G:G,0),1),"")</f>
        <v/>
      </c>
      <c r="P21" s="1"/>
      <c r="Q21" s="1"/>
      <c r="R21" s="1"/>
      <c r="S21" s="32" t="str">
        <f ca="1">IFERROR(INDEX(add_Services!Q:Q,MATCH(ROW()-2,add_Services!P:P,0),1),"")</f>
        <v/>
      </c>
      <c r="T21" s="1"/>
      <c r="U21" s="1"/>
      <c r="V21" s="1"/>
      <c r="W21" s="1"/>
      <c r="X21" s="105" t="str">
        <f>IF('Settlement Account'!D20&lt;&gt;"",'Settlement Account'!D20,"")</f>
        <v/>
      </c>
    </row>
    <row r="22" spans="1:24">
      <c r="A22" s="1"/>
      <c r="B22" s="1"/>
      <c r="C22" s="1"/>
      <c r="D22" s="1"/>
      <c r="E22" s="1"/>
      <c r="F22" s="1"/>
      <c r="G22" s="1"/>
      <c r="H22" s="1"/>
      <c r="I22" s="1"/>
      <c r="J22" s="1"/>
      <c r="K22" s="1"/>
      <c r="L22" s="1"/>
      <c r="M22" s="1"/>
      <c r="N22" s="1"/>
      <c r="O22" s="32" t="str">
        <f ca="1">IFERROR(INDEX(add_Services!H:H,MATCH(ROW()-2,add_Services!G:G,0),1),"")</f>
        <v/>
      </c>
      <c r="P22" s="1"/>
      <c r="Q22" s="1"/>
      <c r="R22" s="1"/>
      <c r="S22" s="32" t="str">
        <f ca="1">IFERROR(INDEX(add_Services!Q:Q,MATCH(ROW()-2,add_Services!P:P,0),1),"")</f>
        <v/>
      </c>
      <c r="T22" s="1"/>
      <c r="U22" s="1"/>
      <c r="V22" s="1"/>
      <c r="W22" s="1"/>
      <c r="X22" s="105" t="str">
        <f>IF('Settlement Account'!D21&lt;&gt;"",'Settlement Account'!D21,"")</f>
        <v/>
      </c>
    </row>
    <row r="23" spans="1:24">
      <c r="A23" s="1"/>
      <c r="B23" s="1"/>
      <c r="C23" s="1"/>
      <c r="D23" s="1"/>
      <c r="E23" s="1"/>
      <c r="F23" s="1"/>
      <c r="G23" s="1"/>
      <c r="H23" s="1"/>
      <c r="I23" s="1"/>
      <c r="J23" s="1"/>
      <c r="K23" s="1"/>
      <c r="L23" s="1"/>
      <c r="M23" s="1"/>
      <c r="N23" s="1"/>
      <c r="O23" s="32" t="str">
        <f ca="1">IFERROR(INDEX(add_Services!H:H,MATCH(ROW()-2,add_Services!G:G,0),1),"")</f>
        <v/>
      </c>
      <c r="P23" s="1"/>
      <c r="Q23" s="1"/>
      <c r="R23" s="1"/>
      <c r="S23" s="32" t="str">
        <f ca="1">IFERROR(INDEX(add_Services!Q:Q,MATCH(ROW()-2,add_Services!P:P,0),1),"")</f>
        <v/>
      </c>
      <c r="T23" s="1"/>
      <c r="U23" s="1"/>
      <c r="V23" s="1"/>
      <c r="W23" s="1"/>
      <c r="X23" s="105" t="str">
        <f>IF('Settlement Account'!D22&lt;&gt;"",'Settlement Account'!D22,"")</f>
        <v/>
      </c>
    </row>
    <row r="24" spans="1:24">
      <c r="A24" s="1"/>
      <c r="B24" s="1"/>
      <c r="C24" s="1"/>
      <c r="D24" s="1"/>
      <c r="E24" s="1"/>
      <c r="F24" s="1"/>
      <c r="G24" s="1"/>
      <c r="H24" s="1"/>
      <c r="I24" s="1"/>
      <c r="J24" s="1"/>
      <c r="K24" s="1"/>
      <c r="L24" s="1"/>
      <c r="M24" s="1"/>
      <c r="N24" s="1"/>
      <c r="O24" s="32" t="str">
        <f ca="1">IFERROR(INDEX(add_Services!H:H,MATCH(ROW()-2,add_Services!G:G,0),1),"")</f>
        <v/>
      </c>
      <c r="P24" s="1"/>
      <c r="Q24" s="1"/>
      <c r="R24" s="1"/>
      <c r="S24" s="32" t="str">
        <f ca="1">IFERROR(INDEX(add_Services!Q:Q,MATCH(ROW()-2,add_Services!P:P,0),1),"")</f>
        <v/>
      </c>
      <c r="T24" s="1"/>
      <c r="U24" s="1"/>
      <c r="V24" s="1"/>
      <c r="W24" s="1"/>
      <c r="X24" s="105" t="str">
        <f>IF('Settlement Account'!D23&lt;&gt;"",'Settlement Account'!D23,"")</f>
        <v/>
      </c>
    </row>
    <row r="25" spans="1:24">
      <c r="A25" s="1"/>
      <c r="B25" s="1"/>
      <c r="C25" s="1"/>
      <c r="D25" s="1"/>
      <c r="E25" s="1"/>
      <c r="F25" s="1"/>
      <c r="G25" s="1"/>
      <c r="H25" s="1"/>
      <c r="I25" s="1"/>
      <c r="J25" s="1"/>
      <c r="K25" s="1"/>
      <c r="L25" s="1"/>
      <c r="M25" s="1"/>
      <c r="N25" s="1"/>
      <c r="O25" s="32" t="str">
        <f ca="1">IFERROR(INDEX(add_Services!H:H,MATCH(ROW()-2,add_Services!G:G,0),1),"")</f>
        <v/>
      </c>
      <c r="P25" s="1"/>
      <c r="Q25" s="1"/>
      <c r="R25" s="1"/>
      <c r="S25" s="32" t="str">
        <f ca="1">IFERROR(INDEX(add_Services!Q:Q,MATCH(ROW()-2,add_Services!P:P,0),1),"")</f>
        <v/>
      </c>
      <c r="T25" s="1"/>
      <c r="U25" s="1"/>
      <c r="V25" s="1"/>
      <c r="W25" s="1"/>
      <c r="X25" s="105" t="str">
        <f>IF('Settlement Account'!D24&lt;&gt;"",'Settlement Account'!D24,"")</f>
        <v/>
      </c>
    </row>
    <row r="26" spans="1:24">
      <c r="A26" s="1"/>
      <c r="B26" s="1"/>
      <c r="C26" s="1"/>
      <c r="D26" s="1"/>
      <c r="E26" s="1"/>
      <c r="F26" s="1"/>
      <c r="G26" s="1"/>
      <c r="H26" s="1"/>
      <c r="I26" s="1"/>
      <c r="J26" s="1"/>
      <c r="K26" s="1"/>
      <c r="L26" s="1"/>
      <c r="M26" s="1"/>
      <c r="N26" s="1"/>
      <c r="O26" s="32" t="str">
        <f ca="1">IFERROR(INDEX(add_Services!H:H,MATCH(ROW()-2,add_Services!G:G,0),1),"")</f>
        <v/>
      </c>
      <c r="P26" s="1"/>
      <c r="Q26" s="1"/>
      <c r="R26" s="1"/>
      <c r="S26" s="32" t="str">
        <f ca="1">IFERROR(INDEX(add_Services!Q:Q,MATCH(ROW()-2,add_Services!P:P,0),1),"")</f>
        <v/>
      </c>
      <c r="T26" s="1"/>
      <c r="U26" s="1"/>
      <c r="V26" s="1"/>
      <c r="W26" s="1"/>
      <c r="X26" s="105" t="str">
        <f>IF('Settlement Account'!D25&lt;&gt;"",'Settlement Account'!D25,"")</f>
        <v/>
      </c>
    </row>
    <row r="27" spans="1:24">
      <c r="A27" s="1"/>
      <c r="B27" s="1"/>
      <c r="C27" s="1"/>
      <c r="D27" s="1"/>
      <c r="E27" s="1"/>
      <c r="F27" s="1"/>
      <c r="G27" s="1"/>
      <c r="H27" s="1"/>
      <c r="I27" s="1"/>
      <c r="J27" s="1"/>
      <c r="K27" s="1"/>
      <c r="L27" s="1"/>
      <c r="M27" s="1"/>
      <c r="N27" s="1"/>
      <c r="O27" s="32" t="str">
        <f ca="1">IFERROR(INDEX(add_Services!H:H,MATCH(ROW()-2,add_Services!G:G,0),1),"")</f>
        <v/>
      </c>
      <c r="P27" s="1"/>
      <c r="Q27" s="1"/>
      <c r="R27" s="1"/>
      <c r="S27" s="32" t="str">
        <f ca="1">IFERROR(INDEX(add_Services!Q:Q,MATCH(ROW()-2,add_Services!P:P,0),1),"")</f>
        <v/>
      </c>
      <c r="T27" s="1"/>
      <c r="U27" s="1"/>
      <c r="V27" s="1"/>
      <c r="W27" s="1"/>
      <c r="X27" s="105" t="str">
        <f>IF('Settlement Account'!D26&lt;&gt;"",'Settlement Account'!D26,"")</f>
        <v/>
      </c>
    </row>
    <row r="28" spans="1:24">
      <c r="A28" s="1"/>
      <c r="B28" s="1"/>
      <c r="C28" s="1"/>
      <c r="D28" s="1"/>
      <c r="E28" s="1"/>
      <c r="F28" s="1"/>
      <c r="G28" s="1"/>
      <c r="H28" s="1"/>
      <c r="I28" s="1"/>
      <c r="J28" s="1"/>
      <c r="K28" s="1"/>
      <c r="L28" s="1"/>
      <c r="M28" s="1"/>
      <c r="N28" s="1"/>
      <c r="O28" s="32" t="str">
        <f ca="1">IFERROR(INDEX(add_Services!H:H,MATCH(ROW()-2,add_Services!G:G,0),1),"")</f>
        <v/>
      </c>
      <c r="P28" s="1"/>
      <c r="Q28" s="1"/>
      <c r="R28" s="1"/>
      <c r="S28" s="32" t="str">
        <f ca="1">IFERROR(INDEX(add_Services!Q:Q,MATCH(ROW()-2,add_Services!P:P,0),1),"")</f>
        <v/>
      </c>
      <c r="T28" s="1"/>
      <c r="U28" s="1"/>
      <c r="V28" s="1"/>
      <c r="W28" s="1"/>
      <c r="X28" s="105" t="str">
        <f>IF('Settlement Account'!D27&lt;&gt;"",'Settlement Account'!D27,"")</f>
        <v/>
      </c>
    </row>
    <row r="29" spans="1:24">
      <c r="A29" s="1"/>
      <c r="B29" s="1"/>
      <c r="C29" s="1"/>
      <c r="D29" s="1"/>
      <c r="E29" s="1"/>
      <c r="F29" s="1"/>
      <c r="G29" s="1"/>
      <c r="H29" s="1"/>
      <c r="I29" s="1"/>
      <c r="J29" s="1"/>
      <c r="K29" s="1"/>
      <c r="L29" s="1"/>
      <c r="M29" s="1"/>
      <c r="N29" s="1"/>
      <c r="O29" s="32" t="str">
        <f ca="1">IFERROR(INDEX(add_Services!H:H,MATCH(ROW()-2,add_Services!G:G,0),1),"")</f>
        <v/>
      </c>
      <c r="P29" s="1"/>
      <c r="Q29" s="1"/>
      <c r="R29" s="1"/>
      <c r="S29" s="32" t="str">
        <f ca="1">IFERROR(INDEX(add_Services!Q:Q,MATCH(ROW()-2,add_Services!P:P,0),1),"")</f>
        <v/>
      </c>
      <c r="T29" s="1"/>
      <c r="U29" s="1"/>
      <c r="V29" s="1"/>
      <c r="W29" s="1"/>
      <c r="X29" s="105" t="str">
        <f>IF('Settlement Account'!D28&lt;&gt;"",'Settlement Account'!D28,"")</f>
        <v/>
      </c>
    </row>
    <row r="30" spans="1:24">
      <c r="A30" s="1"/>
      <c r="B30" s="1"/>
      <c r="C30" s="1"/>
      <c r="D30" s="1"/>
      <c r="E30" s="1"/>
      <c r="F30" s="1"/>
      <c r="G30" s="1"/>
      <c r="H30" s="1"/>
      <c r="I30" s="1"/>
      <c r="J30" s="1"/>
      <c r="K30" s="1"/>
      <c r="L30" s="1"/>
      <c r="M30" s="1"/>
      <c r="N30" s="1"/>
      <c r="O30" s="32" t="str">
        <f ca="1">IFERROR(INDEX(add_Services!H:H,MATCH(ROW()-2,add_Services!G:G,0),1),"")</f>
        <v/>
      </c>
      <c r="P30" s="1"/>
      <c r="Q30" s="1"/>
      <c r="R30" s="1"/>
      <c r="S30" s="32" t="str">
        <f ca="1">IFERROR(INDEX(add_Services!Q:Q,MATCH(ROW()-2,add_Services!P:P,0),1),"")</f>
        <v/>
      </c>
      <c r="T30" s="1"/>
      <c r="U30" s="1"/>
      <c r="V30" s="1"/>
      <c r="W30" s="1"/>
      <c r="X30" s="105" t="str">
        <f>IF('Settlement Account'!D29&lt;&gt;"",'Settlement Account'!D29,"")</f>
        <v/>
      </c>
    </row>
    <row r="31" spans="1:24">
      <c r="A31" s="1"/>
      <c r="B31" s="1"/>
      <c r="C31" s="1"/>
      <c r="D31" s="1"/>
      <c r="E31" s="1"/>
      <c r="F31" s="1"/>
      <c r="G31" s="1"/>
      <c r="H31" s="1"/>
      <c r="I31" s="1"/>
      <c r="J31" s="1"/>
      <c r="K31" s="1"/>
      <c r="L31" s="1"/>
      <c r="M31" s="1"/>
      <c r="N31" s="1"/>
      <c r="O31" s="32" t="str">
        <f ca="1">IFERROR(INDEX(add_Services!H:H,MATCH(ROW()-2,add_Services!G:G,0),1),"")</f>
        <v/>
      </c>
      <c r="P31" s="1"/>
      <c r="Q31" s="1"/>
      <c r="R31" s="1"/>
      <c r="S31" s="32" t="str">
        <f ca="1">IFERROR(INDEX(add_Services!Q:Q,MATCH(ROW()-2,add_Services!P:P,0),1),"")</f>
        <v/>
      </c>
      <c r="T31" s="1"/>
      <c r="U31" s="1"/>
      <c r="V31" s="1"/>
      <c r="W31" s="1"/>
      <c r="X31" s="105" t="str">
        <f>IF('Settlement Account'!D30&lt;&gt;"",'Settlement Account'!D30,"")</f>
        <v/>
      </c>
    </row>
    <row r="32" spans="1:24">
      <c r="A32" s="1"/>
      <c r="B32" s="1"/>
      <c r="C32" s="1"/>
      <c r="D32" s="1"/>
      <c r="E32" s="1"/>
      <c r="F32" s="1"/>
      <c r="G32" s="1"/>
      <c r="H32" s="1"/>
      <c r="I32" s="1"/>
      <c r="J32" s="1"/>
      <c r="K32" s="1"/>
      <c r="L32" s="1"/>
      <c r="M32" s="1"/>
      <c r="N32" s="1"/>
      <c r="O32" s="32" t="str">
        <f ca="1">IFERROR(INDEX(add_Services!H:H,MATCH(ROW()-2,add_Services!G:G,0),1),"")</f>
        <v/>
      </c>
      <c r="P32" s="1"/>
      <c r="Q32" s="1"/>
      <c r="R32" s="1"/>
      <c r="S32" s="32" t="str">
        <f ca="1">IFERROR(INDEX(add_Services!Q:Q,MATCH(ROW()-2,add_Services!P:P,0),1),"")</f>
        <v/>
      </c>
      <c r="T32" s="1"/>
      <c r="U32" s="1"/>
      <c r="V32" s="1"/>
      <c r="W32" s="1"/>
      <c r="X32" s="105" t="str">
        <f>IF('Settlement Account'!D31&lt;&gt;"",'Settlement Account'!D31,"")</f>
        <v/>
      </c>
    </row>
    <row r="33" spans="15:24">
      <c r="O33" s="32" t="str">
        <f ca="1">IFERROR(INDEX(add_Services!H:H,MATCH(ROW()-2,add_Services!G:G,0),1),"")</f>
        <v/>
      </c>
      <c r="P33" s="1"/>
      <c r="Q33" s="1"/>
      <c r="R33" s="1"/>
      <c r="S33" s="32" t="str">
        <f ca="1">IFERROR(INDEX(add_Services!Q:Q,MATCH(ROW()-2,add_Services!P:P,0),1),"")</f>
        <v/>
      </c>
      <c r="T33" s="1"/>
      <c r="U33" s="1"/>
      <c r="V33" s="1"/>
      <c r="W33" s="1"/>
      <c r="X33" s="105" t="str">
        <f>IF('Settlement Account'!D32&lt;&gt;"",'Settlement Account'!D32,"")</f>
        <v/>
      </c>
    </row>
    <row r="34" spans="15:24">
      <c r="O34" s="32" t="str">
        <f ca="1">IFERROR(INDEX(add_Services!H:H,MATCH(ROW()-2,add_Services!G:G,0),1),"")</f>
        <v/>
      </c>
      <c r="P34" s="1"/>
      <c r="Q34" s="1"/>
      <c r="R34" s="1"/>
      <c r="S34" s="32" t="str">
        <f ca="1">IFERROR(INDEX(add_Services!Q:Q,MATCH(ROW()-2,add_Services!P:P,0),1),"")</f>
        <v/>
      </c>
      <c r="T34" s="1"/>
      <c r="U34" s="1"/>
      <c r="V34" s="1"/>
      <c r="W34" s="1"/>
      <c r="X34" s="105" t="str">
        <f>IF('Settlement Account'!D33&lt;&gt;"",'Settlement Account'!D33,"")</f>
        <v/>
      </c>
    </row>
    <row r="35" spans="15:24">
      <c r="O35" s="32" t="str">
        <f ca="1">IFERROR(INDEX(add_Services!H:H,MATCH(ROW()-2,add_Services!G:G,0),1),"")</f>
        <v/>
      </c>
      <c r="P35" s="1"/>
      <c r="Q35" s="1"/>
      <c r="R35" s="1"/>
      <c r="S35" s="32" t="str">
        <f ca="1">IFERROR(INDEX(add_Services!Q:Q,MATCH(ROW()-2,add_Services!P:P,0),1),"")</f>
        <v/>
      </c>
      <c r="T35" s="1"/>
      <c r="U35" s="1"/>
      <c r="V35" s="1"/>
      <c r="W35" s="1"/>
      <c r="X35" s="105" t="str">
        <f>IF('Settlement Account'!D34&lt;&gt;"",'Settlement Account'!D34,"")</f>
        <v/>
      </c>
    </row>
    <row r="36" spans="15:24">
      <c r="O36" s="32" t="str">
        <f ca="1">IFERROR(INDEX(add_Services!H:H,MATCH(ROW()-2,add_Services!G:G,0),1),"")</f>
        <v/>
      </c>
      <c r="P36" s="1"/>
      <c r="Q36" s="1"/>
      <c r="R36" s="1"/>
      <c r="S36" s="32" t="str">
        <f ca="1">IFERROR(INDEX(add_Services!Q:Q,MATCH(ROW()-2,add_Services!P:P,0),1),"")</f>
        <v/>
      </c>
      <c r="T36" s="1"/>
      <c r="U36" s="1"/>
      <c r="V36" s="1"/>
      <c r="W36" s="1"/>
      <c r="X36" s="105" t="str">
        <f>IF('Settlement Account'!D35&lt;&gt;"",'Settlement Account'!D35,"")</f>
        <v/>
      </c>
    </row>
    <row r="37" spans="15:24">
      <c r="O37" s="32" t="str">
        <f ca="1">IFERROR(INDEX(add_Services!H:H,MATCH(ROW()-2,add_Services!G:G,0),1),"")</f>
        <v/>
      </c>
      <c r="P37" s="1"/>
      <c r="Q37" s="1"/>
      <c r="R37" s="1"/>
      <c r="S37" s="32" t="str">
        <f ca="1">IFERROR(INDEX(add_Services!Q:Q,MATCH(ROW()-2,add_Services!P:P,0),1),"")</f>
        <v/>
      </c>
      <c r="T37" s="1"/>
      <c r="U37" s="1"/>
      <c r="V37" s="1"/>
      <c r="W37" s="1"/>
      <c r="X37" s="105" t="str">
        <f>IF('Settlement Account'!D36&lt;&gt;"",'Settlement Account'!D36,"")</f>
        <v/>
      </c>
    </row>
    <row r="38" spans="15:24">
      <c r="O38" s="32" t="str">
        <f ca="1">IFERROR(INDEX(add_Services!H:H,MATCH(ROW()-2,add_Services!G:G,0),1),"")</f>
        <v/>
      </c>
      <c r="P38" s="1"/>
      <c r="Q38" s="1"/>
      <c r="R38" s="1"/>
      <c r="S38" s="32" t="str">
        <f ca="1">IFERROR(INDEX(add_Services!Q:Q,MATCH(ROW()-2,add_Services!P:P,0),1),"")</f>
        <v/>
      </c>
      <c r="T38" s="1"/>
      <c r="U38" s="1"/>
      <c r="V38" s="1"/>
      <c r="W38" s="1"/>
      <c r="X38" s="105" t="str">
        <f>IF('Settlement Account'!D37&lt;&gt;"",'Settlement Account'!D37,"")</f>
        <v/>
      </c>
    </row>
    <row r="39" spans="15:24">
      <c r="O39" s="32" t="str">
        <f ca="1">IFERROR(INDEX(add_Services!H:H,MATCH(ROW()-2,add_Services!G:G,0),1),"")</f>
        <v/>
      </c>
      <c r="P39" s="1"/>
      <c r="Q39" s="1"/>
      <c r="R39" s="1"/>
      <c r="S39" s="32" t="str">
        <f ca="1">IFERROR(INDEX(add_Services!Q:Q,MATCH(ROW()-2,add_Services!P:P,0),1),"")</f>
        <v/>
      </c>
      <c r="T39" s="1"/>
      <c r="U39" s="1"/>
      <c r="V39" s="1"/>
      <c r="W39" s="1"/>
      <c r="X39" s="105" t="str">
        <f>IF('Settlement Account'!D38&lt;&gt;"",'Settlement Account'!D38,"")</f>
        <v/>
      </c>
    </row>
    <row r="40" spans="15:24">
      <c r="O40" s="53" t="str">
        <f ca="1">IFERROR(INDEX(add_Services!H:H,MATCH(ROW()-2,add_Services!G:G,0),1),"")</f>
        <v/>
      </c>
      <c r="P40" s="1" t="s">
        <v>259</v>
      </c>
      <c r="Q40" s="1"/>
      <c r="R40" s="1"/>
      <c r="S40" s="53" t="str">
        <f ca="1">IFERROR(INDEX(add_Services!Q:Q,MATCH(ROW()-2,add_Services!P:P,0),1),"")</f>
        <v/>
      </c>
      <c r="T40" s="1" t="s">
        <v>259</v>
      </c>
      <c r="U40" s="1"/>
      <c r="V40" s="1"/>
      <c r="W40" s="1"/>
      <c r="X40" s="105" t="str">
        <f>IF('Settlement Account'!D39&lt;&gt;"",'Settlement Account'!D39,"")</f>
        <v/>
      </c>
    </row>
    <row r="41" spans="15:24">
      <c r="O41" s="1"/>
      <c r="P41" s="1"/>
      <c r="Q41" s="1"/>
      <c r="R41" s="1"/>
      <c r="S41" s="1"/>
      <c r="T41" s="1"/>
      <c r="U41" s="1"/>
      <c r="V41" s="1"/>
      <c r="W41" s="1"/>
      <c r="X41" s="105" t="str">
        <f>IF('Settlement Account'!D40&lt;&gt;"",'Settlement Account'!D40,"")</f>
        <v/>
      </c>
    </row>
    <row r="42" spans="15:24">
      <c r="O42" s="1"/>
      <c r="P42" s="1"/>
      <c r="Q42" s="1"/>
      <c r="R42" s="1"/>
      <c r="S42" s="1"/>
      <c r="T42" s="1"/>
      <c r="U42" s="1"/>
      <c r="V42" s="1"/>
      <c r="W42" s="1"/>
      <c r="X42" s="105" t="str">
        <f>IF('Settlement Account'!D41&lt;&gt;"",'Settlement Account'!D41,"")</f>
        <v/>
      </c>
    </row>
    <row r="43" spans="15:24">
      <c r="O43" s="1"/>
      <c r="P43" s="1"/>
      <c r="Q43" s="1"/>
      <c r="R43" s="1"/>
      <c r="S43" s="1"/>
      <c r="T43" s="1"/>
      <c r="U43" s="1"/>
      <c r="V43" s="1"/>
      <c r="W43" s="1"/>
      <c r="X43" s="105" t="str">
        <f>IF('Settlement Account'!D42&lt;&gt;"",'Settlement Account'!D42,"")</f>
        <v/>
      </c>
    </row>
    <row r="44" spans="15:24">
      <c r="O44" s="1"/>
      <c r="P44" s="1"/>
      <c r="Q44" s="1"/>
      <c r="R44" s="1"/>
      <c r="S44" s="1"/>
      <c r="T44" s="1"/>
      <c r="U44" s="1"/>
      <c r="V44" s="1"/>
      <c r="W44" s="1"/>
      <c r="X44" s="105" t="str">
        <f>IF('Settlement Account'!D43&lt;&gt;"",'Settlement Account'!D43,"")</f>
        <v/>
      </c>
    </row>
    <row r="45" spans="15:24">
      <c r="O45" s="1"/>
      <c r="P45" s="1"/>
      <c r="Q45" s="1"/>
      <c r="R45" s="1"/>
      <c r="S45" s="1"/>
      <c r="T45" s="1"/>
      <c r="U45" s="1"/>
      <c r="V45" s="1"/>
      <c r="W45" s="1"/>
      <c r="X45" s="105" t="str">
        <f>IF('Settlement Account'!D44&lt;&gt;"",'Settlement Account'!D44,"")</f>
        <v/>
      </c>
    </row>
    <row r="46" spans="15:24">
      <c r="O46" s="1"/>
      <c r="P46" s="1"/>
      <c r="Q46" s="1"/>
      <c r="R46" s="1"/>
      <c r="S46" s="1"/>
      <c r="T46" s="1"/>
      <c r="U46" s="1"/>
      <c r="V46" s="1"/>
      <c r="W46" s="1"/>
      <c r="X46" s="105" t="str">
        <f>IF('Settlement Account'!D45&lt;&gt;"",'Settlement Account'!D45,"")</f>
        <v/>
      </c>
    </row>
    <row r="47" spans="15:24">
      <c r="O47" s="1"/>
      <c r="P47" s="1"/>
      <c r="Q47" s="1"/>
      <c r="R47" s="1"/>
      <c r="S47" s="1"/>
      <c r="T47" s="1"/>
      <c r="U47" s="1"/>
      <c r="V47" s="1"/>
      <c r="W47" s="1"/>
      <c r="X47" s="105" t="str">
        <f>IF('Settlement Account'!D46&lt;&gt;"",'Settlement Account'!D46,"")</f>
        <v/>
      </c>
    </row>
    <row r="48" spans="15:24">
      <c r="O48" s="1"/>
      <c r="P48" s="1"/>
      <c r="Q48" s="1"/>
      <c r="R48" s="1"/>
      <c r="S48" s="1"/>
      <c r="T48" s="1"/>
      <c r="U48" s="1"/>
      <c r="V48" s="1"/>
      <c r="W48" s="1"/>
      <c r="X48" s="105" t="str">
        <f>IF('Settlement Account'!D47&lt;&gt;"",'Settlement Account'!D47,"")</f>
        <v/>
      </c>
    </row>
    <row r="49" spans="24:24">
      <c r="X49" s="105" t="str">
        <f>IF('Settlement Account'!D48&lt;&gt;"",'Settlement Account'!D48,"")</f>
        <v/>
      </c>
    </row>
    <row r="50" spans="24:24">
      <c r="X50" s="105" t="str">
        <f>IF('Settlement Account'!D49&lt;&gt;"",'Settlement Account'!D49,"")</f>
        <v/>
      </c>
    </row>
    <row r="51" spans="24:24">
      <c r="X51" s="105" t="str">
        <f>IF('Settlement Account'!D50&lt;&gt;"",'Settlement Account'!D50,"")</f>
        <v/>
      </c>
    </row>
    <row r="52" spans="24:24">
      <c r="X52" s="105" t="str">
        <f>IF('Settlement Account'!D51&lt;&gt;"",'Settlement Account'!D51,"")</f>
        <v/>
      </c>
    </row>
    <row r="53" spans="24:24">
      <c r="X53" s="105" t="str">
        <f>IF('Settlement Account'!D52&lt;&gt;"",'Settlement Account'!D52,"")</f>
        <v/>
      </c>
    </row>
    <row r="54" spans="24:24">
      <c r="X54" s="105" t="str">
        <f>IF('Settlement Account'!D53&lt;&gt;"",'Settlement Account'!D53,"")</f>
        <v/>
      </c>
    </row>
    <row r="55" spans="24:24">
      <c r="X55" s="105" t="str">
        <f>IF('Settlement Account'!D54&lt;&gt;"",'Settlement Account'!D54,"")</f>
        <v/>
      </c>
    </row>
    <row r="56" spans="24:24">
      <c r="X56" s="105" t="str">
        <f>IF('Settlement Account'!D55&lt;&gt;"",'Settlement Account'!D55,"")</f>
        <v/>
      </c>
    </row>
    <row r="57" spans="24:24">
      <c r="X57" s="105" t="str">
        <f>IF('Settlement Account'!D56&lt;&gt;"",'Settlement Account'!D56,"")</f>
        <v/>
      </c>
    </row>
    <row r="58" spans="24:24">
      <c r="X58" s="105" t="str">
        <f>IF('Settlement Account'!D57&lt;&gt;"",'Settlement Account'!D57,"")</f>
        <v/>
      </c>
    </row>
    <row r="59" spans="24:24">
      <c r="X59" s="105" t="str">
        <f>IF('Settlement Account'!D58&lt;&gt;"",'Settlement Account'!D58,"")</f>
        <v/>
      </c>
    </row>
    <row r="60" spans="24:24">
      <c r="X60" s="105" t="str">
        <f>IF('Settlement Account'!D59&lt;&gt;"",'Settlement Account'!D59,"")</f>
        <v/>
      </c>
    </row>
    <row r="61" spans="24:24">
      <c r="X61" s="105" t="str">
        <f>IF('Settlement Account'!D60&lt;&gt;"",'Settlement Account'!D60,"")</f>
        <v/>
      </c>
    </row>
    <row r="62" spans="24:24">
      <c r="X62" s="105" t="str">
        <f>IF('Settlement Account'!D61&lt;&gt;"",'Settlement Account'!D61,"")</f>
        <v/>
      </c>
    </row>
    <row r="63" spans="24:24">
      <c r="X63" s="105" t="str">
        <f>IF('Settlement Account'!D62&lt;&gt;"",'Settlement Account'!D62,"")</f>
        <v/>
      </c>
    </row>
    <row r="64" spans="24:24">
      <c r="X64" s="105" t="str">
        <f>IF('Settlement Account'!D63&lt;&gt;"",'Settlement Account'!D63,"")</f>
        <v/>
      </c>
    </row>
    <row r="65" spans="24:24">
      <c r="X65" s="105" t="str">
        <f>IF('Settlement Account'!D64&lt;&gt;"",'Settlement Account'!D64,"")</f>
        <v/>
      </c>
    </row>
    <row r="66" spans="24:24">
      <c r="X66" s="105" t="str">
        <f>IF('Settlement Account'!D65&lt;&gt;"",'Settlement Account'!D65,"")</f>
        <v/>
      </c>
    </row>
    <row r="67" spans="24:24">
      <c r="X67" s="105" t="str">
        <f>IF('Settlement Account'!D66&lt;&gt;"",'Settlement Account'!D66,"")</f>
        <v/>
      </c>
    </row>
    <row r="68" spans="24:24">
      <c r="X68" s="105" t="str">
        <f>IF('Settlement Account'!D67&lt;&gt;"",'Settlement Account'!D67,"")</f>
        <v/>
      </c>
    </row>
    <row r="69" spans="24:24">
      <c r="X69" s="105" t="str">
        <f>IF('Settlement Account'!D68&lt;&gt;"",'Settlement Account'!D68,"")</f>
        <v/>
      </c>
    </row>
    <row r="70" spans="24:24">
      <c r="X70" s="105" t="str">
        <f>IF('Settlement Account'!D69&lt;&gt;"",'Settlement Account'!D69,"")</f>
        <v/>
      </c>
    </row>
    <row r="71" spans="24:24">
      <c r="X71" s="105" t="str">
        <f>IF('Settlement Account'!D70&lt;&gt;"",'Settlement Account'!D70,"")</f>
        <v/>
      </c>
    </row>
    <row r="72" spans="24:24">
      <c r="X72" s="105" t="str">
        <f>IF('Settlement Account'!D71&lt;&gt;"",'Settlement Account'!D71,"")</f>
        <v/>
      </c>
    </row>
    <row r="73" spans="24:24">
      <c r="X73" s="105" t="str">
        <f>IF('Settlement Account'!D72&lt;&gt;"",'Settlement Account'!D72,"")</f>
        <v/>
      </c>
    </row>
    <row r="74" spans="24:24">
      <c r="X74" s="105" t="str">
        <f>IF('Settlement Account'!D73&lt;&gt;"",'Settlement Account'!D73,"")</f>
        <v/>
      </c>
    </row>
    <row r="75" spans="24:24">
      <c r="X75" s="105" t="str">
        <f>IF('Settlement Account'!D74&lt;&gt;"",'Settlement Account'!D74,"")</f>
        <v/>
      </c>
    </row>
    <row r="76" spans="24:24">
      <c r="X76" s="105" t="str">
        <f>IF('Settlement Account'!D75&lt;&gt;"",'Settlement Account'!D75,"")</f>
        <v/>
      </c>
    </row>
    <row r="77" spans="24:24">
      <c r="X77" s="105" t="str">
        <f>IF('Settlement Account'!D76&lt;&gt;"",'Settlement Account'!D76,"")</f>
        <v/>
      </c>
    </row>
    <row r="78" spans="24:24">
      <c r="X78" s="105" t="str">
        <f>IF('Settlement Account'!D77&lt;&gt;"",'Settlement Account'!D77,"")</f>
        <v/>
      </c>
    </row>
    <row r="79" spans="24:24">
      <c r="X79" s="105" t="str">
        <f>IF('Settlement Account'!D78&lt;&gt;"",'Settlement Account'!D78,"")</f>
        <v/>
      </c>
    </row>
    <row r="80" spans="24:24">
      <c r="X80" s="105" t="str">
        <f>IF('Settlement Account'!D79&lt;&gt;"",'Settlement Account'!D79,"")</f>
        <v/>
      </c>
    </row>
    <row r="81" spans="24:24">
      <c r="X81" s="105" t="str">
        <f>IF('Settlement Account'!D80&lt;&gt;"",'Settlement Account'!D80,"")</f>
        <v/>
      </c>
    </row>
    <row r="82" spans="24:24">
      <c r="X82" s="105" t="str">
        <f>IF('Settlement Account'!D81&lt;&gt;"",'Settlement Account'!D81,"")</f>
        <v/>
      </c>
    </row>
    <row r="83" spans="24:24">
      <c r="X83" s="105" t="str">
        <f>IF('Settlement Account'!D82&lt;&gt;"",'Settlement Account'!D82,"")</f>
        <v/>
      </c>
    </row>
    <row r="84" spans="24:24">
      <c r="X84" s="105" t="str">
        <f>IF('Settlement Account'!D83&lt;&gt;"",'Settlement Account'!D83,"")</f>
        <v/>
      </c>
    </row>
    <row r="85" spans="24:24">
      <c r="X85" s="105" t="str">
        <f>IF('Settlement Account'!D84&lt;&gt;"",'Settlement Account'!D84,"")</f>
        <v/>
      </c>
    </row>
    <row r="86" spans="24:24">
      <c r="X86" s="105" t="str">
        <f>IF('Settlement Account'!D85&lt;&gt;"",'Settlement Account'!D85,"")</f>
        <v/>
      </c>
    </row>
    <row r="87" spans="24:24">
      <c r="X87" s="105" t="str">
        <f>IF('Settlement Account'!D86&lt;&gt;"",'Settlement Account'!D86,"")</f>
        <v/>
      </c>
    </row>
    <row r="88" spans="24:24">
      <c r="X88" s="105" t="str">
        <f>IF('Settlement Account'!D87&lt;&gt;"",'Settlement Account'!D87,"")</f>
        <v/>
      </c>
    </row>
    <row r="89" spans="24:24">
      <c r="X89" s="105" t="str">
        <f>IF('Settlement Account'!D88&lt;&gt;"",'Settlement Account'!D88,"")</f>
        <v/>
      </c>
    </row>
    <row r="90" spans="24:24">
      <c r="X90" s="105" t="str">
        <f>IF('Settlement Account'!D89&lt;&gt;"",'Settlement Account'!D89,"")</f>
        <v/>
      </c>
    </row>
    <row r="91" spans="24:24">
      <c r="X91" s="105" t="str">
        <f>IF('Settlement Account'!D90&lt;&gt;"",'Settlement Account'!D90,"")</f>
        <v/>
      </c>
    </row>
    <row r="92" spans="24:24">
      <c r="X92" s="105" t="str">
        <f>IF('Settlement Account'!D91&lt;&gt;"",'Settlement Account'!D91,"")</f>
        <v/>
      </c>
    </row>
    <row r="93" spans="24:24">
      <c r="X93" s="105" t="str">
        <f>IF('Settlement Account'!D92&lt;&gt;"",'Settlement Account'!D92,"")</f>
        <v/>
      </c>
    </row>
    <row r="94" spans="24:24">
      <c r="X94" s="105" t="str">
        <f>IF('Settlement Account'!D93&lt;&gt;"",'Settlement Account'!D93,"")</f>
        <v/>
      </c>
    </row>
    <row r="95" spans="24:24">
      <c r="X95" s="105" t="str">
        <f>IF('Settlement Account'!D94&lt;&gt;"",'Settlement Account'!D94,"")</f>
        <v/>
      </c>
    </row>
    <row r="96" spans="24:24">
      <c r="X96" s="105" t="str">
        <f>IF('Settlement Account'!D95&lt;&gt;"",'Settlement Account'!D95,"")</f>
        <v/>
      </c>
    </row>
    <row r="97" spans="24:24">
      <c r="X97" s="105" t="str">
        <f>IF('Settlement Account'!D96&lt;&gt;"",'Settlement Account'!D96,"")</f>
        <v/>
      </c>
    </row>
    <row r="98" spans="24:24">
      <c r="X98" s="105" t="str">
        <f>IF('Settlement Account'!D97&lt;&gt;"",'Settlement Account'!D97,"")</f>
        <v/>
      </c>
    </row>
    <row r="99" spans="24:24">
      <c r="X99" s="105" t="str">
        <f>IF('Settlement Account'!D98&lt;&gt;"",'Settlement Account'!D98,"")</f>
        <v/>
      </c>
    </row>
    <row r="100" spans="24:24">
      <c r="X100" s="105" t="str">
        <f>IF('Settlement Account'!D99&lt;&gt;"",'Settlement Account'!D99,"")</f>
        <v/>
      </c>
    </row>
    <row r="101" spans="24:24">
      <c r="X101" s="105" t="str">
        <f>IF('Settlement Account'!D100&lt;&gt;"",'Settlement Account'!D100,"")</f>
        <v/>
      </c>
    </row>
    <row r="102" spans="24:24">
      <c r="X102" s="105" t="str">
        <f>IF('Settlement Account'!D101&lt;&gt;"",'Settlement Account'!D101,"")</f>
        <v/>
      </c>
    </row>
    <row r="103" spans="24:24">
      <c r="X103" s="105" t="str">
        <f>IF('Settlement Account'!D102&lt;&gt;"",'Settlement Account'!D102,"")</f>
        <v/>
      </c>
    </row>
    <row r="104" spans="24:24">
      <c r="X104" s="105" t="str">
        <f>IF('Settlement Account'!D103&lt;&gt;"",'Settlement Account'!D103,"")</f>
        <v/>
      </c>
    </row>
    <row r="105" spans="24:24">
      <c r="X105" s="105" t="str">
        <f>IF('Settlement Account'!D104&lt;&gt;"",'Settlement Account'!D104,"")</f>
        <v/>
      </c>
    </row>
    <row r="106" spans="24:24">
      <c r="X106" s="105" t="str">
        <f>IF('Settlement Account'!D105&lt;&gt;"",'Settlement Account'!D105,"")</f>
        <v/>
      </c>
    </row>
    <row r="107" spans="24:24">
      <c r="X107" s="105" t="str">
        <f>IF('Settlement Account'!D106&lt;&gt;"",'Settlement Account'!D106,"")</f>
        <v/>
      </c>
    </row>
    <row r="108" spans="24:24">
      <c r="X108" s="105" t="str">
        <f>IF('Settlement Account'!D107&lt;&gt;"",'Settlement Account'!D107,"")</f>
        <v/>
      </c>
    </row>
    <row r="109" spans="24:24">
      <c r="X109" s="105" t="str">
        <f>IF('Settlement Account'!D108&lt;&gt;"",'Settlement Account'!D108,"")</f>
        <v/>
      </c>
    </row>
    <row r="110" spans="24:24">
      <c r="X110" s="105" t="str">
        <f>IF('Settlement Account'!D109&lt;&gt;"",'Settlement Account'!D109,"")</f>
        <v/>
      </c>
    </row>
    <row r="111" spans="24:24">
      <c r="X111" s="105" t="str">
        <f>IF('Settlement Account'!D110&lt;&gt;"",'Settlement Account'!D110,"")</f>
        <v/>
      </c>
    </row>
    <row r="112" spans="24:24">
      <c r="X112" s="105" t="str">
        <f>IF('Settlement Account'!D111&lt;&gt;"",'Settlement Account'!D111,"")</f>
        <v/>
      </c>
    </row>
    <row r="113" spans="24:24">
      <c r="X113" s="105" t="str">
        <f>IF('Settlement Account'!D112&lt;&gt;"",'Settlement Account'!D112,"")</f>
        <v/>
      </c>
    </row>
    <row r="114" spans="24:24">
      <c r="X114" s="105" t="str">
        <f>IF('Settlement Account'!D113&lt;&gt;"",'Settlement Account'!D113,"")</f>
        <v/>
      </c>
    </row>
    <row r="115" spans="24:24">
      <c r="X115" s="105" t="str">
        <f>IF('Settlement Account'!D114&lt;&gt;"",'Settlement Account'!D114,"")</f>
        <v/>
      </c>
    </row>
    <row r="116" spans="24:24">
      <c r="X116" s="105" t="str">
        <f>IF('Settlement Account'!D115&lt;&gt;"",'Settlement Account'!D115,"")</f>
        <v/>
      </c>
    </row>
    <row r="117" spans="24:24">
      <c r="X117" s="105" t="str">
        <f>IF('Settlement Account'!D116&lt;&gt;"",'Settlement Account'!D116,"")</f>
        <v/>
      </c>
    </row>
    <row r="118" spans="24:24">
      <c r="X118" s="105" t="str">
        <f>IF('Settlement Account'!D117&lt;&gt;"",'Settlement Account'!D117,"")</f>
        <v/>
      </c>
    </row>
    <row r="119" spans="24:24">
      <c r="X119" s="105" t="str">
        <f>IF('Settlement Account'!D118&lt;&gt;"",'Settlement Account'!D118,"")</f>
        <v/>
      </c>
    </row>
    <row r="120" spans="24:24">
      <c r="X120" s="105" t="str">
        <f>IF('Settlement Account'!D119&lt;&gt;"",'Settlement Account'!D119,"")</f>
        <v/>
      </c>
    </row>
    <row r="121" spans="24:24">
      <c r="X121" s="105" t="str">
        <f>IF('Settlement Account'!D120&lt;&gt;"",'Settlement Account'!D120,"")</f>
        <v/>
      </c>
    </row>
    <row r="122" spans="24:24">
      <c r="X122" s="105" t="str">
        <f>IF('Settlement Account'!D121&lt;&gt;"",'Settlement Account'!D121,"")</f>
        <v/>
      </c>
    </row>
    <row r="123" spans="24:24">
      <c r="X123" s="105" t="str">
        <f>IF('Settlement Account'!D122&lt;&gt;"",'Settlement Account'!D122,"")</f>
        <v/>
      </c>
    </row>
    <row r="124" spans="24:24">
      <c r="X124" s="105" t="str">
        <f>IF('Settlement Account'!D123&lt;&gt;"",'Settlement Account'!D123,"")</f>
        <v/>
      </c>
    </row>
    <row r="125" spans="24:24">
      <c r="X125" s="105" t="str">
        <f>IF('Settlement Account'!D124&lt;&gt;"",'Settlement Account'!D124,"")</f>
        <v/>
      </c>
    </row>
    <row r="126" spans="24:24">
      <c r="X126" s="105" t="str">
        <f>IF('Settlement Account'!D125&lt;&gt;"",'Settlement Account'!D125,"")</f>
        <v/>
      </c>
    </row>
    <row r="127" spans="24:24">
      <c r="X127" s="105" t="str">
        <f>IF('Settlement Account'!D126&lt;&gt;"",'Settlement Account'!D126,"")</f>
        <v/>
      </c>
    </row>
    <row r="128" spans="24:24">
      <c r="X128" s="105" t="str">
        <f>IF('Settlement Account'!D127&lt;&gt;"",'Settlement Account'!D127,"")</f>
        <v/>
      </c>
    </row>
    <row r="129" spans="24:24">
      <c r="X129" s="105" t="str">
        <f>IF('Settlement Account'!D128&lt;&gt;"",'Settlement Account'!D128,"")</f>
        <v/>
      </c>
    </row>
    <row r="130" spans="24:24">
      <c r="X130" s="105" t="str">
        <f>IF('Settlement Account'!D129&lt;&gt;"",'Settlement Account'!D129,"")</f>
        <v/>
      </c>
    </row>
    <row r="131" spans="24:24">
      <c r="X131" s="105" t="str">
        <f>IF('Settlement Account'!D130&lt;&gt;"",'Settlement Account'!D130,"")</f>
        <v/>
      </c>
    </row>
    <row r="132" spans="24:24">
      <c r="X132" s="105" t="str">
        <f>IF('Settlement Account'!D131&lt;&gt;"",'Settlement Account'!D131,"")</f>
        <v/>
      </c>
    </row>
    <row r="133" spans="24:24">
      <c r="X133" s="105" t="str">
        <f>IF('Settlement Account'!D132&lt;&gt;"",'Settlement Account'!D132,"")</f>
        <v/>
      </c>
    </row>
    <row r="134" spans="24:24">
      <c r="X134" s="105" t="str">
        <f>IF('Settlement Account'!D133&lt;&gt;"",'Settlement Account'!D133,"")</f>
        <v/>
      </c>
    </row>
    <row r="135" spans="24:24">
      <c r="X135" s="105" t="str">
        <f>IF('Settlement Account'!D134&lt;&gt;"",'Settlement Account'!D134,"")</f>
        <v/>
      </c>
    </row>
    <row r="136" spans="24:24">
      <c r="X136" s="105" t="str">
        <f>IF('Settlement Account'!D135&lt;&gt;"",'Settlement Account'!D135,"")</f>
        <v/>
      </c>
    </row>
    <row r="137" spans="24:24">
      <c r="X137" s="105" t="str">
        <f>IF('Settlement Account'!D136&lt;&gt;"",'Settlement Account'!D136,"")</f>
        <v/>
      </c>
    </row>
    <row r="138" spans="24:24">
      <c r="X138" s="105" t="str">
        <f>IF('Settlement Account'!D137&lt;&gt;"",'Settlement Account'!D137,"")</f>
        <v/>
      </c>
    </row>
    <row r="139" spans="24:24">
      <c r="X139" s="105" t="str">
        <f>IF('Settlement Account'!D138&lt;&gt;"",'Settlement Account'!D138,"")</f>
        <v/>
      </c>
    </row>
    <row r="140" spans="24:24">
      <c r="X140" s="105" t="str">
        <f>IF('Settlement Account'!D139&lt;&gt;"",'Settlement Account'!D139,"")</f>
        <v/>
      </c>
    </row>
    <row r="141" spans="24:24">
      <c r="X141" s="105" t="str">
        <f>IF('Settlement Account'!D140&lt;&gt;"",'Settlement Account'!D140,"")</f>
        <v/>
      </c>
    </row>
    <row r="142" spans="24:24">
      <c r="X142" s="105" t="str">
        <f>IF('Settlement Account'!D141&lt;&gt;"",'Settlement Account'!D141,"")</f>
        <v/>
      </c>
    </row>
    <row r="143" spans="24:24">
      <c r="X143" s="105" t="str">
        <f>IF('Settlement Account'!D142&lt;&gt;"",'Settlement Account'!D142,"")</f>
        <v/>
      </c>
    </row>
    <row r="144" spans="24:24">
      <c r="X144" s="105" t="str">
        <f>IF('Settlement Account'!D143&lt;&gt;"",'Settlement Account'!D143,"")</f>
        <v/>
      </c>
    </row>
    <row r="145" spans="24:24">
      <c r="X145" s="105" t="str">
        <f>IF('Settlement Account'!D144&lt;&gt;"",'Settlement Account'!D144,"")</f>
        <v/>
      </c>
    </row>
    <row r="146" spans="24:24">
      <c r="X146" s="105" t="str">
        <f>IF('Settlement Account'!D145&lt;&gt;"",'Settlement Account'!D145,"")</f>
        <v/>
      </c>
    </row>
    <row r="147" spans="24:24">
      <c r="X147" s="105" t="str">
        <f>IF('Settlement Account'!D146&lt;&gt;"",'Settlement Account'!D146,"")</f>
        <v/>
      </c>
    </row>
    <row r="148" spans="24:24">
      <c r="X148" s="105" t="str">
        <f>IF('Settlement Account'!D147&lt;&gt;"",'Settlement Account'!D147,"")</f>
        <v/>
      </c>
    </row>
    <row r="149" spans="24:24">
      <c r="X149" s="105" t="str">
        <f>IF('Settlement Account'!D148&lt;&gt;"",'Settlement Account'!D148,"")</f>
        <v/>
      </c>
    </row>
    <row r="150" spans="24:24">
      <c r="X150" s="105" t="str">
        <f>IF('Settlement Account'!D149&lt;&gt;"",'Settlement Account'!D149,"")</f>
        <v/>
      </c>
    </row>
    <row r="151" spans="24:24">
      <c r="X151" s="105" t="str">
        <f>IF('Settlement Account'!D150&lt;&gt;"",'Settlement Account'!D150,"")</f>
        <v/>
      </c>
    </row>
    <row r="152" spans="24:24">
      <c r="X152" s="105" t="str">
        <f>IF('Settlement Account'!D151&lt;&gt;"",'Settlement Account'!D151,"")</f>
        <v/>
      </c>
    </row>
    <row r="153" spans="24:24">
      <c r="X153" s="105" t="str">
        <f>IF('Settlement Account'!D152&lt;&gt;"",'Settlement Account'!D152,"")</f>
        <v/>
      </c>
    </row>
    <row r="154" spans="24:24">
      <c r="X154" s="105" t="str">
        <f>IF('Settlement Account'!D153&lt;&gt;"",'Settlement Account'!D153,"")</f>
        <v/>
      </c>
    </row>
    <row r="155" spans="24:24">
      <c r="X155" s="105" t="str">
        <f>IF('Settlement Account'!D154&lt;&gt;"",'Settlement Account'!D154,"")</f>
        <v/>
      </c>
    </row>
    <row r="156" spans="24:24">
      <c r="X156" s="105" t="str">
        <f>IF('Settlement Account'!D155&lt;&gt;"",'Settlement Account'!D155,"")</f>
        <v/>
      </c>
    </row>
    <row r="157" spans="24:24">
      <c r="X157" s="105" t="str">
        <f>IF('Settlement Account'!D156&lt;&gt;"",'Settlement Account'!D156,"")</f>
        <v/>
      </c>
    </row>
    <row r="158" spans="24:24">
      <c r="X158" s="105" t="str">
        <f>IF('Settlement Account'!D157&lt;&gt;"",'Settlement Account'!D157,"")</f>
        <v/>
      </c>
    </row>
    <row r="159" spans="24:24">
      <c r="X159" s="105" t="str">
        <f>IF('Settlement Account'!D158&lt;&gt;"",'Settlement Account'!D158,"")</f>
        <v/>
      </c>
    </row>
    <row r="160" spans="24:24">
      <c r="X160" s="105" t="str">
        <f>IF('Settlement Account'!D159&lt;&gt;"",'Settlement Account'!D159,"")</f>
        <v/>
      </c>
    </row>
    <row r="161" spans="24:24">
      <c r="X161" s="105" t="str">
        <f>IF('Settlement Account'!D160&lt;&gt;"",'Settlement Account'!D160,"")</f>
        <v/>
      </c>
    </row>
    <row r="162" spans="24:24">
      <c r="X162" s="105" t="str">
        <f>IF('Settlement Account'!D161&lt;&gt;"",'Settlement Account'!D161,"")</f>
        <v/>
      </c>
    </row>
    <row r="163" spans="24:24">
      <c r="X163" s="105" t="str">
        <f>IF('Settlement Account'!D162&lt;&gt;"",'Settlement Account'!D162,"")</f>
        <v/>
      </c>
    </row>
    <row r="164" spans="24:24">
      <c r="X164" s="105" t="str">
        <f>IF('Settlement Account'!D163&lt;&gt;"",'Settlement Account'!D163,"")</f>
        <v/>
      </c>
    </row>
    <row r="165" spans="24:24">
      <c r="X165" s="105" t="str">
        <f>IF('Settlement Account'!D164&lt;&gt;"",'Settlement Account'!D164,"")</f>
        <v/>
      </c>
    </row>
    <row r="166" spans="24:24">
      <c r="X166" s="105" t="str">
        <f>IF('Settlement Account'!D165&lt;&gt;"",'Settlement Account'!D165,"")</f>
        <v/>
      </c>
    </row>
    <row r="167" spans="24:24">
      <c r="X167" s="105" t="str">
        <f>IF('Settlement Account'!D166&lt;&gt;"",'Settlement Account'!D166,"")</f>
        <v/>
      </c>
    </row>
    <row r="168" spans="24:24">
      <c r="X168" s="105" t="str">
        <f>IF('Settlement Account'!D167&lt;&gt;"",'Settlement Account'!D167,"")</f>
        <v/>
      </c>
    </row>
    <row r="169" spans="24:24">
      <c r="X169" s="105" t="str">
        <f>IF('Settlement Account'!D168&lt;&gt;"",'Settlement Account'!D168,"")</f>
        <v/>
      </c>
    </row>
    <row r="170" spans="24:24">
      <c r="X170" s="105" t="str">
        <f>IF('Settlement Account'!D169&lt;&gt;"",'Settlement Account'!D169,"")</f>
        <v/>
      </c>
    </row>
    <row r="171" spans="24:24">
      <c r="X171" s="105" t="str">
        <f>IF('Settlement Account'!D170&lt;&gt;"",'Settlement Account'!D170,"")</f>
        <v/>
      </c>
    </row>
    <row r="172" spans="24:24">
      <c r="X172" s="105" t="str">
        <f>IF('Settlement Account'!D171&lt;&gt;"",'Settlement Account'!D171,"")</f>
        <v/>
      </c>
    </row>
    <row r="173" spans="24:24">
      <c r="X173" s="105" t="str">
        <f>IF('Settlement Account'!D172&lt;&gt;"",'Settlement Account'!D172,"")</f>
        <v/>
      </c>
    </row>
    <row r="174" spans="24:24">
      <c r="X174" s="105" t="str">
        <f>IF('Settlement Account'!D173&lt;&gt;"",'Settlement Account'!D173,"")</f>
        <v/>
      </c>
    </row>
    <row r="175" spans="24:24">
      <c r="X175" s="105" t="str">
        <f>IF('Settlement Account'!D174&lt;&gt;"",'Settlement Account'!D174,"")</f>
        <v/>
      </c>
    </row>
    <row r="176" spans="24:24">
      <c r="X176" s="105" t="str">
        <f>IF('Settlement Account'!D175&lt;&gt;"",'Settlement Account'!D175,"")</f>
        <v/>
      </c>
    </row>
    <row r="177" spans="24:24">
      <c r="X177" s="105" t="str">
        <f>IF('Settlement Account'!D176&lt;&gt;"",'Settlement Account'!D176,"")</f>
        <v/>
      </c>
    </row>
    <row r="178" spans="24:24">
      <c r="X178" s="105" t="str">
        <f>IF('Settlement Account'!D177&lt;&gt;"",'Settlement Account'!D177,"")</f>
        <v/>
      </c>
    </row>
    <row r="179" spans="24:24">
      <c r="X179" s="105" t="str">
        <f>IF('Settlement Account'!D178&lt;&gt;"",'Settlement Account'!D178,"")</f>
        <v/>
      </c>
    </row>
    <row r="180" spans="24:24">
      <c r="X180" s="105" t="str">
        <f>IF('Settlement Account'!D179&lt;&gt;"",'Settlement Account'!D179,"")</f>
        <v/>
      </c>
    </row>
    <row r="181" spans="24:24">
      <c r="X181" s="105" t="str">
        <f>IF('Settlement Account'!D180&lt;&gt;"",'Settlement Account'!D180,"")</f>
        <v/>
      </c>
    </row>
    <row r="182" spans="24:24">
      <c r="X182" s="105" t="str">
        <f>IF('Settlement Account'!D181&lt;&gt;"",'Settlement Account'!D181,"")</f>
        <v/>
      </c>
    </row>
    <row r="183" spans="24:24">
      <c r="X183" s="105" t="str">
        <f>IF('Settlement Account'!D182&lt;&gt;"",'Settlement Account'!D182,"")</f>
        <v/>
      </c>
    </row>
    <row r="184" spans="24:24">
      <c r="X184" s="105" t="str">
        <f>IF('Settlement Account'!D183&lt;&gt;"",'Settlement Account'!D183,"")</f>
        <v/>
      </c>
    </row>
    <row r="185" spans="24:24">
      <c r="X185" s="105" t="str">
        <f>IF('Settlement Account'!D184&lt;&gt;"",'Settlement Account'!D184,"")</f>
        <v/>
      </c>
    </row>
    <row r="186" spans="24:24">
      <c r="X186" s="105" t="str">
        <f>IF('Settlement Account'!D185&lt;&gt;"",'Settlement Account'!D185,"")</f>
        <v/>
      </c>
    </row>
    <row r="187" spans="24:24">
      <c r="X187" s="105" t="str">
        <f>IF('Settlement Account'!D186&lt;&gt;"",'Settlement Account'!D186,"")</f>
        <v/>
      </c>
    </row>
    <row r="188" spans="24:24">
      <c r="X188" s="105" t="str">
        <f>IF('Settlement Account'!D187&lt;&gt;"",'Settlement Account'!D187,"")</f>
        <v/>
      </c>
    </row>
    <row r="189" spans="24:24">
      <c r="X189" s="105" t="str">
        <f>IF('Settlement Account'!D188&lt;&gt;"",'Settlement Account'!D188,"")</f>
        <v/>
      </c>
    </row>
    <row r="190" spans="24:24">
      <c r="X190" s="105" t="str">
        <f>IF('Settlement Account'!D189&lt;&gt;"",'Settlement Account'!D189,"")</f>
        <v/>
      </c>
    </row>
    <row r="191" spans="24:24">
      <c r="X191" s="105" t="str">
        <f>IF('Settlement Account'!D190&lt;&gt;"",'Settlement Account'!D190,"")</f>
        <v/>
      </c>
    </row>
    <row r="192" spans="24:24">
      <c r="X192" s="105" t="str">
        <f>IF('Settlement Account'!D191&lt;&gt;"",'Settlement Account'!D191,"")</f>
        <v/>
      </c>
    </row>
    <row r="193" spans="24:24">
      <c r="X193" s="105" t="str">
        <f>IF('Settlement Account'!D192&lt;&gt;"",'Settlement Account'!D192,"")</f>
        <v/>
      </c>
    </row>
    <row r="194" spans="24:24">
      <c r="X194" s="105" t="str">
        <f>IF('Settlement Account'!D193&lt;&gt;"",'Settlement Account'!D193,"")</f>
        <v/>
      </c>
    </row>
    <row r="195" spans="24:24">
      <c r="X195" s="105" t="str">
        <f>IF('Settlement Account'!D194&lt;&gt;"",'Settlement Account'!D194,"")</f>
        <v/>
      </c>
    </row>
    <row r="196" spans="24:24">
      <c r="X196" s="105" t="str">
        <f>IF('Settlement Account'!D195&lt;&gt;"",'Settlement Account'!D195,"")</f>
        <v/>
      </c>
    </row>
    <row r="197" spans="24:24">
      <c r="X197" s="105" t="str">
        <f>IF('Settlement Account'!D196&lt;&gt;"",'Settlement Account'!D196,"")</f>
        <v/>
      </c>
    </row>
    <row r="198" spans="24:24">
      <c r="X198" s="105" t="str">
        <f>IF('Settlement Account'!D197&lt;&gt;"",'Settlement Account'!D197,"")</f>
        <v/>
      </c>
    </row>
    <row r="199" spans="24:24">
      <c r="X199" s="105" t="str">
        <f>IF('Settlement Account'!D198&lt;&gt;"",'Settlement Account'!D198,"")</f>
        <v/>
      </c>
    </row>
    <row r="200" spans="24:24">
      <c r="X200" s="105" t="str">
        <f>IF('Settlement Account'!D199&lt;&gt;"",'Settlement Account'!D199,"")</f>
        <v/>
      </c>
    </row>
    <row r="201" spans="24:24">
      <c r="X201" s="105" t="str">
        <f>IF('Settlement Account'!D200&lt;&gt;"",'Settlement Account'!D200,"")</f>
        <v/>
      </c>
    </row>
    <row r="202" spans="24:24">
      <c r="X202" s="105" t="str">
        <f>IF('Settlement Account'!D201&lt;&gt;"",'Settlement Account'!D201,"")</f>
        <v/>
      </c>
    </row>
    <row r="203" spans="24:24">
      <c r="X203" s="105" t="str">
        <f>IF('Settlement Account'!D202&lt;&gt;"",'Settlement Account'!D202,"")</f>
        <v/>
      </c>
    </row>
    <row r="204" spans="24:24">
      <c r="X204" s="105" t="str">
        <f>IF('Settlement Account'!D203&lt;&gt;"",'Settlement Account'!D203,"")</f>
        <v/>
      </c>
    </row>
    <row r="205" spans="24:24">
      <c r="X205" s="105" t="str">
        <f>IF('Settlement Account'!D204&lt;&gt;"",'Settlement Account'!D204,"")</f>
        <v/>
      </c>
    </row>
    <row r="206" spans="24:24">
      <c r="X206" s="105" t="str">
        <f>IF('Settlement Account'!D205&lt;&gt;"",'Settlement Account'!D205,"")</f>
        <v/>
      </c>
    </row>
    <row r="207" spans="24:24">
      <c r="X207" s="105" t="str">
        <f>IF('Settlement Account'!D206&lt;&gt;"",'Settlement Account'!D206,"")</f>
        <v/>
      </c>
    </row>
    <row r="208" spans="24:24">
      <c r="X208" s="105" t="str">
        <f>IF('Settlement Account'!D207&lt;&gt;"",'Settlement Account'!D207,"")</f>
        <v/>
      </c>
    </row>
    <row r="209" spans="24:24">
      <c r="X209" s="105" t="str">
        <f>IF('Settlement Account'!D208&lt;&gt;"",'Settlement Account'!D208,"")</f>
        <v/>
      </c>
    </row>
    <row r="210" spans="24:24">
      <c r="X210" s="105" t="str">
        <f>IF('Settlement Account'!D209&lt;&gt;"",'Settlement Account'!D209,"")</f>
        <v/>
      </c>
    </row>
    <row r="211" spans="24:24">
      <c r="X211" s="105" t="str">
        <f>IF('Settlement Account'!D210&lt;&gt;"",'Settlement Account'!D210,"")</f>
        <v/>
      </c>
    </row>
    <row r="212" spans="24:24">
      <c r="X212" s="105" t="str">
        <f>IF('Settlement Account'!D211&lt;&gt;"",'Settlement Account'!D211,"")</f>
        <v/>
      </c>
    </row>
    <row r="213" spans="24:24">
      <c r="X213" s="105" t="str">
        <f>IF('Settlement Account'!D212&lt;&gt;"",'Settlement Account'!D212,"")</f>
        <v/>
      </c>
    </row>
    <row r="214" spans="24:24">
      <c r="X214" s="105" t="str">
        <f>IF('Settlement Account'!D213&lt;&gt;"",'Settlement Account'!D213,"")</f>
        <v/>
      </c>
    </row>
    <row r="215" spans="24:24">
      <c r="X215" s="105" t="str">
        <f>IF('Settlement Account'!D214&lt;&gt;"",'Settlement Account'!D214,"")</f>
        <v/>
      </c>
    </row>
    <row r="216" spans="24:24">
      <c r="X216" s="105" t="str">
        <f>IF('Settlement Account'!D215&lt;&gt;"",'Settlement Account'!D215,"")</f>
        <v/>
      </c>
    </row>
    <row r="217" spans="24:24">
      <c r="X217" s="105" t="str">
        <f>IF('Settlement Account'!D216&lt;&gt;"",'Settlement Account'!D216,"")</f>
        <v/>
      </c>
    </row>
    <row r="218" spans="24:24">
      <c r="X218" s="105" t="str">
        <f>IF('Settlement Account'!D217&lt;&gt;"",'Settlement Account'!D217,"")</f>
        <v/>
      </c>
    </row>
    <row r="219" spans="24:24">
      <c r="X219" s="105" t="str">
        <f>IF('Settlement Account'!D218&lt;&gt;"",'Settlement Account'!D218,"")</f>
        <v/>
      </c>
    </row>
    <row r="220" spans="24:24">
      <c r="X220" s="105" t="str">
        <f>IF('Settlement Account'!D219&lt;&gt;"",'Settlement Account'!D219,"")</f>
        <v/>
      </c>
    </row>
    <row r="221" spans="24:24">
      <c r="X221" s="105" t="str">
        <f>IF('Settlement Account'!D220&lt;&gt;"",'Settlement Account'!D220,"")</f>
        <v/>
      </c>
    </row>
    <row r="222" spans="24:24">
      <c r="X222" s="105" t="str">
        <f>IF('Settlement Account'!D221&lt;&gt;"",'Settlement Account'!D221,"")</f>
        <v/>
      </c>
    </row>
    <row r="223" spans="24:24">
      <c r="X223" s="105" t="str">
        <f>IF('Settlement Account'!D222&lt;&gt;"",'Settlement Account'!D222,"")</f>
        <v/>
      </c>
    </row>
    <row r="224" spans="24:24">
      <c r="X224" s="105" t="str">
        <f>IF('Settlement Account'!D223&lt;&gt;"",'Settlement Account'!D223,"")</f>
        <v/>
      </c>
    </row>
    <row r="225" spans="24:24">
      <c r="X225" s="105" t="str">
        <f>IF('Settlement Account'!D224&lt;&gt;"",'Settlement Account'!D224,"")</f>
        <v/>
      </c>
    </row>
    <row r="226" spans="24:24">
      <c r="X226" s="105" t="str">
        <f>IF('Settlement Account'!D225&lt;&gt;"",'Settlement Account'!D225,"")</f>
        <v/>
      </c>
    </row>
    <row r="227" spans="24:24">
      <c r="X227" s="105" t="str">
        <f>IF('Settlement Account'!D226&lt;&gt;"",'Settlement Account'!D226,"")</f>
        <v/>
      </c>
    </row>
    <row r="228" spans="24:24">
      <c r="X228" s="105" t="str">
        <f>IF('Settlement Account'!D227&lt;&gt;"",'Settlement Account'!D227,"")</f>
        <v/>
      </c>
    </row>
    <row r="229" spans="24:24">
      <c r="X229" s="105" t="str">
        <f>IF('Settlement Account'!D228&lt;&gt;"",'Settlement Account'!D228,"")</f>
        <v/>
      </c>
    </row>
    <row r="230" spans="24:24">
      <c r="X230" s="105" t="str">
        <f>IF('Settlement Account'!D229&lt;&gt;"",'Settlement Account'!D229,"")</f>
        <v/>
      </c>
    </row>
    <row r="231" spans="24:24">
      <c r="X231" s="105" t="str">
        <f>IF('Settlement Account'!D230&lt;&gt;"",'Settlement Account'!D230,"")</f>
        <v/>
      </c>
    </row>
    <row r="232" spans="24:24">
      <c r="X232" s="105" t="str">
        <f>IF('Settlement Account'!D231&lt;&gt;"",'Settlement Account'!D231,"")</f>
        <v/>
      </c>
    </row>
    <row r="233" spans="24:24">
      <c r="X233" s="105" t="str">
        <f>IF('Settlement Account'!D232&lt;&gt;"",'Settlement Account'!D232,"")</f>
        <v/>
      </c>
    </row>
    <row r="234" spans="24:24">
      <c r="X234" s="105" t="str">
        <f>IF('Settlement Account'!D233&lt;&gt;"",'Settlement Account'!D233,"")</f>
        <v/>
      </c>
    </row>
    <row r="235" spans="24:24">
      <c r="X235" s="105" t="str">
        <f>IF('Settlement Account'!D234&lt;&gt;"",'Settlement Account'!D234,"")</f>
        <v/>
      </c>
    </row>
    <row r="236" spans="24:24">
      <c r="X236" s="105" t="str">
        <f>IF('Settlement Account'!D235&lt;&gt;"",'Settlement Account'!D235,"")</f>
        <v/>
      </c>
    </row>
    <row r="237" spans="24:24">
      <c r="X237" s="105" t="str">
        <f>IF('Settlement Account'!D236&lt;&gt;"",'Settlement Account'!D236,"")</f>
        <v/>
      </c>
    </row>
    <row r="238" spans="24:24">
      <c r="X238" s="105" t="str">
        <f>IF('Settlement Account'!D237&lt;&gt;"",'Settlement Account'!D237,"")</f>
        <v/>
      </c>
    </row>
    <row r="239" spans="24:24">
      <c r="X239" s="105" t="str">
        <f>IF('Settlement Account'!D238&lt;&gt;"",'Settlement Account'!D238,"")</f>
        <v/>
      </c>
    </row>
    <row r="240" spans="24:24">
      <c r="X240" s="105" t="str">
        <f>IF('Settlement Account'!D239&lt;&gt;"",'Settlement Account'!D239,"")</f>
        <v/>
      </c>
    </row>
    <row r="241" spans="24:24">
      <c r="X241" s="105" t="str">
        <f>IF('Settlement Account'!D240&lt;&gt;"",'Settlement Account'!D240,"")</f>
        <v/>
      </c>
    </row>
    <row r="242" spans="24:24">
      <c r="X242" s="105" t="str">
        <f>IF('Settlement Account'!D241&lt;&gt;"",'Settlement Account'!D241,"")</f>
        <v/>
      </c>
    </row>
    <row r="243" spans="24:24">
      <c r="X243" s="105" t="str">
        <f>IF('Settlement Account'!D242&lt;&gt;"",'Settlement Account'!D242,"")</f>
        <v/>
      </c>
    </row>
    <row r="244" spans="24:24">
      <c r="X244" s="105" t="str">
        <f>IF('Settlement Account'!D243&lt;&gt;"",'Settlement Account'!D243,"")</f>
        <v/>
      </c>
    </row>
    <row r="245" spans="24:24">
      <c r="X245" s="105" t="str">
        <f>IF('Settlement Account'!D244&lt;&gt;"",'Settlement Account'!D244,"")</f>
        <v/>
      </c>
    </row>
    <row r="246" spans="24:24">
      <c r="X246" s="105" t="str">
        <f>IF('Settlement Account'!D245&lt;&gt;"",'Settlement Account'!D245,"")</f>
        <v/>
      </c>
    </row>
    <row r="247" spans="24:24">
      <c r="X247" s="105" t="str">
        <f>IF('Settlement Account'!D246&lt;&gt;"",'Settlement Account'!D246,"")</f>
        <v/>
      </c>
    </row>
    <row r="248" spans="24:24">
      <c r="X248" s="105" t="str">
        <f>IF('Settlement Account'!D247&lt;&gt;"",'Settlement Account'!D247,"")</f>
        <v/>
      </c>
    </row>
    <row r="249" spans="24:24">
      <c r="X249" s="105" t="str">
        <f>IF('Settlement Account'!D248&lt;&gt;"",'Settlement Account'!D248,"")</f>
        <v/>
      </c>
    </row>
    <row r="250" spans="24:24">
      <c r="X250" s="105" t="str">
        <f>IF('Settlement Account'!D249&lt;&gt;"",'Settlement Account'!D249,"")</f>
        <v/>
      </c>
    </row>
    <row r="251" spans="24:24">
      <c r="X251" s="105" t="str">
        <f>IF('Settlement Account'!D250&lt;&gt;"",'Settlement Account'!D250,"")</f>
        <v/>
      </c>
    </row>
    <row r="252" spans="24:24">
      <c r="X252" s="105" t="str">
        <f>IF('Settlement Account'!D251&lt;&gt;"",'Settlement Account'!D251,"")</f>
        <v/>
      </c>
    </row>
    <row r="253" spans="24:24">
      <c r="X253" s="105" t="str">
        <f>IF('Settlement Account'!D252&lt;&gt;"",'Settlement Account'!D252,"")</f>
        <v/>
      </c>
    </row>
    <row r="254" spans="24:24">
      <c r="X254" s="105" t="str">
        <f>IF('Settlement Account'!D253&lt;&gt;"",'Settlement Account'!D253,"")</f>
        <v/>
      </c>
    </row>
    <row r="255" spans="24:24">
      <c r="X255" s="105" t="str">
        <f>IF('Settlement Account'!D254&lt;&gt;"",'Settlement Account'!D254,"")</f>
        <v/>
      </c>
    </row>
    <row r="256" spans="24:24">
      <c r="X256" s="105" t="str">
        <f>IF('Settlement Account'!D255&lt;&gt;"",'Settlement Account'!D255,"")</f>
        <v/>
      </c>
    </row>
    <row r="257" spans="24:24">
      <c r="X257" s="105" t="str">
        <f>IF('Settlement Account'!D256&lt;&gt;"",'Settlement Account'!D256,"")</f>
        <v/>
      </c>
    </row>
    <row r="258" spans="24:24">
      <c r="X258" s="105" t="str">
        <f>IF('Settlement Account'!D257&lt;&gt;"",'Settlement Account'!D257,"")</f>
        <v/>
      </c>
    </row>
    <row r="259" spans="24:24">
      <c r="X259" s="105" t="str">
        <f>IF('Settlement Account'!D258&lt;&gt;"",'Settlement Account'!D258,"")</f>
        <v/>
      </c>
    </row>
    <row r="260" spans="24:24">
      <c r="X260" s="105" t="str">
        <f>IF('Settlement Account'!D259&lt;&gt;"",'Settlement Account'!D259,"")</f>
        <v/>
      </c>
    </row>
    <row r="261" spans="24:24">
      <c r="X261" s="105" t="str">
        <f>IF('Settlement Account'!D260&lt;&gt;"",'Settlement Account'!D260,"")</f>
        <v/>
      </c>
    </row>
    <row r="262" spans="24:24">
      <c r="X262" s="105" t="str">
        <f>IF('Settlement Account'!D261&lt;&gt;"",'Settlement Account'!D261,"")</f>
        <v/>
      </c>
    </row>
    <row r="263" spans="24:24">
      <c r="X263" s="105" t="str">
        <f>IF('Settlement Account'!D262&lt;&gt;"",'Settlement Account'!D262,"")</f>
        <v/>
      </c>
    </row>
    <row r="264" spans="24:24">
      <c r="X264" s="105" t="str">
        <f>IF('Settlement Account'!D263&lt;&gt;"",'Settlement Account'!D263,"")</f>
        <v/>
      </c>
    </row>
    <row r="265" spans="24:24">
      <c r="X265" s="105" t="str">
        <f>IF('Settlement Account'!D264&lt;&gt;"",'Settlement Account'!D264,"")</f>
        <v/>
      </c>
    </row>
    <row r="266" spans="24:24">
      <c r="X266" s="105" t="str">
        <f>IF('Settlement Account'!D265&lt;&gt;"",'Settlement Account'!D265,"")</f>
        <v/>
      </c>
    </row>
    <row r="267" spans="24:24">
      <c r="X267" s="105" t="str">
        <f>IF('Settlement Account'!D266&lt;&gt;"",'Settlement Account'!D266,"")</f>
        <v/>
      </c>
    </row>
    <row r="268" spans="24:24">
      <c r="X268" s="105" t="str">
        <f>IF('Settlement Account'!D267&lt;&gt;"",'Settlement Account'!D267,"")</f>
        <v/>
      </c>
    </row>
    <row r="269" spans="24:24">
      <c r="X269" s="105" t="str">
        <f>IF('Settlement Account'!D268&lt;&gt;"",'Settlement Account'!D268,"")</f>
        <v/>
      </c>
    </row>
    <row r="270" spans="24:24">
      <c r="X270" s="105" t="str">
        <f>IF('Settlement Account'!D269&lt;&gt;"",'Settlement Account'!D269,"")</f>
        <v/>
      </c>
    </row>
    <row r="271" spans="24:24">
      <c r="X271" s="105" t="str">
        <f>IF('Settlement Account'!D270&lt;&gt;"",'Settlement Account'!D270,"")</f>
        <v/>
      </c>
    </row>
    <row r="272" spans="24:24">
      <c r="X272" s="105" t="str">
        <f>IF('Settlement Account'!D271&lt;&gt;"",'Settlement Account'!D271,"")</f>
        <v/>
      </c>
    </row>
    <row r="273" spans="24:24">
      <c r="X273" s="105" t="str">
        <f>IF('Settlement Account'!D272&lt;&gt;"",'Settlement Account'!D272,"")</f>
        <v/>
      </c>
    </row>
    <row r="274" spans="24:24">
      <c r="X274" s="105" t="str">
        <f>IF('Settlement Account'!D273&lt;&gt;"",'Settlement Account'!D273,"")</f>
        <v/>
      </c>
    </row>
    <row r="275" spans="24:24">
      <c r="X275" s="105" t="str">
        <f>IF('Settlement Account'!D274&lt;&gt;"",'Settlement Account'!D274,"")</f>
        <v/>
      </c>
    </row>
    <row r="276" spans="24:24">
      <c r="X276" s="105" t="str">
        <f>IF('Settlement Account'!D275&lt;&gt;"",'Settlement Account'!D275,"")</f>
        <v/>
      </c>
    </row>
    <row r="277" spans="24:24">
      <c r="X277" s="105" t="str">
        <f>IF('Settlement Account'!D276&lt;&gt;"",'Settlement Account'!D276,"")</f>
        <v/>
      </c>
    </row>
    <row r="278" spans="24:24">
      <c r="X278" s="105" t="str">
        <f>IF('Settlement Account'!D277&lt;&gt;"",'Settlement Account'!D277,"")</f>
        <v/>
      </c>
    </row>
    <row r="279" spans="24:24">
      <c r="X279" s="105" t="str">
        <f>IF('Settlement Account'!D278&lt;&gt;"",'Settlement Account'!D278,"")</f>
        <v/>
      </c>
    </row>
    <row r="280" spans="24:24">
      <c r="X280" s="105" t="str">
        <f>IF('Settlement Account'!D279&lt;&gt;"",'Settlement Account'!D279,"")</f>
        <v/>
      </c>
    </row>
    <row r="281" spans="24:24">
      <c r="X281" s="105" t="str">
        <f>IF('Settlement Account'!D280&lt;&gt;"",'Settlement Account'!D280,"")</f>
        <v/>
      </c>
    </row>
    <row r="282" spans="24:24">
      <c r="X282" s="105" t="str">
        <f>IF('Settlement Account'!D281&lt;&gt;"",'Settlement Account'!D281,"")</f>
        <v/>
      </c>
    </row>
    <row r="283" spans="24:24">
      <c r="X283" s="105" t="str">
        <f>IF('Settlement Account'!D282&lt;&gt;"",'Settlement Account'!D282,"")</f>
        <v/>
      </c>
    </row>
    <row r="284" spans="24:24">
      <c r="X284" s="105" t="str">
        <f>IF('Settlement Account'!D283&lt;&gt;"",'Settlement Account'!D283,"")</f>
        <v/>
      </c>
    </row>
    <row r="285" spans="24:24">
      <c r="X285" s="105" t="str">
        <f>IF('Settlement Account'!D284&lt;&gt;"",'Settlement Account'!D284,"")</f>
        <v/>
      </c>
    </row>
    <row r="286" spans="24:24">
      <c r="X286" s="105" t="str">
        <f>IF('Settlement Account'!D285&lt;&gt;"",'Settlement Account'!D285,"")</f>
        <v/>
      </c>
    </row>
    <row r="287" spans="24:24">
      <c r="X287" s="105" t="str">
        <f>IF('Settlement Account'!D286&lt;&gt;"",'Settlement Account'!D286,"")</f>
        <v/>
      </c>
    </row>
    <row r="288" spans="24:24">
      <c r="X288" s="105" t="str">
        <f>IF('Settlement Account'!D287&lt;&gt;"",'Settlement Account'!D287,"")</f>
        <v/>
      </c>
    </row>
    <row r="289" spans="24:24">
      <c r="X289" s="105" t="str">
        <f>IF('Settlement Account'!D288&lt;&gt;"",'Settlement Account'!D288,"")</f>
        <v/>
      </c>
    </row>
    <row r="290" spans="24:24">
      <c r="X290" s="105" t="str">
        <f>IF('Settlement Account'!D289&lt;&gt;"",'Settlement Account'!D289,"")</f>
        <v/>
      </c>
    </row>
    <row r="291" spans="24:24">
      <c r="X291" s="105" t="str">
        <f>IF('Settlement Account'!D290&lt;&gt;"",'Settlement Account'!D290,"")</f>
        <v/>
      </c>
    </row>
    <row r="292" spans="24:24">
      <c r="X292" s="105" t="str">
        <f>IF('Settlement Account'!D291&lt;&gt;"",'Settlement Account'!D291,"")</f>
        <v/>
      </c>
    </row>
    <row r="293" spans="24:24">
      <c r="X293" s="105" t="str">
        <f>IF('Settlement Account'!D292&lt;&gt;"",'Settlement Account'!D292,"")</f>
        <v/>
      </c>
    </row>
    <row r="294" spans="24:24">
      <c r="X294" s="105" t="str">
        <f>IF('Settlement Account'!D293&lt;&gt;"",'Settlement Account'!D293,"")</f>
        <v/>
      </c>
    </row>
    <row r="295" spans="24:24">
      <c r="X295" s="105" t="str">
        <f>IF('Settlement Account'!D294&lt;&gt;"",'Settlement Account'!D294,"")</f>
        <v/>
      </c>
    </row>
    <row r="296" spans="24:24">
      <c r="X296" s="105" t="str">
        <f>IF('Settlement Account'!D295&lt;&gt;"",'Settlement Account'!D295,"")</f>
        <v/>
      </c>
    </row>
    <row r="297" spans="24:24">
      <c r="X297" s="105" t="str">
        <f>IF('Settlement Account'!D296&lt;&gt;"",'Settlement Account'!D296,"")</f>
        <v/>
      </c>
    </row>
    <row r="298" spans="24:24">
      <c r="X298" s="105" t="str">
        <f>IF('Settlement Account'!D297&lt;&gt;"",'Settlement Account'!D297,"")</f>
        <v/>
      </c>
    </row>
    <row r="299" spans="24:24">
      <c r="X299" s="105" t="str">
        <f>IF('Settlement Account'!D298&lt;&gt;"",'Settlement Account'!D298,"")</f>
        <v/>
      </c>
    </row>
    <row r="300" spans="24:24">
      <c r="X300" s="105" t="str">
        <f>IF('Settlement Account'!D299&lt;&gt;"",'Settlement Account'!D299,"")</f>
        <v/>
      </c>
    </row>
    <row r="301" spans="24:24" ht="15.75" thickBot="1">
      <c r="X301" s="106" t="str">
        <f>IF('Settlement Account'!D300&lt;&gt;"",'Settlement Account'!D300,"")</f>
        <v/>
      </c>
    </row>
  </sheetData>
  <sheetProtection algorithmName="SHA-512" hashValue="d+aGKsVD7HWlXoI0bRANwPGqv4sYt5IJalUG9yHNBxKOkgVgl9bYbAay4SAWglQHnNXHtVXaksMMVLbIVo/ovg==" saltValue="K6zyGSrySQVfPp2Q4uIk2A==" spinCount="100000" sheet="1" objects="1" scenarios="1"/>
  <phoneticPr fontId="18" type="noConversion"/>
  <pageMargins left="0.7" right="0.7" top="0.75" bottom="0.75" header="0.3" footer="0.3"/>
  <pageSetup paperSize="9" orientation="portrait" verticalDpi="599" r:id="rId1"/>
  <headerFooter>
    <oddFooter>&amp;C&amp;1#&amp;"Calibri"&amp;10&amp;K000000Internal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65EB3-7CB0-49DC-9B43-988631AF3598}">
  <sheetPr codeName="Sheet5"/>
  <dimension ref="A1:AB50"/>
  <sheetViews>
    <sheetView showGridLines="0" tabSelected="1" zoomScale="85" zoomScaleNormal="85" workbookViewId="0">
      <selection activeCell="D13" sqref="D13:E13"/>
    </sheetView>
  </sheetViews>
  <sheetFormatPr defaultRowHeight="15"/>
  <cols>
    <col min="4" max="4" width="10.7109375" bestFit="1" customWidth="1"/>
    <col min="8" max="8" width="11.7109375" bestFit="1" customWidth="1"/>
  </cols>
  <sheetData>
    <row r="1" spans="1:21" s="1" customFormat="1"/>
    <row r="2" spans="1:21" s="1" customFormat="1"/>
    <row r="3" spans="1:21" ht="15.75">
      <c r="A3" s="1"/>
      <c r="B3" s="4"/>
      <c r="C3" s="4"/>
      <c r="D3" s="4"/>
      <c r="E3" s="4"/>
      <c r="F3" s="4"/>
      <c r="G3" s="4"/>
      <c r="H3" s="4"/>
      <c r="I3" s="4"/>
      <c r="J3" s="4"/>
      <c r="K3" s="4"/>
      <c r="L3" s="4"/>
      <c r="M3" s="4"/>
      <c r="N3" s="4"/>
      <c r="O3" s="4"/>
      <c r="P3" s="4"/>
      <c r="Q3" s="4"/>
      <c r="R3" s="4"/>
      <c r="S3" s="4"/>
      <c r="T3" s="4"/>
      <c r="U3" s="1"/>
    </row>
    <row r="4" spans="1:21" ht="90.75" customHeight="1" thickBot="1">
      <c r="A4" s="1"/>
      <c r="B4" s="134" t="s">
        <v>132</v>
      </c>
      <c r="C4" s="135"/>
      <c r="D4" s="135"/>
      <c r="E4" s="135"/>
      <c r="F4" s="135"/>
      <c r="G4" s="135"/>
      <c r="H4" s="135"/>
      <c r="I4" s="135"/>
      <c r="J4" s="135"/>
      <c r="K4" s="135"/>
      <c r="L4" s="135"/>
      <c r="M4" s="135"/>
      <c r="N4" s="136"/>
      <c r="O4" s="5"/>
      <c r="P4" s="5"/>
      <c r="Q4" s="5"/>
      <c r="R4" s="5"/>
      <c r="S4" s="5"/>
      <c r="T4" s="4"/>
      <c r="U4" s="1"/>
    </row>
    <row r="5" spans="1:21" ht="15.75" customHeight="1">
      <c r="A5" s="1"/>
      <c r="B5" s="10"/>
      <c r="C5" s="11"/>
      <c r="D5" s="11" t="s">
        <v>133</v>
      </c>
      <c r="E5" s="11"/>
      <c r="F5" s="11"/>
      <c r="G5" s="11"/>
      <c r="H5" s="11"/>
      <c r="I5" s="11"/>
      <c r="J5" s="11"/>
      <c r="K5" s="11"/>
      <c r="L5" s="11"/>
      <c r="M5" s="11"/>
      <c r="N5" s="12"/>
      <c r="O5" s="6"/>
      <c r="P5" s="4"/>
      <c r="Q5" s="145" t="s">
        <v>134</v>
      </c>
      <c r="R5" s="146"/>
      <c r="S5" s="146"/>
      <c r="T5" s="147"/>
      <c r="U5" s="1"/>
    </row>
    <row r="6" spans="1:21" ht="15.75">
      <c r="A6" s="1"/>
      <c r="B6" s="10"/>
      <c r="C6" s="11"/>
      <c r="D6" s="11" t="s">
        <v>135</v>
      </c>
      <c r="E6" s="11"/>
      <c r="F6" s="11"/>
      <c r="G6" s="11"/>
      <c r="H6" s="11"/>
      <c r="I6" s="144"/>
      <c r="J6" s="144"/>
      <c r="K6" s="144"/>
      <c r="L6" s="144"/>
      <c r="M6" s="144"/>
      <c r="N6" s="12"/>
      <c r="O6" s="6"/>
      <c r="P6" s="4"/>
      <c r="Q6" s="148"/>
      <c r="R6" s="149"/>
      <c r="S6" s="149"/>
      <c r="T6" s="150"/>
      <c r="U6" s="1"/>
    </row>
    <row r="7" spans="1:21" ht="15.75">
      <c r="A7" s="1"/>
      <c r="B7" s="10"/>
      <c r="C7" s="11"/>
      <c r="D7" s="11" t="s">
        <v>136</v>
      </c>
      <c r="E7" s="11"/>
      <c r="F7" s="11"/>
      <c r="G7" s="11"/>
      <c r="H7" s="11"/>
      <c r="I7" s="13" t="s">
        <v>13</v>
      </c>
      <c r="J7" s="11"/>
      <c r="K7" s="11"/>
      <c r="L7" s="11"/>
      <c r="M7" s="11"/>
      <c r="N7" s="12"/>
      <c r="O7" s="4"/>
      <c r="P7" s="4"/>
      <c r="Q7" s="148"/>
      <c r="R7" s="149"/>
      <c r="S7" s="149"/>
      <c r="T7" s="150"/>
      <c r="U7" s="1"/>
    </row>
    <row r="8" spans="1:21" ht="15.75">
      <c r="A8" s="1"/>
      <c r="B8" s="10"/>
      <c r="C8" s="11"/>
      <c r="D8" s="11" t="s">
        <v>137</v>
      </c>
      <c r="E8" s="11"/>
      <c r="F8" s="11"/>
      <c r="G8" s="11"/>
      <c r="H8" s="11"/>
      <c r="I8" s="11"/>
      <c r="J8" s="11"/>
      <c r="K8" s="11"/>
      <c r="L8" s="11"/>
      <c r="M8" s="11"/>
      <c r="N8" s="12"/>
      <c r="O8" s="4"/>
      <c r="P8" s="4"/>
      <c r="Q8" s="148"/>
      <c r="R8" s="149"/>
      <c r="S8" s="149"/>
      <c r="T8" s="150"/>
      <c r="U8" s="1"/>
    </row>
    <row r="9" spans="1:21" ht="15.75">
      <c r="A9" s="1"/>
      <c r="B9" s="10"/>
      <c r="C9" s="11"/>
      <c r="D9" s="11"/>
      <c r="E9" s="11"/>
      <c r="F9" s="11"/>
      <c r="G9" s="11"/>
      <c r="H9" s="11"/>
      <c r="I9" s="11"/>
      <c r="J9" s="11"/>
      <c r="K9" s="11"/>
      <c r="L9" s="11"/>
      <c r="M9" s="11"/>
      <c r="N9" s="12"/>
      <c r="O9" s="4"/>
      <c r="P9" s="4"/>
      <c r="Q9" s="148"/>
      <c r="R9" s="149"/>
      <c r="S9" s="149"/>
      <c r="T9" s="150"/>
      <c r="U9" s="1"/>
    </row>
    <row r="10" spans="1:21" ht="15.75">
      <c r="A10" s="1"/>
      <c r="B10" s="10"/>
      <c r="C10" s="11"/>
      <c r="D10" s="11"/>
      <c r="E10" s="11"/>
      <c r="F10" s="11"/>
      <c r="G10" s="11"/>
      <c r="H10" s="11"/>
      <c r="I10" s="11"/>
      <c r="J10" s="11"/>
      <c r="K10" s="11"/>
      <c r="L10" s="11"/>
      <c r="M10" s="11"/>
      <c r="N10" s="12"/>
      <c r="O10" s="4"/>
      <c r="P10" s="4"/>
      <c r="Q10" s="148"/>
      <c r="R10" s="149"/>
      <c r="S10" s="149"/>
      <c r="T10" s="150"/>
      <c r="U10" s="1"/>
    </row>
    <row r="11" spans="1:21" ht="15.75">
      <c r="A11" s="1"/>
      <c r="B11" s="10"/>
      <c r="C11" s="11"/>
      <c r="D11" s="11"/>
      <c r="E11" s="11"/>
      <c r="F11" s="11"/>
      <c r="G11" s="11"/>
      <c r="H11" s="11"/>
      <c r="I11" s="11"/>
      <c r="J11" s="11"/>
      <c r="K11" s="11"/>
      <c r="L11" s="11"/>
      <c r="M11" s="11"/>
      <c r="N11" s="12"/>
      <c r="O11" s="4"/>
      <c r="P11" s="4"/>
      <c r="Q11" s="148"/>
      <c r="R11" s="149"/>
      <c r="S11" s="149"/>
      <c r="T11" s="150"/>
      <c r="U11" s="1"/>
    </row>
    <row r="12" spans="1:21" ht="15.75">
      <c r="A12" s="1"/>
      <c r="B12" s="10"/>
      <c r="C12" s="11"/>
      <c r="D12" s="11"/>
      <c r="E12" s="11"/>
      <c r="F12" s="11"/>
      <c r="G12" s="11"/>
      <c r="H12" s="11"/>
      <c r="I12" s="11"/>
      <c r="J12" s="11"/>
      <c r="K12" s="11"/>
      <c r="L12" s="11"/>
      <c r="M12" s="11"/>
      <c r="N12" s="12"/>
      <c r="O12" s="4"/>
      <c r="P12" s="4"/>
      <c r="Q12" s="148"/>
      <c r="R12" s="149"/>
      <c r="S12" s="149"/>
      <c r="T12" s="150"/>
      <c r="U12" s="1"/>
    </row>
    <row r="13" spans="1:21" ht="15.75">
      <c r="A13" s="1"/>
      <c r="B13" s="10"/>
      <c r="C13" s="11"/>
      <c r="D13" s="137"/>
      <c r="E13" s="138"/>
      <c r="F13" s="11"/>
      <c r="G13" s="11"/>
      <c r="H13" s="11"/>
      <c r="I13" s="11"/>
      <c r="J13" s="11"/>
      <c r="K13" s="11"/>
      <c r="L13" s="11"/>
      <c r="M13" s="11"/>
      <c r="N13" s="12"/>
      <c r="O13" s="4"/>
      <c r="P13" s="4"/>
      <c r="Q13" s="148"/>
      <c r="R13" s="149"/>
      <c r="S13" s="149"/>
      <c r="T13" s="150"/>
      <c r="U13" s="1"/>
    </row>
    <row r="14" spans="1:21" ht="15.75">
      <c r="A14" s="1"/>
      <c r="B14" s="10"/>
      <c r="C14" s="11"/>
      <c r="D14" s="13" t="s">
        <v>10</v>
      </c>
      <c r="E14" s="14"/>
      <c r="F14" s="11"/>
      <c r="G14" s="11"/>
      <c r="H14" s="11"/>
      <c r="I14" s="11"/>
      <c r="J14" s="11"/>
      <c r="K14" s="11"/>
      <c r="L14" s="11"/>
      <c r="M14" s="11"/>
      <c r="N14" s="12"/>
      <c r="O14" s="4"/>
      <c r="P14" s="4"/>
      <c r="Q14" s="148"/>
      <c r="R14" s="149"/>
      <c r="S14" s="149"/>
      <c r="T14" s="150"/>
      <c r="U14" s="1"/>
    </row>
    <row r="15" spans="1:21" ht="15.75">
      <c r="A15" s="1"/>
      <c r="B15" s="10"/>
      <c r="C15" s="11"/>
      <c r="D15" s="13"/>
      <c r="E15" s="14"/>
      <c r="F15" s="11"/>
      <c r="G15" s="11"/>
      <c r="H15" s="11"/>
      <c r="I15" s="11"/>
      <c r="J15" s="11"/>
      <c r="K15" s="11"/>
      <c r="L15" s="11"/>
      <c r="M15" s="11"/>
      <c r="N15" s="12"/>
      <c r="O15" s="7"/>
      <c r="P15" s="6"/>
      <c r="Q15" s="148"/>
      <c r="R15" s="149"/>
      <c r="S15" s="149"/>
      <c r="T15" s="150"/>
      <c r="U15" s="1"/>
    </row>
    <row r="16" spans="1:21" ht="15.75">
      <c r="A16" s="1"/>
      <c r="B16" s="10"/>
      <c r="C16" s="11"/>
      <c r="D16" s="13"/>
      <c r="E16" s="14"/>
      <c r="F16" s="11"/>
      <c r="G16" s="11"/>
      <c r="H16" s="11"/>
      <c r="I16" s="11"/>
      <c r="J16" s="11"/>
      <c r="K16" s="11"/>
      <c r="L16" s="11"/>
      <c r="M16" s="11"/>
      <c r="N16" s="12"/>
      <c r="O16" s="4"/>
      <c r="P16" s="4"/>
      <c r="Q16" s="148"/>
      <c r="R16" s="149"/>
      <c r="S16" s="149"/>
      <c r="T16" s="150"/>
      <c r="U16" s="1"/>
    </row>
    <row r="17" spans="1:28" s="1" customFormat="1" ht="15.75">
      <c r="B17" s="10"/>
      <c r="C17" s="11"/>
      <c r="D17" s="11"/>
      <c r="E17" s="11"/>
      <c r="F17" s="11"/>
      <c r="G17" s="11"/>
      <c r="H17" s="11"/>
      <c r="I17" s="11"/>
      <c r="J17" s="11"/>
      <c r="K17" s="11"/>
      <c r="L17" s="11"/>
      <c r="M17" s="11"/>
      <c r="N17" s="12"/>
      <c r="O17" s="4"/>
      <c r="P17" s="4"/>
      <c r="Q17" s="148"/>
      <c r="R17" s="149"/>
      <c r="S17" s="149"/>
      <c r="T17" s="150"/>
    </row>
    <row r="18" spans="1:28" s="1" customFormat="1" ht="15.75">
      <c r="B18" s="10"/>
      <c r="C18" s="11"/>
      <c r="D18" s="11"/>
      <c r="E18" s="11"/>
      <c r="F18" s="11"/>
      <c r="G18" s="11"/>
      <c r="H18" s="11"/>
      <c r="I18" s="11"/>
      <c r="J18" s="11"/>
      <c r="K18" s="11"/>
      <c r="L18" s="11"/>
      <c r="M18" s="11"/>
      <c r="N18" s="12"/>
      <c r="O18" s="4"/>
      <c r="P18" s="4"/>
      <c r="Q18" s="148"/>
      <c r="R18" s="149"/>
      <c r="S18" s="149"/>
      <c r="T18" s="150"/>
    </row>
    <row r="19" spans="1:28" ht="15.75">
      <c r="A19" s="1"/>
      <c r="B19" s="10"/>
      <c r="C19" s="11"/>
      <c r="D19" s="11"/>
      <c r="E19" s="11"/>
      <c r="F19" s="11"/>
      <c r="G19" s="11"/>
      <c r="H19" s="11"/>
      <c r="I19" s="11"/>
      <c r="J19" s="11"/>
      <c r="K19" s="11"/>
      <c r="L19" s="11"/>
      <c r="M19" s="11"/>
      <c r="N19" s="12"/>
      <c r="O19" s="4"/>
      <c r="P19" s="4"/>
      <c r="Q19" s="148"/>
      <c r="R19" s="149"/>
      <c r="S19" s="149"/>
      <c r="T19" s="150"/>
      <c r="U19" s="1"/>
      <c r="V19" s="1"/>
      <c r="W19" s="1"/>
      <c r="X19" s="1"/>
      <c r="Y19" s="1"/>
      <c r="Z19" s="1"/>
      <c r="AA19" s="1"/>
      <c r="AB19" s="1"/>
    </row>
    <row r="20" spans="1:28" ht="15.75">
      <c r="A20" s="1"/>
      <c r="B20" s="10"/>
      <c r="C20" s="11"/>
      <c r="D20" s="11"/>
      <c r="E20" s="11"/>
      <c r="F20" s="11"/>
      <c r="G20" s="11"/>
      <c r="H20" s="11"/>
      <c r="I20" s="11"/>
      <c r="J20" s="11"/>
      <c r="K20" s="11"/>
      <c r="L20" s="11"/>
      <c r="M20" s="11"/>
      <c r="N20" s="12"/>
      <c r="O20" s="6"/>
      <c r="P20" s="4"/>
      <c r="Q20" s="148"/>
      <c r="R20" s="149"/>
      <c r="S20" s="149"/>
      <c r="T20" s="150"/>
      <c r="U20" s="1"/>
      <c r="V20" s="1"/>
      <c r="W20" s="1"/>
      <c r="X20" s="1"/>
      <c r="Y20" s="1"/>
      <c r="Z20" s="1"/>
      <c r="AA20" s="1"/>
      <c r="AB20" s="1"/>
    </row>
    <row r="21" spans="1:28" ht="15.75">
      <c r="A21" s="1"/>
      <c r="B21" s="10"/>
      <c r="C21" s="11"/>
      <c r="D21" s="11"/>
      <c r="E21" s="11"/>
      <c r="F21" s="11"/>
      <c r="G21" s="11"/>
      <c r="H21" s="11"/>
      <c r="I21" s="11"/>
      <c r="J21" s="11"/>
      <c r="K21" s="11"/>
      <c r="L21" s="11"/>
      <c r="M21" s="11"/>
      <c r="N21" s="12"/>
      <c r="O21" s="6"/>
      <c r="P21" s="4"/>
      <c r="Q21" s="148"/>
      <c r="R21" s="149"/>
      <c r="S21" s="149"/>
      <c r="T21" s="150"/>
      <c r="U21" s="1"/>
      <c r="V21" s="1"/>
      <c r="W21" s="1"/>
      <c r="X21" s="1"/>
      <c r="Y21" s="1"/>
      <c r="Z21" s="1"/>
      <c r="AA21" s="1"/>
      <c r="AB21" s="1"/>
    </row>
    <row r="22" spans="1:28" ht="16.5" thickBot="1">
      <c r="A22" s="1"/>
      <c r="B22" s="10"/>
      <c r="C22" s="9"/>
      <c r="D22" s="15"/>
      <c r="E22" s="16"/>
      <c r="F22" s="15"/>
      <c r="G22" s="15"/>
      <c r="H22" s="15"/>
      <c r="I22" s="15"/>
      <c r="J22" s="15"/>
      <c r="K22" s="15"/>
      <c r="L22" s="15"/>
      <c r="M22" s="17"/>
      <c r="N22" s="12"/>
      <c r="O22" s="6"/>
      <c r="P22" s="4"/>
      <c r="Q22" s="151"/>
      <c r="R22" s="152"/>
      <c r="S22" s="152"/>
      <c r="T22" s="153"/>
      <c r="U22" s="1"/>
      <c r="V22" s="1"/>
      <c r="W22" s="1"/>
      <c r="X22" s="1"/>
      <c r="Y22" s="1"/>
      <c r="Z22" s="1"/>
      <c r="AA22" s="1"/>
      <c r="AB22" s="1"/>
    </row>
    <row r="23" spans="1:28" ht="15.75">
      <c r="A23" s="1"/>
      <c r="B23" s="10"/>
      <c r="C23" s="10"/>
      <c r="D23" s="11"/>
      <c r="E23" s="43" t="s">
        <v>138</v>
      </c>
      <c r="F23" s="1"/>
      <c r="G23" s="1"/>
      <c r="H23" s="1"/>
      <c r="I23" s="1"/>
      <c r="J23" s="1"/>
      <c r="K23" s="1"/>
      <c r="L23" s="11"/>
      <c r="M23" s="12"/>
      <c r="N23" s="12"/>
      <c r="O23" s="6"/>
      <c r="P23" s="4"/>
      <c r="Q23" s="4"/>
      <c r="R23" s="4"/>
      <c r="S23" s="4"/>
      <c r="T23" s="1"/>
      <c r="U23" s="1"/>
      <c r="V23" s="1"/>
      <c r="W23" s="1"/>
      <c r="X23" s="1"/>
      <c r="Y23" s="1"/>
      <c r="Z23" s="1"/>
      <c r="AA23" s="1"/>
      <c r="AB23" s="1"/>
    </row>
    <row r="24" spans="1:28" ht="15.75">
      <c r="A24" s="1"/>
      <c r="B24" s="10"/>
      <c r="C24" s="10"/>
      <c r="D24" s="11"/>
      <c r="E24" s="139" t="s">
        <v>47</v>
      </c>
      <c r="F24" s="140"/>
      <c r="G24" s="140"/>
      <c r="H24" s="140"/>
      <c r="I24" s="141">
        <f ca="1">Checksum!J2</f>
        <v>120</v>
      </c>
      <c r="J24" s="142"/>
      <c r="K24" s="143"/>
      <c r="L24" s="11"/>
      <c r="M24" s="12"/>
      <c r="N24" s="12"/>
      <c r="O24" s="4"/>
      <c r="P24" s="4"/>
      <c r="Q24" s="4"/>
      <c r="R24" s="4"/>
      <c r="S24" s="4"/>
      <c r="T24" s="1"/>
      <c r="U24" s="1"/>
      <c r="V24" s="1"/>
      <c r="W24" s="1"/>
      <c r="X24" s="1"/>
      <c r="Y24" s="1"/>
      <c r="Z24" s="1"/>
      <c r="AA24" s="1"/>
      <c r="AB24" s="1"/>
    </row>
    <row r="25" spans="1:28" ht="15.75">
      <c r="A25" s="1"/>
      <c r="B25" s="10"/>
      <c r="C25" s="10"/>
      <c r="D25" s="11"/>
      <c r="E25" s="11"/>
      <c r="F25" s="11"/>
      <c r="G25" s="11"/>
      <c r="H25" s="11"/>
      <c r="I25" s="42"/>
      <c r="J25" s="42"/>
      <c r="K25" s="42"/>
      <c r="L25" s="11"/>
      <c r="M25" s="18"/>
      <c r="N25" s="12"/>
      <c r="O25" s="4"/>
      <c r="P25" s="4"/>
      <c r="Q25" s="4"/>
      <c r="R25" s="4"/>
      <c r="S25" s="4"/>
      <c r="T25" s="1"/>
      <c r="U25" s="1"/>
      <c r="V25" s="1"/>
      <c r="W25" s="1"/>
      <c r="X25" s="1"/>
      <c r="Y25" s="1"/>
      <c r="Z25" s="1"/>
      <c r="AA25" s="1"/>
      <c r="AB25" s="1"/>
    </row>
    <row r="26" spans="1:28" ht="15.75">
      <c r="A26" s="1"/>
      <c r="B26" s="10"/>
      <c r="C26" s="19"/>
      <c r="D26" s="20"/>
      <c r="E26" s="20"/>
      <c r="F26" s="20"/>
      <c r="G26" s="20"/>
      <c r="H26" s="20"/>
      <c r="I26" s="20"/>
      <c r="J26" s="20"/>
      <c r="K26" s="20"/>
      <c r="L26" s="20"/>
      <c r="M26" s="21"/>
      <c r="N26" s="12"/>
      <c r="O26" s="4"/>
      <c r="P26" s="4"/>
      <c r="Q26" s="4"/>
      <c r="R26" s="4"/>
      <c r="S26" s="4"/>
      <c r="T26" s="1"/>
      <c r="U26" s="1"/>
      <c r="V26" s="1"/>
      <c r="W26" s="1"/>
      <c r="X26" s="1"/>
      <c r="Y26" s="1"/>
      <c r="Z26" s="1"/>
      <c r="AA26" s="1"/>
      <c r="AB26" s="1"/>
    </row>
    <row r="27" spans="1:28" ht="15.75">
      <c r="A27" s="1"/>
      <c r="B27" s="10"/>
      <c r="C27" s="11"/>
      <c r="D27" s="11"/>
      <c r="E27" s="11"/>
      <c r="F27" s="11"/>
      <c r="G27" s="11"/>
      <c r="H27" s="11"/>
      <c r="I27" s="11"/>
      <c r="J27" s="11"/>
      <c r="K27" s="11"/>
      <c r="L27" s="11"/>
      <c r="M27" s="11"/>
      <c r="N27" s="12"/>
      <c r="O27" s="4"/>
      <c r="P27" s="4"/>
      <c r="Q27" s="4"/>
      <c r="R27" s="4"/>
      <c r="S27" s="4"/>
      <c r="T27" s="1"/>
      <c r="U27" s="1"/>
      <c r="V27" s="1"/>
      <c r="W27" s="1"/>
      <c r="X27" s="1"/>
      <c r="Y27" s="1"/>
      <c r="Z27" s="1"/>
      <c r="AA27" s="1"/>
      <c r="AB27" s="1"/>
    </row>
    <row r="28" spans="1:28" ht="15.75">
      <c r="A28" s="1"/>
      <c r="B28" s="10"/>
      <c r="C28" s="156" t="s">
        <v>139</v>
      </c>
      <c r="D28" s="156"/>
      <c r="E28" s="156"/>
      <c r="F28" s="156"/>
      <c r="G28" s="156"/>
      <c r="H28" s="156"/>
      <c r="I28" s="156"/>
      <c r="J28" s="156"/>
      <c r="K28" s="156"/>
      <c r="L28" s="156"/>
      <c r="M28" s="156"/>
      <c r="N28" s="22"/>
      <c r="O28" s="6"/>
      <c r="P28" s="4"/>
      <c r="Q28" s="4"/>
      <c r="R28" s="4"/>
      <c r="S28" s="4"/>
      <c r="T28" s="1"/>
      <c r="U28" s="1"/>
      <c r="V28" s="1"/>
      <c r="W28" s="1"/>
      <c r="X28" s="1"/>
      <c r="Y28" s="1"/>
      <c r="Z28" s="1"/>
      <c r="AA28" s="1"/>
      <c r="AB28" s="1"/>
    </row>
    <row r="29" spans="1:28" ht="15.75">
      <c r="A29" s="1"/>
      <c r="B29" s="10"/>
      <c r="C29" s="156"/>
      <c r="D29" s="156"/>
      <c r="E29" s="156"/>
      <c r="F29" s="156"/>
      <c r="G29" s="156"/>
      <c r="H29" s="156"/>
      <c r="I29" s="156"/>
      <c r="J29" s="156"/>
      <c r="K29" s="156"/>
      <c r="L29" s="156"/>
      <c r="M29" s="156"/>
      <c r="N29" s="12"/>
      <c r="O29" s="8"/>
      <c r="P29" s="8"/>
      <c r="Q29" s="8"/>
      <c r="R29" s="8"/>
      <c r="S29" s="8"/>
      <c r="T29" s="1"/>
      <c r="U29" s="1"/>
      <c r="V29" s="1"/>
      <c r="W29" s="1"/>
      <c r="X29" s="1"/>
      <c r="Y29" s="1"/>
      <c r="Z29" s="1"/>
      <c r="AA29" s="1"/>
      <c r="AB29" s="1"/>
    </row>
    <row r="30" spans="1:28" ht="15.75">
      <c r="A30" s="1"/>
      <c r="B30" s="10"/>
      <c r="C30" s="11"/>
      <c r="D30" s="11"/>
      <c r="E30" s="11"/>
      <c r="F30" s="11"/>
      <c r="G30" s="11"/>
      <c r="H30" s="11"/>
      <c r="I30" s="11"/>
      <c r="J30" s="11"/>
      <c r="K30" s="11"/>
      <c r="L30" s="11"/>
      <c r="M30" s="11"/>
      <c r="N30" s="12"/>
      <c r="O30" s="4"/>
      <c r="P30" s="4"/>
      <c r="Q30" s="4"/>
      <c r="R30" s="4"/>
      <c r="S30" s="4"/>
      <c r="T30" s="1"/>
      <c r="U30" s="1"/>
      <c r="V30" s="1"/>
      <c r="W30" s="1"/>
      <c r="X30" s="1"/>
      <c r="Y30" s="1"/>
      <c r="Z30" s="1"/>
      <c r="AA30" s="1"/>
      <c r="AB30" s="1"/>
    </row>
    <row r="31" spans="1:28" ht="15.75">
      <c r="A31" s="1"/>
      <c r="B31" s="10"/>
      <c r="C31" s="1"/>
      <c r="D31" s="11" t="s">
        <v>140</v>
      </c>
      <c r="E31" s="11"/>
      <c r="F31" s="11" t="s">
        <v>141</v>
      </c>
      <c r="G31" s="11"/>
      <c r="H31" s="44" t="s">
        <v>142</v>
      </c>
      <c r="I31" s="11"/>
      <c r="J31" s="11"/>
      <c r="K31" s="11"/>
      <c r="L31" s="11"/>
      <c r="M31" s="11"/>
      <c r="N31" s="12"/>
      <c r="O31" s="6"/>
      <c r="P31" s="4"/>
      <c r="Q31" s="4"/>
      <c r="R31" s="4"/>
      <c r="S31" s="4"/>
      <c r="T31" s="1"/>
      <c r="U31" s="1"/>
      <c r="V31" s="1"/>
      <c r="W31" s="1"/>
      <c r="X31" s="1"/>
      <c r="Y31" s="1"/>
      <c r="Z31" s="1"/>
      <c r="AA31" s="1"/>
      <c r="AB31" s="1"/>
    </row>
    <row r="32" spans="1:28" ht="15.75">
      <c r="A32" s="1"/>
      <c r="B32" s="10"/>
      <c r="C32" s="1"/>
      <c r="D32" s="1"/>
      <c r="E32" s="1"/>
      <c r="F32" s="1"/>
      <c r="G32" s="1"/>
      <c r="H32" s="1"/>
      <c r="I32" s="11"/>
      <c r="J32" s="11"/>
      <c r="K32" s="11"/>
      <c r="L32" s="11"/>
      <c r="M32" s="11"/>
      <c r="N32" s="12"/>
      <c r="O32" s="6"/>
      <c r="P32" s="4"/>
      <c r="Q32" s="4"/>
      <c r="R32" s="4"/>
      <c r="S32" s="4"/>
      <c r="T32" s="1"/>
      <c r="U32" s="1"/>
      <c r="V32" s="1"/>
      <c r="W32" s="1"/>
      <c r="X32" s="1"/>
      <c r="Y32" s="1"/>
      <c r="Z32" s="1"/>
      <c r="AA32" s="1"/>
      <c r="AB32" s="1"/>
    </row>
    <row r="33" spans="1:21" ht="15.75">
      <c r="A33" s="1"/>
      <c r="B33" s="10"/>
      <c r="C33" s="1"/>
      <c r="D33" s="11" t="s">
        <v>143</v>
      </c>
      <c r="E33" s="11"/>
      <c r="F33" s="11" t="s">
        <v>141</v>
      </c>
      <c r="G33" s="11"/>
      <c r="H33" s="44" t="s">
        <v>142</v>
      </c>
      <c r="I33" s="11"/>
      <c r="J33" s="11"/>
      <c r="K33" s="11"/>
      <c r="L33" s="11"/>
      <c r="M33" s="11"/>
      <c r="N33" s="12"/>
      <c r="O33" s="4"/>
      <c r="P33" s="4"/>
      <c r="Q33" s="4"/>
      <c r="R33" s="4"/>
      <c r="S33" s="4"/>
      <c r="T33" s="1"/>
      <c r="U33" s="1"/>
    </row>
    <row r="34" spans="1:21" ht="15.75">
      <c r="A34" s="1"/>
      <c r="B34" s="10"/>
      <c r="C34" s="11"/>
      <c r="D34" s="11"/>
      <c r="E34" s="11"/>
      <c r="F34" s="11"/>
      <c r="G34" s="11"/>
      <c r="H34" s="11"/>
      <c r="I34" s="11"/>
      <c r="J34" s="11"/>
      <c r="K34" s="11"/>
      <c r="L34" s="11"/>
      <c r="M34" s="11"/>
      <c r="N34" s="12"/>
      <c r="O34" s="4"/>
      <c r="P34" s="4"/>
      <c r="Q34" s="4"/>
      <c r="R34" s="4"/>
      <c r="S34" s="4"/>
      <c r="T34" s="1"/>
      <c r="U34" s="1"/>
    </row>
    <row r="35" spans="1:21" ht="15.75">
      <c r="A35" s="1"/>
      <c r="B35" s="10"/>
      <c r="C35" s="23" t="s">
        <v>144</v>
      </c>
      <c r="D35" s="11"/>
      <c r="E35" s="11"/>
      <c r="F35" s="11"/>
      <c r="G35" s="11"/>
      <c r="H35" s="11"/>
      <c r="I35" s="11"/>
      <c r="J35" s="11"/>
      <c r="K35" s="11"/>
      <c r="L35" s="11"/>
      <c r="M35" s="11"/>
      <c r="N35" s="12"/>
      <c r="O35" s="4"/>
      <c r="P35" s="4"/>
      <c r="Q35" s="4"/>
      <c r="R35" s="4"/>
      <c r="S35" s="4"/>
      <c r="T35" s="1"/>
      <c r="U35" s="1"/>
    </row>
    <row r="36" spans="1:21" ht="15.75">
      <c r="A36" s="1"/>
      <c r="B36" s="10"/>
      <c r="C36" s="11"/>
      <c r="D36" s="24"/>
      <c r="E36" s="11"/>
      <c r="F36" s="155"/>
      <c r="G36" s="155"/>
      <c r="H36" s="11"/>
      <c r="I36" s="11"/>
      <c r="J36" s="11"/>
      <c r="K36" s="11"/>
      <c r="L36" s="11"/>
      <c r="M36" s="11"/>
      <c r="N36" s="12"/>
      <c r="O36" s="1"/>
      <c r="P36" s="1"/>
      <c r="Q36" s="1"/>
      <c r="R36" s="1"/>
      <c r="S36" s="1"/>
      <c r="T36" s="1"/>
      <c r="U36" s="1"/>
    </row>
    <row r="37" spans="1:21" ht="15.75">
      <c r="A37" s="1"/>
      <c r="B37" s="10"/>
      <c r="C37" s="11"/>
      <c r="D37" s="13"/>
      <c r="E37" s="11"/>
      <c r="F37" s="13"/>
      <c r="G37" s="11"/>
      <c r="H37" s="11"/>
      <c r="I37" s="13"/>
      <c r="J37" s="11"/>
      <c r="K37" s="11"/>
      <c r="L37" s="11"/>
      <c r="M37" s="11"/>
      <c r="N37" s="12"/>
      <c r="O37" s="1"/>
      <c r="P37" s="1"/>
      <c r="Q37" s="1"/>
      <c r="R37" s="1"/>
      <c r="S37" s="1"/>
      <c r="T37" s="1"/>
      <c r="U37" s="1"/>
    </row>
    <row r="38" spans="1:21" ht="15.75">
      <c r="A38" s="1"/>
      <c r="B38" s="154" t="s">
        <v>145</v>
      </c>
      <c r="C38" s="11"/>
      <c r="D38" s="44"/>
      <c r="E38" s="11"/>
      <c r="F38" s="144"/>
      <c r="G38" s="144"/>
      <c r="H38" s="11"/>
      <c r="I38" s="157"/>
      <c r="J38" s="157"/>
      <c r="K38" s="157"/>
      <c r="L38" s="157"/>
      <c r="M38" s="157"/>
      <c r="N38" s="12"/>
      <c r="O38" s="1"/>
      <c r="P38" s="1"/>
      <c r="Q38" s="1"/>
      <c r="R38" s="1"/>
      <c r="S38" s="1"/>
      <c r="T38" s="1"/>
      <c r="U38" s="1"/>
    </row>
    <row r="39" spans="1:21" ht="15.75">
      <c r="A39" s="1"/>
      <c r="B39" s="154"/>
      <c r="C39" s="11"/>
      <c r="D39" s="13" t="s">
        <v>146</v>
      </c>
      <c r="E39" s="11"/>
      <c r="F39" s="13" t="s">
        <v>147</v>
      </c>
      <c r="G39" s="11"/>
      <c r="H39" s="11"/>
      <c r="I39" s="13" t="s">
        <v>148</v>
      </c>
      <c r="J39" s="26"/>
      <c r="K39" s="26"/>
      <c r="L39" s="26"/>
      <c r="M39" s="11"/>
      <c r="N39" s="12"/>
      <c r="O39" s="1"/>
      <c r="P39" s="1"/>
      <c r="Q39" s="1"/>
      <c r="R39" s="1"/>
      <c r="S39" s="1"/>
      <c r="T39" s="1"/>
      <c r="U39" s="1"/>
    </row>
    <row r="40" spans="1:21" ht="15.75">
      <c r="A40" s="1"/>
      <c r="B40" s="154"/>
      <c r="C40" s="25"/>
      <c r="D40" s="11"/>
      <c r="E40" s="25"/>
      <c r="F40" s="11"/>
      <c r="G40" s="11"/>
      <c r="H40" s="25"/>
      <c r="I40" s="11"/>
      <c r="J40" s="11"/>
      <c r="K40" s="11"/>
      <c r="L40" s="11"/>
      <c r="M40" s="11"/>
      <c r="N40" s="12"/>
      <c r="O40" s="1"/>
      <c r="P40" s="1"/>
      <c r="Q40" s="1"/>
      <c r="R40" s="1"/>
      <c r="S40" s="1"/>
      <c r="T40" s="1"/>
      <c r="U40" s="1"/>
    </row>
    <row r="41" spans="1:21" ht="15.75">
      <c r="A41" s="1"/>
      <c r="B41" s="154"/>
      <c r="C41" s="25"/>
      <c r="D41" s="11"/>
      <c r="E41" s="11"/>
      <c r="F41" s="11"/>
      <c r="G41" s="11"/>
      <c r="H41" s="25"/>
      <c r="I41" s="11"/>
      <c r="J41" s="11"/>
      <c r="K41" s="11"/>
      <c r="L41" s="11"/>
      <c r="M41" s="11"/>
      <c r="N41" s="12"/>
      <c r="O41" s="1"/>
      <c r="P41" s="1"/>
      <c r="Q41" s="1"/>
      <c r="R41" s="1"/>
      <c r="S41" s="1"/>
      <c r="T41" s="1"/>
      <c r="U41" s="1"/>
    </row>
    <row r="42" spans="1:21" ht="15.75">
      <c r="A42" s="1"/>
      <c r="B42" s="154"/>
      <c r="C42" s="11"/>
      <c r="D42" s="44"/>
      <c r="E42" s="11"/>
      <c r="F42" s="144"/>
      <c r="G42" s="144"/>
      <c r="H42" s="11"/>
      <c r="I42" s="157"/>
      <c r="J42" s="157"/>
      <c r="K42" s="157"/>
      <c r="L42" s="157"/>
      <c r="M42" s="157"/>
      <c r="N42" s="12"/>
      <c r="O42" s="1"/>
      <c r="P42" s="1"/>
      <c r="Q42" s="1"/>
      <c r="R42" s="1"/>
      <c r="S42" s="1"/>
      <c r="T42" s="1"/>
      <c r="U42" s="1"/>
    </row>
    <row r="43" spans="1:21" ht="15.75">
      <c r="A43" s="1"/>
      <c r="B43" s="154"/>
      <c r="C43" s="11"/>
      <c r="D43" s="13" t="s">
        <v>146</v>
      </c>
      <c r="E43" s="11"/>
      <c r="F43" s="13" t="s">
        <v>147</v>
      </c>
      <c r="G43" s="11"/>
      <c r="H43" s="11"/>
      <c r="I43" s="13" t="s">
        <v>148</v>
      </c>
      <c r="J43" s="26"/>
      <c r="K43" s="26"/>
      <c r="L43" s="26"/>
      <c r="M43" s="11"/>
      <c r="N43" s="12"/>
      <c r="O43" s="1"/>
      <c r="P43" s="1"/>
      <c r="Q43" s="1"/>
      <c r="R43" s="1"/>
      <c r="S43" s="1"/>
      <c r="T43" s="1"/>
      <c r="U43" s="1"/>
    </row>
    <row r="44" spans="1:21" ht="15.75">
      <c r="A44" s="1"/>
      <c r="B44" s="10"/>
      <c r="C44" s="11"/>
      <c r="D44" s="11"/>
      <c r="E44" s="11"/>
      <c r="F44" s="11"/>
      <c r="G44" s="11"/>
      <c r="H44" s="11"/>
      <c r="I44" s="11"/>
      <c r="J44" s="11"/>
      <c r="K44" s="11"/>
      <c r="L44" s="11"/>
      <c r="M44" s="11"/>
      <c r="N44" s="12"/>
      <c r="O44" s="1"/>
      <c r="P44" s="1"/>
      <c r="Q44" s="1"/>
      <c r="R44" s="1"/>
      <c r="S44" s="1"/>
      <c r="T44" s="1"/>
      <c r="U44" s="1"/>
    </row>
    <row r="45" spans="1:21" ht="15.75">
      <c r="A45" s="1"/>
      <c r="B45" s="10"/>
      <c r="C45" s="27" t="s">
        <v>149</v>
      </c>
      <c r="D45" s="11"/>
      <c r="E45" s="11"/>
      <c r="F45" s="11"/>
      <c r="G45" s="11"/>
      <c r="H45" s="11"/>
      <c r="I45" s="11"/>
      <c r="J45" s="11"/>
      <c r="K45" s="11"/>
      <c r="L45" s="27" t="s">
        <v>150</v>
      </c>
      <c r="M45" s="28" t="s">
        <v>151</v>
      </c>
      <c r="N45" s="12"/>
      <c r="O45" s="1"/>
      <c r="P45" s="1"/>
      <c r="Q45" s="1"/>
      <c r="R45" s="1"/>
      <c r="S45" s="1"/>
      <c r="T45" s="1"/>
      <c r="U45" s="1"/>
    </row>
    <row r="46" spans="1:21" ht="15.75">
      <c r="A46" s="1"/>
      <c r="B46" s="19"/>
      <c r="C46" s="20"/>
      <c r="D46" s="20"/>
      <c r="E46" s="20"/>
      <c r="F46" s="20"/>
      <c r="G46" s="20"/>
      <c r="H46" s="20"/>
      <c r="I46" s="20"/>
      <c r="J46" s="20"/>
      <c r="K46" s="20"/>
      <c r="L46" s="20"/>
      <c r="M46" s="20"/>
      <c r="N46" s="21"/>
      <c r="O46" s="1"/>
      <c r="P46" s="1"/>
      <c r="Q46" s="1"/>
      <c r="R46" s="1"/>
      <c r="S46" s="1"/>
      <c r="T46" s="1"/>
      <c r="U46" s="1"/>
    </row>
    <row r="47" spans="1:21" ht="15.75">
      <c r="A47" s="1"/>
      <c r="B47" s="4"/>
      <c r="C47" s="4"/>
      <c r="D47" s="4"/>
      <c r="E47" s="4"/>
      <c r="F47" s="4"/>
      <c r="G47" s="4"/>
      <c r="H47" s="4"/>
      <c r="I47" s="4"/>
      <c r="J47" s="4"/>
      <c r="K47" s="4"/>
      <c r="L47" s="4"/>
      <c r="M47" s="4"/>
      <c r="N47" s="4"/>
      <c r="O47" s="1"/>
      <c r="P47" s="1"/>
      <c r="Q47" s="1"/>
      <c r="R47" s="1"/>
      <c r="S47" s="1"/>
      <c r="T47" s="1"/>
      <c r="U47" s="1"/>
    </row>
    <row r="48" spans="1:21">
      <c r="A48" s="1"/>
      <c r="B48" s="1"/>
      <c r="C48" s="1"/>
      <c r="D48" s="1"/>
      <c r="E48" s="1"/>
      <c r="F48" s="1"/>
      <c r="G48" s="1"/>
      <c r="H48" s="1"/>
      <c r="I48" s="1"/>
      <c r="J48" s="1"/>
      <c r="K48" s="1"/>
      <c r="L48" s="1"/>
      <c r="M48" s="1"/>
      <c r="N48" s="1"/>
      <c r="O48" s="1"/>
      <c r="P48" s="1"/>
      <c r="Q48" s="1"/>
      <c r="R48" s="1"/>
      <c r="S48" s="1"/>
      <c r="T48" s="1"/>
      <c r="U48" s="1"/>
    </row>
    <row r="49" spans="1:21">
      <c r="A49" s="1"/>
      <c r="B49" s="1"/>
      <c r="C49" s="1"/>
      <c r="D49" s="1"/>
      <c r="E49" s="1"/>
      <c r="F49" s="1"/>
      <c r="G49" s="1"/>
      <c r="H49" s="1"/>
      <c r="I49" s="1"/>
      <c r="J49" s="1"/>
      <c r="K49" s="1"/>
      <c r="L49" s="1"/>
      <c r="M49" s="1"/>
      <c r="N49" s="1"/>
      <c r="O49" s="1"/>
      <c r="P49" s="1"/>
      <c r="Q49" s="1"/>
      <c r="R49" s="1"/>
      <c r="S49" s="1"/>
      <c r="T49" s="1"/>
      <c r="U49" s="1"/>
    </row>
    <row r="50" spans="1:21">
      <c r="A50" s="1"/>
      <c r="B50" s="1"/>
      <c r="C50" s="1"/>
      <c r="D50" s="1"/>
      <c r="E50" s="1"/>
      <c r="F50" s="1"/>
      <c r="G50" s="1"/>
      <c r="H50" s="1"/>
      <c r="I50" s="1"/>
      <c r="J50" s="1"/>
      <c r="K50" s="1"/>
      <c r="L50" s="1"/>
      <c r="M50" s="1"/>
      <c r="N50" s="1"/>
      <c r="O50" s="1"/>
      <c r="P50" s="1"/>
      <c r="Q50" s="1"/>
      <c r="R50" s="1"/>
      <c r="S50" s="1"/>
      <c r="T50" s="1"/>
      <c r="U50" s="1"/>
    </row>
  </sheetData>
  <sheetProtection algorithmName="SHA-512" hashValue="UOQJJL8HiF3bHB94q+hRWbCj372BZiQyn098tZy0P9HE3s4PxVOZQ33Yy/TuTrmmWxNnoy6Yr4ljXIBUiqTaTA==" saltValue="2udV/bueeMN40NR8goDGjg==" spinCount="100000" sheet="1" objects="1" scenarios="1"/>
  <mergeCells count="13">
    <mergeCell ref="Q5:T22"/>
    <mergeCell ref="F42:G42"/>
    <mergeCell ref="B38:B43"/>
    <mergeCell ref="F36:G36"/>
    <mergeCell ref="C28:M29"/>
    <mergeCell ref="I42:M42"/>
    <mergeCell ref="F38:G38"/>
    <mergeCell ref="I38:M38"/>
    <mergeCell ref="B4:N4"/>
    <mergeCell ref="D13:E13"/>
    <mergeCell ref="E24:H24"/>
    <mergeCell ref="I24:K24"/>
    <mergeCell ref="I6:M6"/>
  </mergeCells>
  <phoneticPr fontId="0" type="noConversion"/>
  <dataValidations count="1">
    <dataValidation type="custom" allowBlank="1" showInputMessage="1" showErrorMessage="1" errorTitle="CM Member ID is not correct" error="Please enter CM mnemonic (5 digits in upper case)" promptTitle="CM Member ID" prompt="Please enter CM mnemonic (5 digits in upper case)" sqref="D13:E13" xr:uid="{CA05051C-5377-40F0-B4AD-0FBB2BA2759C}">
      <formula1>AND(ISNUMBER(SUMPRODUCT(FIND(MID(D13,ROW(INDIRECT("1:"&amp;LEN(D13))),1),"ABCDEFGHIJKLMNOPQRSTUVWXYZ"))),LEN(D13)=5)</formula1>
    </dataValidation>
  </dataValidations>
  <pageMargins left="0.7" right="0.7" top="0.75" bottom="0.75" header="0.3" footer="0.3"/>
  <pageSetup paperSize="9" scale="62" orientation="portrait" verticalDpi="599" r:id="rId1"/>
  <headerFooter>
    <oddFooter>&amp;C&amp;1#&amp;"Calibri"&amp;10&amp;K000000Internal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09295-281C-439D-99EB-9891FE878A04}">
  <sheetPr codeName="Sheet2"/>
  <dimension ref="A1:N301"/>
  <sheetViews>
    <sheetView topLeftCell="B1" zoomScale="90" zoomScaleNormal="90" workbookViewId="0">
      <pane ySplit="1" topLeftCell="A2" activePane="bottomLeft" state="frozen"/>
      <selection pane="bottomLeft" activeCell="B2" sqref="B2"/>
      <selection activeCell="A4" sqref="A4"/>
    </sheetView>
  </sheetViews>
  <sheetFormatPr defaultRowHeight="15"/>
  <cols>
    <col min="1" max="8" width="17" customWidth="1"/>
    <col min="9" max="9" width="19.85546875" customWidth="1"/>
    <col min="10" max="10" width="19.85546875" style="1" customWidth="1"/>
    <col min="11" max="11" width="17" customWidth="1"/>
    <col min="12" max="12" width="3.28515625" customWidth="1"/>
    <col min="13" max="13" width="55.85546875" bestFit="1" customWidth="1"/>
    <col min="14" max="14" width="75.7109375" customWidth="1"/>
  </cols>
  <sheetData>
    <row r="1" spans="1:14" s="34" customFormat="1" ht="47.25" customHeight="1">
      <c r="A1" s="47" t="s">
        <v>52</v>
      </c>
      <c r="B1" s="47" t="s">
        <v>56</v>
      </c>
      <c r="C1" s="47" t="s">
        <v>60</v>
      </c>
      <c r="D1" s="47" t="s">
        <v>64</v>
      </c>
      <c r="E1" s="47" t="s">
        <v>67</v>
      </c>
      <c r="F1" s="47" t="s">
        <v>70</v>
      </c>
      <c r="G1" s="47" t="s">
        <v>72</v>
      </c>
      <c r="H1" s="47" t="s">
        <v>74</v>
      </c>
      <c r="I1" s="47" t="s">
        <v>152</v>
      </c>
      <c r="J1" s="47" t="s">
        <v>78</v>
      </c>
      <c r="K1" s="47" t="s">
        <v>80</v>
      </c>
      <c r="L1" s="33"/>
      <c r="M1" s="48" t="s">
        <v>153</v>
      </c>
      <c r="N1" s="47" t="s">
        <v>154</v>
      </c>
    </row>
    <row r="2" spans="1:14">
      <c r="A2" s="46" t="str">
        <f>IF(C2&lt;&gt;"",'Signature Sheet'!$D$13,"")</f>
        <v/>
      </c>
      <c r="B2" s="93"/>
      <c r="C2" s="93"/>
      <c r="D2" s="93"/>
      <c r="E2" s="94"/>
      <c r="F2" s="94"/>
      <c r="G2" s="93"/>
      <c r="H2" s="93"/>
      <c r="I2" s="94"/>
      <c r="J2" s="94"/>
      <c r="K2" s="93"/>
      <c r="L2" s="1"/>
      <c r="M2" s="46" t="str">
        <f>IF(AND(J2="Yes",COUNTIF('Italian Bonds Settings'!C:C,A2&amp;CHAR(32)&amp;"/ Eurex Derivate -" &amp;CHAR(32)&amp;C2&amp;"("&amp;D2&amp;")" )=0),"Please update  tab 'Italian Bonds Setup' with processing settings","")</f>
        <v/>
      </c>
      <c r="N2" s="98" t="str">
        <f>IF(C2&lt;&gt;"", IF(D2="", $D$1&amp; "/", "")&amp; IF(G2="", $G$1&amp; "/", "")&amp; IF(H2="", $H$1&amp; "/", "")&amp; IF(K2="", $K$1&amp; "/", ""),"")</f>
        <v/>
      </c>
    </row>
    <row r="3" spans="1:14">
      <c r="A3" s="46" t="str">
        <f>IF(C3&lt;&gt;"",'Signature Sheet'!$D$13,"")</f>
        <v/>
      </c>
      <c r="B3" s="93"/>
      <c r="C3" s="93"/>
      <c r="D3" s="94"/>
      <c r="E3" s="94"/>
      <c r="F3" s="94"/>
      <c r="G3" s="93"/>
      <c r="H3" s="93"/>
      <c r="I3" s="94"/>
      <c r="J3" s="94"/>
      <c r="K3" s="93"/>
      <c r="L3" s="1"/>
      <c r="M3" s="46" t="str">
        <f>IF(AND(J3="Yes",COUNTIF('Italian Bonds Settings'!C:C,A3&amp;CHAR(32)&amp;"/ Eurex Derivate -" &amp;CHAR(32)&amp;C3&amp;"("&amp;D3&amp;")" )=0),"Please update  tab 'Italian Bonds Setup' with processing settings","")</f>
        <v/>
      </c>
      <c r="N3" s="98" t="str">
        <f t="shared" ref="N3:N66" si="0">IF(C3&lt;&gt;"", IF(D3="", $D$1&amp; "/", "")&amp; IF(G3="", $G$1&amp; "/", "")&amp; IF(H3="", $H$1&amp; "/", "")&amp; IF(K3="", $K$1&amp; "/", ""),"")</f>
        <v/>
      </c>
    </row>
    <row r="4" spans="1:14">
      <c r="A4" s="46" t="str">
        <f>IF(C4&lt;&gt;"",'Signature Sheet'!$D$13,"")</f>
        <v/>
      </c>
      <c r="B4" s="93"/>
      <c r="C4" s="93"/>
      <c r="D4" s="93"/>
      <c r="E4" s="94"/>
      <c r="F4" s="94"/>
      <c r="G4" s="93"/>
      <c r="H4" s="93"/>
      <c r="I4" s="94"/>
      <c r="J4" s="94"/>
      <c r="K4" s="93"/>
      <c r="L4" s="1"/>
      <c r="M4" s="46" t="str">
        <f>IF(AND(J4="Yes",COUNTIF('Italian Bonds Settings'!C:C,A4&amp;CHAR(32)&amp;"/ Eurex Derivate -" &amp;CHAR(32)&amp;C4&amp;"("&amp;D4&amp;")" )=0),"Please update  tab 'Italian Bonds Setup' with processing settings","")</f>
        <v/>
      </c>
      <c r="N4" s="98" t="str">
        <f t="shared" si="0"/>
        <v/>
      </c>
    </row>
    <row r="5" spans="1:14">
      <c r="A5" s="46" t="str">
        <f>IF(C5&lt;&gt;"",'Signature Sheet'!$D$13,"")</f>
        <v/>
      </c>
      <c r="B5" s="93"/>
      <c r="C5" s="93"/>
      <c r="D5" s="94"/>
      <c r="E5" s="94"/>
      <c r="F5" s="94"/>
      <c r="G5" s="93"/>
      <c r="H5" s="93"/>
      <c r="I5" s="94"/>
      <c r="J5" s="94"/>
      <c r="K5" s="93"/>
      <c r="L5" s="1"/>
      <c r="M5" s="46" t="str">
        <f>IF(AND(J5="Yes",COUNTIF('Italian Bonds Settings'!C:C,A5&amp;CHAR(32)&amp;"/ Eurex Derivate -" &amp;CHAR(32)&amp;C5&amp;"("&amp;D5&amp;")" )=0),"Please update  tab 'Italian Bonds Setup' with processing settings","")</f>
        <v/>
      </c>
      <c r="N5" s="98" t="str">
        <f t="shared" si="0"/>
        <v/>
      </c>
    </row>
    <row r="6" spans="1:14">
      <c r="A6" s="46" t="str">
        <f>IF(C6&lt;&gt;"",'Signature Sheet'!$D$13,"")</f>
        <v/>
      </c>
      <c r="B6" s="93"/>
      <c r="C6" s="93"/>
      <c r="D6" s="93"/>
      <c r="E6" s="94"/>
      <c r="F6" s="94"/>
      <c r="G6" s="93"/>
      <c r="H6" s="93"/>
      <c r="I6" s="94"/>
      <c r="J6" s="94"/>
      <c r="K6" s="93"/>
      <c r="L6" s="1"/>
      <c r="M6" s="46" t="str">
        <f>IF(AND(J6="Yes",COUNTIF('Italian Bonds Settings'!C:C,A6&amp;CHAR(32)&amp;"/ Eurex Derivate -" &amp;CHAR(32)&amp;C6&amp;"("&amp;D6&amp;")" )=0),"Please update  tab 'Italian Bonds Setup' with processing settings","")</f>
        <v/>
      </c>
      <c r="N6" s="98" t="str">
        <f t="shared" si="0"/>
        <v/>
      </c>
    </row>
    <row r="7" spans="1:14">
      <c r="A7" s="46" t="str">
        <f>IF(C7&lt;&gt;"",'Signature Sheet'!$D$13,"")</f>
        <v/>
      </c>
      <c r="B7" s="93"/>
      <c r="C7" s="93"/>
      <c r="D7" s="93"/>
      <c r="E7" s="94"/>
      <c r="F7" s="94"/>
      <c r="G7" s="93"/>
      <c r="H7" s="93"/>
      <c r="I7" s="94"/>
      <c r="J7" s="94"/>
      <c r="K7" s="93"/>
      <c r="L7" s="1"/>
      <c r="M7" s="46" t="str">
        <f>IF(AND(J7="Yes",COUNTIF('Italian Bonds Settings'!C:C,A7&amp;CHAR(32)&amp;"/ Eurex Derivate -" &amp;CHAR(32)&amp;C7&amp;"("&amp;D7&amp;")" )=0),"Please update  tab 'Italian Bonds Setup' with processing settings","")</f>
        <v/>
      </c>
      <c r="N7" s="98" t="str">
        <f t="shared" si="0"/>
        <v/>
      </c>
    </row>
    <row r="8" spans="1:14">
      <c r="A8" s="46" t="str">
        <f>IF(C8&lt;&gt;"",'Signature Sheet'!$D$13,"")</f>
        <v/>
      </c>
      <c r="B8" s="93"/>
      <c r="C8" s="93"/>
      <c r="D8" s="93"/>
      <c r="E8" s="94"/>
      <c r="F8" s="94"/>
      <c r="G8" s="93"/>
      <c r="H8" s="93"/>
      <c r="I8" s="94"/>
      <c r="J8" s="94"/>
      <c r="K8" s="93"/>
      <c r="L8" s="1"/>
      <c r="M8" s="46" t="str">
        <f>IF(AND(J8="Yes",COUNTIF('Italian Bonds Settings'!C:C,A8&amp;CHAR(32)&amp;"/ Eurex Derivate -" &amp;CHAR(32)&amp;C8&amp;"("&amp;D8&amp;")" )=0),"Please update  tab 'Italian Bonds Setup' with processing settings","")</f>
        <v/>
      </c>
      <c r="N8" s="98" t="str">
        <f t="shared" si="0"/>
        <v/>
      </c>
    </row>
    <row r="9" spans="1:14">
      <c r="A9" s="46" t="str">
        <f>IF(C9&lt;&gt;"",'Signature Sheet'!$D$13,"")</f>
        <v/>
      </c>
      <c r="B9" s="94"/>
      <c r="C9" s="93"/>
      <c r="D9" s="93"/>
      <c r="E9" s="94"/>
      <c r="F9" s="94"/>
      <c r="G9" s="93"/>
      <c r="H9" s="93"/>
      <c r="I9" s="94"/>
      <c r="J9" s="94"/>
      <c r="K9" s="94"/>
      <c r="L9" s="1"/>
      <c r="M9" s="46" t="str">
        <f>IF(AND(J9="Yes",COUNTIF('Italian Bonds Settings'!C:C,A9&amp;CHAR(32)&amp;"/ Eurex Derivate -" &amp;CHAR(32)&amp;C9&amp;"("&amp;D9&amp;")" )=0),"Please update  tab 'Italian Bonds Setup' with processing settings","")</f>
        <v/>
      </c>
      <c r="N9" s="98" t="str">
        <f t="shared" si="0"/>
        <v/>
      </c>
    </row>
    <row r="10" spans="1:14">
      <c r="A10" s="46" t="str">
        <f>IF(C10&lt;&gt;"",'Signature Sheet'!$D$13,"")</f>
        <v/>
      </c>
      <c r="B10" s="94"/>
      <c r="C10" s="93"/>
      <c r="D10" s="93"/>
      <c r="E10" s="94"/>
      <c r="F10" s="94"/>
      <c r="G10" s="94"/>
      <c r="H10" s="94"/>
      <c r="I10" s="94"/>
      <c r="J10" s="94"/>
      <c r="K10" s="94"/>
      <c r="L10" s="1"/>
      <c r="M10" s="46" t="str">
        <f>IF(AND(J10="Yes",COUNTIF('Italian Bonds Settings'!C:C,A10&amp;CHAR(32)&amp;"/ Eurex Derivate -" &amp;CHAR(32)&amp;C10&amp;"("&amp;D10&amp;")" )=0),"Please update  tab 'Italian Bonds Setup' with processing settings","")</f>
        <v/>
      </c>
      <c r="N10" s="98" t="str">
        <f t="shared" si="0"/>
        <v/>
      </c>
    </row>
    <row r="11" spans="1:14">
      <c r="A11" s="46" t="str">
        <f>IF(C11&lt;&gt;"",'Signature Sheet'!$D$13,"")</f>
        <v/>
      </c>
      <c r="B11" s="94"/>
      <c r="C11" s="93"/>
      <c r="D11" s="93"/>
      <c r="E11" s="94"/>
      <c r="F11" s="94"/>
      <c r="G11" s="94"/>
      <c r="H11" s="94"/>
      <c r="I11" s="94"/>
      <c r="J11" s="94"/>
      <c r="K11" s="94"/>
      <c r="L11" s="1"/>
      <c r="M11" s="46" t="str">
        <f>IF(AND(J11="Yes",COUNTIF('Italian Bonds Settings'!C:C,A11&amp;CHAR(32)&amp;"/ Eurex Derivate -" &amp;CHAR(32)&amp;C11&amp;"("&amp;D11&amp;")" )=0),"Please update  tab 'Italian Bonds Setup' with processing settings","")</f>
        <v/>
      </c>
      <c r="N11" s="98" t="str">
        <f t="shared" si="0"/>
        <v/>
      </c>
    </row>
    <row r="12" spans="1:14">
      <c r="A12" s="46" t="str">
        <f>IF(C12&lt;&gt;"",'Signature Sheet'!$D$13,"")</f>
        <v/>
      </c>
      <c r="B12" s="94"/>
      <c r="C12" s="93"/>
      <c r="D12" s="94"/>
      <c r="E12" s="94"/>
      <c r="F12" s="94"/>
      <c r="G12" s="94"/>
      <c r="H12" s="94"/>
      <c r="I12" s="94"/>
      <c r="J12" s="94"/>
      <c r="K12" s="94"/>
      <c r="L12" s="1"/>
      <c r="M12" s="46" t="str">
        <f>IF(AND(J12="Yes",COUNTIF('Italian Bonds Settings'!C:C,A12&amp;CHAR(32)&amp;"/ Eurex Derivate -" &amp;CHAR(32)&amp;C12&amp;"("&amp;D12&amp;")" )=0),"Please update  tab 'Italian Bonds Setup' with processing settings","")</f>
        <v/>
      </c>
      <c r="N12" s="98" t="str">
        <f t="shared" si="0"/>
        <v/>
      </c>
    </row>
    <row r="13" spans="1:14">
      <c r="A13" s="46" t="str">
        <f>IF(C13&lt;&gt;"",'Signature Sheet'!$D$13,"")</f>
        <v/>
      </c>
      <c r="B13" s="94"/>
      <c r="C13" s="93"/>
      <c r="D13" s="94"/>
      <c r="E13" s="94"/>
      <c r="F13" s="94"/>
      <c r="G13" s="94"/>
      <c r="H13" s="94"/>
      <c r="I13" s="94"/>
      <c r="J13" s="94"/>
      <c r="K13" s="94"/>
      <c r="L13" s="1"/>
      <c r="M13" s="46" t="str">
        <f>IF(AND(J13="Yes",COUNTIF('Italian Bonds Settings'!C:C,A13&amp;CHAR(32)&amp;"/ Eurex Derivate -" &amp;CHAR(32)&amp;C13&amp;"("&amp;D13&amp;")" )=0),"Please update  tab 'Italian Bonds Setup' with processing settings","")</f>
        <v/>
      </c>
      <c r="N13" s="98" t="str">
        <f t="shared" si="0"/>
        <v/>
      </c>
    </row>
    <row r="14" spans="1:14">
      <c r="A14" s="46" t="str">
        <f>IF(C14&lt;&gt;"",'Signature Sheet'!$D$13,"")</f>
        <v/>
      </c>
      <c r="B14" s="94"/>
      <c r="C14" s="93"/>
      <c r="D14" s="94"/>
      <c r="E14" s="94"/>
      <c r="F14" s="94"/>
      <c r="G14" s="94"/>
      <c r="H14" s="94"/>
      <c r="I14" s="94"/>
      <c r="J14" s="94"/>
      <c r="K14" s="94"/>
      <c r="L14" s="1"/>
      <c r="M14" s="46" t="str">
        <f>IF(AND(J14="Yes",COUNTIF('Italian Bonds Settings'!C:C,A14&amp;CHAR(32)&amp;"/ Eurex Derivate -" &amp;CHAR(32)&amp;C14&amp;"("&amp;D14&amp;")" )=0),"Please update  tab 'Italian Bonds Setup' with processing settings","")</f>
        <v/>
      </c>
      <c r="N14" s="98" t="str">
        <f t="shared" si="0"/>
        <v/>
      </c>
    </row>
    <row r="15" spans="1:14">
      <c r="A15" s="46" t="str">
        <f>IF(C15&lt;&gt;"",'Signature Sheet'!$D$13,"")</f>
        <v/>
      </c>
      <c r="B15" s="94"/>
      <c r="C15" s="93"/>
      <c r="D15" s="94"/>
      <c r="E15" s="94"/>
      <c r="F15" s="94"/>
      <c r="G15" s="94"/>
      <c r="H15" s="94"/>
      <c r="I15" s="94"/>
      <c r="J15" s="94"/>
      <c r="K15" s="94"/>
      <c r="L15" s="1"/>
      <c r="M15" s="46" t="str">
        <f>IF(AND(J15="Yes",COUNTIF('Italian Bonds Settings'!C:C,A15&amp;CHAR(32)&amp;"/ Eurex Derivate -" &amp;CHAR(32)&amp;C15&amp;"("&amp;D15&amp;")" )=0),"Please update  tab 'Italian Bonds Setup' with processing settings","")</f>
        <v/>
      </c>
      <c r="N15" s="98" t="str">
        <f t="shared" si="0"/>
        <v/>
      </c>
    </row>
    <row r="16" spans="1:14">
      <c r="A16" s="46" t="str">
        <f>IF(C16&lt;&gt;"",'Signature Sheet'!$D$13,"")</f>
        <v/>
      </c>
      <c r="B16" s="94"/>
      <c r="C16" s="93"/>
      <c r="D16" s="94"/>
      <c r="E16" s="94"/>
      <c r="F16" s="94"/>
      <c r="G16" s="94"/>
      <c r="H16" s="94"/>
      <c r="I16" s="94"/>
      <c r="J16" s="94"/>
      <c r="K16" s="94"/>
      <c r="L16" s="1"/>
      <c r="M16" s="46" t="str">
        <f>IF(AND(J16="Yes",COUNTIF('Italian Bonds Settings'!C:C,A16&amp;CHAR(32)&amp;"/ Eurex Derivate -" &amp;CHAR(32)&amp;C16&amp;"("&amp;D16&amp;")" )=0),"Please update  tab 'Italian Bonds Setup' with processing settings","")</f>
        <v/>
      </c>
      <c r="N16" s="98" t="str">
        <f t="shared" si="0"/>
        <v/>
      </c>
    </row>
    <row r="17" spans="1:14">
      <c r="A17" s="46" t="str">
        <f>IF(C17&lt;&gt;"",'Signature Sheet'!$D$13,"")</f>
        <v/>
      </c>
      <c r="B17" s="94"/>
      <c r="C17" s="93"/>
      <c r="D17" s="94"/>
      <c r="E17" s="94"/>
      <c r="F17" s="94"/>
      <c r="G17" s="94"/>
      <c r="H17" s="94"/>
      <c r="I17" s="94"/>
      <c r="J17" s="94"/>
      <c r="K17" s="94"/>
      <c r="L17" s="1"/>
      <c r="M17" s="46" t="str">
        <f>IF(AND(J17="Yes",COUNTIF('Italian Bonds Settings'!C:C,A17&amp;CHAR(32)&amp;"/ Eurex Derivate -" &amp;CHAR(32)&amp;C17&amp;"("&amp;D17&amp;")" )=0),"Please update  tab 'Italian Bonds Setup' with processing settings","")</f>
        <v/>
      </c>
      <c r="N17" s="98" t="str">
        <f t="shared" si="0"/>
        <v/>
      </c>
    </row>
    <row r="18" spans="1:14">
      <c r="A18" s="46" t="str">
        <f>IF(C18&lt;&gt;"",'Signature Sheet'!$D$13,"")</f>
        <v/>
      </c>
      <c r="B18" s="94"/>
      <c r="C18" s="93"/>
      <c r="D18" s="94"/>
      <c r="E18" s="94"/>
      <c r="F18" s="94"/>
      <c r="G18" s="94"/>
      <c r="H18" s="94"/>
      <c r="I18" s="94"/>
      <c r="J18" s="94"/>
      <c r="K18" s="94"/>
      <c r="L18" s="1"/>
      <c r="M18" s="46" t="str">
        <f>IF(AND(J18="Yes",COUNTIF('Italian Bonds Settings'!C:C,A18&amp;CHAR(32)&amp;"/ Eurex Derivate -" &amp;CHAR(32)&amp;C18&amp;"("&amp;D18&amp;")" )=0),"Please update  tab 'Italian Bonds Setup' with processing settings","")</f>
        <v/>
      </c>
      <c r="N18" s="98" t="str">
        <f t="shared" si="0"/>
        <v/>
      </c>
    </row>
    <row r="19" spans="1:14">
      <c r="A19" s="46" t="str">
        <f>IF(C19&lt;&gt;"",'Signature Sheet'!$D$13,"")</f>
        <v/>
      </c>
      <c r="B19" s="94"/>
      <c r="C19" s="93"/>
      <c r="D19" s="94"/>
      <c r="E19" s="94"/>
      <c r="F19" s="94"/>
      <c r="G19" s="94"/>
      <c r="H19" s="94"/>
      <c r="I19" s="94"/>
      <c r="J19" s="94"/>
      <c r="K19" s="94"/>
      <c r="L19" s="1"/>
      <c r="M19" s="46" t="str">
        <f>IF(AND(J19="Yes",COUNTIF('Italian Bonds Settings'!C:C,A19&amp;CHAR(32)&amp;"/ Eurex Derivate -" &amp;CHAR(32)&amp;C19&amp;"("&amp;D19&amp;")" )=0),"Please update  tab 'Italian Bonds Setup' with processing settings","")</f>
        <v/>
      </c>
      <c r="N19" s="98" t="str">
        <f t="shared" si="0"/>
        <v/>
      </c>
    </row>
    <row r="20" spans="1:14">
      <c r="A20" s="46" t="str">
        <f>IF(C20&lt;&gt;"",'Signature Sheet'!$D$13,"")</f>
        <v/>
      </c>
      <c r="B20" s="94"/>
      <c r="C20" s="93"/>
      <c r="D20" s="94"/>
      <c r="E20" s="94"/>
      <c r="F20" s="94"/>
      <c r="G20" s="94"/>
      <c r="H20" s="94"/>
      <c r="I20" s="94"/>
      <c r="J20" s="94"/>
      <c r="K20" s="94"/>
      <c r="L20" s="1"/>
      <c r="M20" s="46" t="str">
        <f>IF(AND(J20="Yes",COUNTIF('Italian Bonds Settings'!C:C,A20&amp;CHAR(32)&amp;"/ Eurex Derivate -" &amp;CHAR(32)&amp;C20&amp;"("&amp;D20&amp;")" )=0),"Please update  tab 'Italian Bonds Setup' with processing settings","")</f>
        <v/>
      </c>
      <c r="N20" s="98" t="str">
        <f t="shared" si="0"/>
        <v/>
      </c>
    </row>
    <row r="21" spans="1:14">
      <c r="A21" s="46" t="str">
        <f>IF(C21&lt;&gt;"",'Signature Sheet'!$D$13,"")</f>
        <v/>
      </c>
      <c r="B21" s="94"/>
      <c r="C21" s="93"/>
      <c r="D21" s="94"/>
      <c r="E21" s="94"/>
      <c r="F21" s="94"/>
      <c r="G21" s="94"/>
      <c r="H21" s="94"/>
      <c r="I21" s="94"/>
      <c r="J21" s="94"/>
      <c r="K21" s="94"/>
      <c r="L21" s="1"/>
      <c r="M21" s="46" t="str">
        <f>IF(AND(J21="Yes",COUNTIF('Italian Bonds Settings'!C:C,A21&amp;CHAR(32)&amp;"/ Eurex Derivate -" &amp;CHAR(32)&amp;C21&amp;"("&amp;D21&amp;")" )=0),"Please update  tab 'Italian Bonds Setup' with processing settings","")</f>
        <v/>
      </c>
      <c r="N21" s="98" t="str">
        <f t="shared" si="0"/>
        <v/>
      </c>
    </row>
    <row r="22" spans="1:14">
      <c r="A22" s="46" t="str">
        <f>IF(C22&lt;&gt;"",'Signature Sheet'!$D$13,"")</f>
        <v/>
      </c>
      <c r="B22" s="94"/>
      <c r="C22" s="93"/>
      <c r="D22" s="94"/>
      <c r="E22" s="94"/>
      <c r="F22" s="94"/>
      <c r="G22" s="94"/>
      <c r="H22" s="94"/>
      <c r="I22" s="94"/>
      <c r="J22" s="94"/>
      <c r="K22" s="94"/>
      <c r="L22" s="1"/>
      <c r="M22" s="46" t="str">
        <f>IF(AND(J22="Yes",COUNTIF('Italian Bonds Settings'!C:C,A22&amp;CHAR(32)&amp;"/ Eurex Derivate -" &amp;CHAR(32)&amp;C22&amp;"("&amp;D22&amp;")" )=0),"Please update  tab 'Italian Bonds Setup' with processing settings","")</f>
        <v/>
      </c>
      <c r="N22" s="98" t="str">
        <f t="shared" si="0"/>
        <v/>
      </c>
    </row>
    <row r="23" spans="1:14">
      <c r="A23" s="46" t="str">
        <f>IF(C23&lt;&gt;"",'Signature Sheet'!$D$13,"")</f>
        <v/>
      </c>
      <c r="B23" s="94"/>
      <c r="C23" s="93"/>
      <c r="D23" s="94"/>
      <c r="E23" s="94"/>
      <c r="F23" s="94"/>
      <c r="G23" s="94"/>
      <c r="H23" s="94"/>
      <c r="I23" s="94"/>
      <c r="J23" s="94"/>
      <c r="K23" s="94"/>
      <c r="L23" s="1"/>
      <c r="M23" s="46" t="str">
        <f>IF(AND(J23="Yes",COUNTIF('Italian Bonds Settings'!C:C,A23&amp;CHAR(32)&amp;"/ Eurex Derivate -" &amp;CHAR(32)&amp;C23&amp;"("&amp;D23&amp;")" )=0),"Please update  tab 'Italian Bonds Setup' with processing settings","")</f>
        <v/>
      </c>
      <c r="N23" s="98" t="str">
        <f t="shared" si="0"/>
        <v/>
      </c>
    </row>
    <row r="24" spans="1:14">
      <c r="A24" s="46" t="str">
        <f>IF(C24&lt;&gt;"",'Signature Sheet'!$D$13,"")</f>
        <v/>
      </c>
      <c r="B24" s="94"/>
      <c r="C24" s="93"/>
      <c r="D24" s="94"/>
      <c r="E24" s="94"/>
      <c r="F24" s="94"/>
      <c r="G24" s="94"/>
      <c r="H24" s="94"/>
      <c r="I24" s="94"/>
      <c r="J24" s="94"/>
      <c r="K24" s="94"/>
      <c r="L24" s="1"/>
      <c r="M24" s="46" t="str">
        <f>IF(AND(J24="Yes",COUNTIF('Italian Bonds Settings'!C:C,A24&amp;CHAR(32)&amp;"/ Eurex Derivate -" &amp;CHAR(32)&amp;C24&amp;"("&amp;D24&amp;")" )=0),"Please update  tab 'Italian Bonds Setup' with processing settings","")</f>
        <v/>
      </c>
      <c r="N24" s="98" t="str">
        <f t="shared" si="0"/>
        <v/>
      </c>
    </row>
    <row r="25" spans="1:14">
      <c r="A25" s="46" t="str">
        <f>IF(C25&lt;&gt;"",'Signature Sheet'!$D$13,"")</f>
        <v/>
      </c>
      <c r="B25" s="94"/>
      <c r="C25" s="93"/>
      <c r="D25" s="94"/>
      <c r="E25" s="94"/>
      <c r="F25" s="94"/>
      <c r="G25" s="94"/>
      <c r="H25" s="94"/>
      <c r="I25" s="94"/>
      <c r="J25" s="94"/>
      <c r="K25" s="94"/>
      <c r="L25" s="1"/>
      <c r="M25" s="46" t="str">
        <f>IF(AND(J25="Yes",COUNTIF('Italian Bonds Settings'!C:C,A25&amp;CHAR(32)&amp;"/ Eurex Derivate -" &amp;CHAR(32)&amp;C25&amp;"("&amp;D25&amp;")" )=0),"Please update  tab 'Italian Bonds Setup' with processing settings","")</f>
        <v/>
      </c>
      <c r="N25" s="98" t="str">
        <f t="shared" si="0"/>
        <v/>
      </c>
    </row>
    <row r="26" spans="1:14">
      <c r="A26" s="46" t="str">
        <f>IF(C26&lt;&gt;"",'Signature Sheet'!$D$13,"")</f>
        <v/>
      </c>
      <c r="B26" s="94"/>
      <c r="C26" s="93"/>
      <c r="D26" s="94"/>
      <c r="E26" s="94"/>
      <c r="F26" s="94"/>
      <c r="G26" s="94"/>
      <c r="H26" s="94"/>
      <c r="I26" s="94"/>
      <c r="J26" s="94"/>
      <c r="K26" s="94"/>
      <c r="L26" s="1"/>
      <c r="M26" s="46" t="str">
        <f>IF(AND(J26="Yes",COUNTIF('Italian Bonds Settings'!C:C,A26&amp;CHAR(32)&amp;"/ Eurex Derivate -" &amp;CHAR(32)&amp;C26&amp;"("&amp;D26&amp;")" )=0),"Please update  tab 'Italian Bonds Setup' with processing settings","")</f>
        <v/>
      </c>
      <c r="N26" s="98" t="str">
        <f t="shared" si="0"/>
        <v/>
      </c>
    </row>
    <row r="27" spans="1:14">
      <c r="A27" s="46" t="str">
        <f>IF(C27&lt;&gt;"",'Signature Sheet'!$D$13,"")</f>
        <v/>
      </c>
      <c r="B27" s="94"/>
      <c r="C27" s="93"/>
      <c r="D27" s="94"/>
      <c r="E27" s="94"/>
      <c r="F27" s="94"/>
      <c r="G27" s="94"/>
      <c r="H27" s="94"/>
      <c r="I27" s="94"/>
      <c r="J27" s="94"/>
      <c r="K27" s="94"/>
      <c r="L27" s="1"/>
      <c r="M27" s="46" t="str">
        <f>IF(AND(J27="Yes",COUNTIF('Italian Bonds Settings'!C:C,A27&amp;CHAR(32)&amp;"/ Eurex Derivate -" &amp;CHAR(32)&amp;C27&amp;"("&amp;D27&amp;")" )=0),"Please update  tab 'Italian Bonds Setup' with processing settings","")</f>
        <v/>
      </c>
      <c r="N27" s="98" t="str">
        <f t="shared" si="0"/>
        <v/>
      </c>
    </row>
    <row r="28" spans="1:14">
      <c r="A28" s="46" t="str">
        <f>IF(C28&lt;&gt;"",'Signature Sheet'!$D$13,"")</f>
        <v/>
      </c>
      <c r="B28" s="94"/>
      <c r="C28" s="93"/>
      <c r="D28" s="94"/>
      <c r="E28" s="94"/>
      <c r="F28" s="94"/>
      <c r="G28" s="94"/>
      <c r="H28" s="94"/>
      <c r="I28" s="94"/>
      <c r="J28" s="94"/>
      <c r="K28" s="94"/>
      <c r="L28" s="1"/>
      <c r="M28" s="46" t="str">
        <f>IF(AND(J28="Yes",COUNTIF('Italian Bonds Settings'!C:C,A28&amp;CHAR(32)&amp;"/ Eurex Derivate -" &amp;CHAR(32)&amp;C28&amp;"("&amp;D28&amp;")" )=0),"Please update  tab 'Italian Bonds Setup' with processing settings","")</f>
        <v/>
      </c>
      <c r="N28" s="98" t="str">
        <f t="shared" si="0"/>
        <v/>
      </c>
    </row>
    <row r="29" spans="1:14">
      <c r="A29" s="46" t="str">
        <f>IF(C29&lt;&gt;"",'Signature Sheet'!$D$13,"")</f>
        <v/>
      </c>
      <c r="B29" s="94"/>
      <c r="C29" s="93"/>
      <c r="D29" s="94"/>
      <c r="E29" s="94"/>
      <c r="F29" s="94"/>
      <c r="G29" s="94"/>
      <c r="H29" s="94"/>
      <c r="I29" s="94"/>
      <c r="J29" s="94"/>
      <c r="K29" s="94"/>
      <c r="L29" s="1"/>
      <c r="M29" s="46" t="str">
        <f>IF(AND(J29="Yes",COUNTIF('Italian Bonds Settings'!C:C,A29&amp;CHAR(32)&amp;"/ Eurex Derivate -" &amp;CHAR(32)&amp;C29&amp;"("&amp;D29&amp;")" )=0),"Please update  tab 'Italian Bonds Setup' with processing settings","")</f>
        <v/>
      </c>
      <c r="N29" s="98" t="str">
        <f t="shared" si="0"/>
        <v/>
      </c>
    </row>
    <row r="30" spans="1:14">
      <c r="A30" s="46" t="str">
        <f>IF(C30&lt;&gt;"",'Signature Sheet'!$D$13,"")</f>
        <v/>
      </c>
      <c r="B30" s="94"/>
      <c r="C30" s="93"/>
      <c r="D30" s="94"/>
      <c r="E30" s="94"/>
      <c r="F30" s="94"/>
      <c r="G30" s="94"/>
      <c r="H30" s="94"/>
      <c r="I30" s="94"/>
      <c r="J30" s="94"/>
      <c r="K30" s="94"/>
      <c r="L30" s="1"/>
      <c r="M30" s="46" t="str">
        <f>IF(AND(J30="Yes",COUNTIF('Italian Bonds Settings'!C:C,A30&amp;CHAR(32)&amp;"/ Eurex Derivate -" &amp;CHAR(32)&amp;C30&amp;"("&amp;D30&amp;")" )=0),"Please update  tab 'Italian Bonds Setup' with processing settings","")</f>
        <v/>
      </c>
      <c r="N30" s="98" t="str">
        <f t="shared" si="0"/>
        <v/>
      </c>
    </row>
    <row r="31" spans="1:14">
      <c r="A31" s="46" t="str">
        <f>IF(C31&lt;&gt;"",'Signature Sheet'!$D$13,"")</f>
        <v/>
      </c>
      <c r="B31" s="94"/>
      <c r="C31" s="93"/>
      <c r="D31" s="94"/>
      <c r="E31" s="94"/>
      <c r="F31" s="94"/>
      <c r="G31" s="94"/>
      <c r="H31" s="94"/>
      <c r="I31" s="94"/>
      <c r="J31" s="94"/>
      <c r="K31" s="94"/>
      <c r="L31" s="1"/>
      <c r="M31" s="46" t="str">
        <f>IF(AND(J31="Yes",COUNTIF('Italian Bonds Settings'!C:C,A31&amp;CHAR(32)&amp;"/ Eurex Derivate -" &amp;CHAR(32)&amp;C31&amp;"("&amp;D31&amp;")" )=0),"Please update  tab 'Italian Bonds Setup' with processing settings","")</f>
        <v/>
      </c>
      <c r="N31" s="98" t="str">
        <f t="shared" si="0"/>
        <v/>
      </c>
    </row>
    <row r="32" spans="1:14">
      <c r="A32" s="46" t="str">
        <f>IF(C32&lt;&gt;"",'Signature Sheet'!$D$13,"")</f>
        <v/>
      </c>
      <c r="B32" s="94"/>
      <c r="C32" s="93"/>
      <c r="D32" s="94"/>
      <c r="E32" s="94"/>
      <c r="F32" s="94"/>
      <c r="G32" s="94"/>
      <c r="H32" s="94"/>
      <c r="I32" s="94"/>
      <c r="J32" s="94"/>
      <c r="K32" s="94"/>
      <c r="L32" s="1"/>
      <c r="M32" s="46" t="str">
        <f>IF(AND(J32="Yes",COUNTIF('Italian Bonds Settings'!C:C,A32&amp;CHAR(32)&amp;"/ Eurex Derivate -" &amp;CHAR(32)&amp;C32&amp;"("&amp;D32&amp;")" )=0),"Please update  tab 'Italian Bonds Setup' with processing settings","")</f>
        <v/>
      </c>
      <c r="N32" s="98" t="str">
        <f t="shared" si="0"/>
        <v/>
      </c>
    </row>
    <row r="33" spans="1:14">
      <c r="A33" s="46" t="str">
        <f>IF(C33&lt;&gt;"",'Signature Sheet'!$D$13,"")</f>
        <v/>
      </c>
      <c r="B33" s="94"/>
      <c r="C33" s="93"/>
      <c r="D33" s="94"/>
      <c r="E33" s="94"/>
      <c r="F33" s="94"/>
      <c r="G33" s="94"/>
      <c r="H33" s="94"/>
      <c r="I33" s="94"/>
      <c r="J33" s="94"/>
      <c r="K33" s="94"/>
      <c r="L33" s="1"/>
      <c r="M33" s="46" t="str">
        <f>IF(AND(J33="Yes",COUNTIF('Italian Bonds Settings'!C:C,A33&amp;CHAR(32)&amp;"/ Eurex Derivate -" &amp;CHAR(32)&amp;C33&amp;"("&amp;D33&amp;")" )=0),"Please update  tab 'Italian Bonds Setup' with processing settings","")</f>
        <v/>
      </c>
      <c r="N33" s="98" t="str">
        <f t="shared" si="0"/>
        <v/>
      </c>
    </row>
    <row r="34" spans="1:14">
      <c r="A34" s="46" t="str">
        <f>IF(C34&lt;&gt;"",'Signature Sheet'!$D$13,"")</f>
        <v/>
      </c>
      <c r="B34" s="94"/>
      <c r="C34" s="93"/>
      <c r="D34" s="94"/>
      <c r="E34" s="94"/>
      <c r="F34" s="94"/>
      <c r="G34" s="94"/>
      <c r="H34" s="94"/>
      <c r="I34" s="94"/>
      <c r="J34" s="94"/>
      <c r="K34" s="94"/>
      <c r="L34" s="1"/>
      <c r="M34" s="46" t="str">
        <f>IF(AND(J34="Yes",COUNTIF('Italian Bonds Settings'!C:C,A34&amp;CHAR(32)&amp;"/ Eurex Derivate -" &amp;CHAR(32)&amp;C34&amp;"("&amp;D34&amp;")" )=0),"Please update  tab 'Italian Bonds Setup' with processing settings","")</f>
        <v/>
      </c>
      <c r="N34" s="98" t="str">
        <f t="shared" si="0"/>
        <v/>
      </c>
    </row>
    <row r="35" spans="1:14">
      <c r="A35" s="46" t="str">
        <f>IF(C35&lt;&gt;"",'Signature Sheet'!$D$13,"")</f>
        <v/>
      </c>
      <c r="B35" s="94"/>
      <c r="C35" s="93"/>
      <c r="D35" s="94"/>
      <c r="E35" s="94"/>
      <c r="F35" s="94"/>
      <c r="G35" s="94"/>
      <c r="H35" s="94"/>
      <c r="I35" s="94"/>
      <c r="J35" s="94"/>
      <c r="K35" s="94"/>
      <c r="L35" s="1"/>
      <c r="M35" s="46" t="str">
        <f>IF(AND(J35="Yes",COUNTIF('Italian Bonds Settings'!C:C,A35&amp;CHAR(32)&amp;"/ Eurex Derivate -" &amp;CHAR(32)&amp;C35&amp;"("&amp;D35&amp;")" )=0),"Please update  tab 'Italian Bonds Setup' with processing settings","")</f>
        <v/>
      </c>
      <c r="N35" s="98" t="str">
        <f t="shared" si="0"/>
        <v/>
      </c>
    </row>
    <row r="36" spans="1:14">
      <c r="A36" s="46" t="str">
        <f>IF(C36&lt;&gt;"",'Signature Sheet'!$D$13,"")</f>
        <v/>
      </c>
      <c r="B36" s="94"/>
      <c r="C36" s="93"/>
      <c r="D36" s="94"/>
      <c r="E36" s="94"/>
      <c r="F36" s="94"/>
      <c r="G36" s="94"/>
      <c r="H36" s="94"/>
      <c r="I36" s="94"/>
      <c r="J36" s="94"/>
      <c r="K36" s="94"/>
      <c r="L36" s="1"/>
      <c r="M36" s="46" t="str">
        <f>IF(AND(J36="Yes",COUNTIF('Italian Bonds Settings'!C:C,A36&amp;CHAR(32)&amp;"/ Eurex Derivate -" &amp;CHAR(32)&amp;C36&amp;"("&amp;D36&amp;")" )=0),"Please update  tab 'Italian Bonds Setup' with processing settings","")</f>
        <v/>
      </c>
      <c r="N36" s="98" t="str">
        <f t="shared" si="0"/>
        <v/>
      </c>
    </row>
    <row r="37" spans="1:14">
      <c r="A37" s="46" t="str">
        <f>IF(C37&lt;&gt;"",'Signature Sheet'!$D$13,"")</f>
        <v/>
      </c>
      <c r="B37" s="94"/>
      <c r="C37" s="93"/>
      <c r="D37" s="94"/>
      <c r="E37" s="94"/>
      <c r="F37" s="94"/>
      <c r="G37" s="94"/>
      <c r="H37" s="94"/>
      <c r="I37" s="94"/>
      <c r="J37" s="94"/>
      <c r="K37" s="94"/>
      <c r="L37" s="1"/>
      <c r="M37" s="46" t="str">
        <f>IF(AND(J37="Yes",COUNTIF('Italian Bonds Settings'!C:C,A37&amp;CHAR(32)&amp;"/ Eurex Derivate -" &amp;CHAR(32)&amp;C37&amp;"("&amp;D37&amp;")" )=0),"Please update  tab 'Italian Bonds Setup' with processing settings","")</f>
        <v/>
      </c>
      <c r="N37" s="98" t="str">
        <f t="shared" si="0"/>
        <v/>
      </c>
    </row>
    <row r="38" spans="1:14">
      <c r="A38" s="46" t="str">
        <f>IF(C38&lt;&gt;"",'Signature Sheet'!$D$13,"")</f>
        <v/>
      </c>
      <c r="B38" s="94"/>
      <c r="C38" s="93"/>
      <c r="D38" s="94"/>
      <c r="E38" s="94"/>
      <c r="F38" s="94"/>
      <c r="G38" s="94"/>
      <c r="H38" s="94"/>
      <c r="I38" s="94"/>
      <c r="J38" s="94"/>
      <c r="K38" s="94"/>
      <c r="L38" s="1"/>
      <c r="M38" s="46" t="str">
        <f>IF(AND(J38="Yes",COUNTIF('Italian Bonds Settings'!C:C,A38&amp;CHAR(32)&amp;"/ Eurex Derivate -" &amp;CHAR(32)&amp;C38&amp;"("&amp;D38&amp;")" )=0),"Please update  tab 'Italian Bonds Setup' with processing settings","")</f>
        <v/>
      </c>
      <c r="N38" s="98" t="str">
        <f t="shared" si="0"/>
        <v/>
      </c>
    </row>
    <row r="39" spans="1:14">
      <c r="A39" s="46" t="str">
        <f>IF(C39&lt;&gt;"",'Signature Sheet'!$D$13,"")</f>
        <v/>
      </c>
      <c r="B39" s="94"/>
      <c r="C39" s="93"/>
      <c r="D39" s="94"/>
      <c r="E39" s="94"/>
      <c r="F39" s="94"/>
      <c r="G39" s="94"/>
      <c r="H39" s="94"/>
      <c r="I39" s="94"/>
      <c r="J39" s="94"/>
      <c r="K39" s="94"/>
      <c r="L39" s="1"/>
      <c r="M39" s="46" t="str">
        <f>IF(AND(J39="Yes",COUNTIF('Italian Bonds Settings'!C:C,A39&amp;CHAR(32)&amp;"/ Eurex Derivate -" &amp;CHAR(32)&amp;C39&amp;"("&amp;D39&amp;")" )=0),"Please update  tab 'Italian Bonds Setup' with processing settings","")</f>
        <v/>
      </c>
      <c r="N39" s="98" t="str">
        <f t="shared" si="0"/>
        <v/>
      </c>
    </row>
    <row r="40" spans="1:14">
      <c r="A40" s="46" t="str">
        <f>IF(C40&lt;&gt;"",'Signature Sheet'!$D$13,"")</f>
        <v/>
      </c>
      <c r="B40" s="94"/>
      <c r="C40" s="93"/>
      <c r="D40" s="94"/>
      <c r="E40" s="94"/>
      <c r="F40" s="94"/>
      <c r="G40" s="94"/>
      <c r="H40" s="94"/>
      <c r="I40" s="94"/>
      <c r="J40" s="94"/>
      <c r="K40" s="94"/>
      <c r="L40" s="1"/>
      <c r="M40" s="46" t="str">
        <f>IF(AND(J40="Yes",COUNTIF('Italian Bonds Settings'!C:C,A40&amp;CHAR(32)&amp;"/ Eurex Derivate -" &amp;CHAR(32)&amp;C40&amp;"("&amp;D40&amp;")" )=0),"Please update  tab 'Italian Bonds Setup' with processing settings","")</f>
        <v/>
      </c>
      <c r="N40" s="98" t="str">
        <f t="shared" si="0"/>
        <v/>
      </c>
    </row>
    <row r="41" spans="1:14">
      <c r="A41" s="46" t="str">
        <f>IF(C41&lt;&gt;"",'Signature Sheet'!$D$13,"")</f>
        <v/>
      </c>
      <c r="B41" s="94"/>
      <c r="C41" s="93"/>
      <c r="D41" s="94"/>
      <c r="E41" s="94"/>
      <c r="F41" s="94"/>
      <c r="G41" s="94"/>
      <c r="H41" s="94"/>
      <c r="I41" s="94"/>
      <c r="J41" s="94"/>
      <c r="K41" s="94"/>
      <c r="L41" s="1"/>
      <c r="M41" s="46" t="str">
        <f>IF(AND(J41="Yes",COUNTIF('Italian Bonds Settings'!C:C,A41&amp;CHAR(32)&amp;"/ Eurex Derivate -" &amp;CHAR(32)&amp;C41&amp;"("&amp;D41&amp;")" )=0),"Please update  tab 'Italian Bonds Setup' with processing settings","")</f>
        <v/>
      </c>
      <c r="N41" s="98" t="str">
        <f t="shared" si="0"/>
        <v/>
      </c>
    </row>
    <row r="42" spans="1:14">
      <c r="A42" s="46" t="str">
        <f>IF(C42&lt;&gt;"",'Signature Sheet'!$D$13,"")</f>
        <v/>
      </c>
      <c r="B42" s="94"/>
      <c r="C42" s="93"/>
      <c r="D42" s="94"/>
      <c r="E42" s="94"/>
      <c r="F42" s="94"/>
      <c r="G42" s="94"/>
      <c r="H42" s="94"/>
      <c r="I42" s="94"/>
      <c r="J42" s="94"/>
      <c r="K42" s="94"/>
      <c r="L42" s="1"/>
      <c r="M42" s="46" t="str">
        <f>IF(AND(J42="Yes",COUNTIF('Italian Bonds Settings'!C:C,A42&amp;CHAR(32)&amp;"/ Eurex Derivate -" &amp;CHAR(32)&amp;C42&amp;"("&amp;D42&amp;")" )=0),"Please update  tab 'Italian Bonds Setup' with processing settings","")</f>
        <v/>
      </c>
      <c r="N42" s="98" t="str">
        <f t="shared" si="0"/>
        <v/>
      </c>
    </row>
    <row r="43" spans="1:14">
      <c r="A43" s="46" t="str">
        <f>IF(C43&lt;&gt;"",'Signature Sheet'!$D$13,"")</f>
        <v/>
      </c>
      <c r="B43" s="94"/>
      <c r="C43" s="93"/>
      <c r="D43" s="94"/>
      <c r="E43" s="94"/>
      <c r="F43" s="94"/>
      <c r="G43" s="94"/>
      <c r="H43" s="94"/>
      <c r="I43" s="94"/>
      <c r="J43" s="94"/>
      <c r="K43" s="94"/>
      <c r="L43" s="1"/>
      <c r="M43" s="46" t="str">
        <f>IF(AND(J43="Yes",COUNTIF('Italian Bonds Settings'!C:C,A43&amp;CHAR(32)&amp;"/ Eurex Derivate -" &amp;CHAR(32)&amp;C43&amp;"("&amp;D43&amp;")" )=0),"Please update  tab 'Italian Bonds Setup' with processing settings","")</f>
        <v/>
      </c>
      <c r="N43" s="98" t="str">
        <f t="shared" si="0"/>
        <v/>
      </c>
    </row>
    <row r="44" spans="1:14">
      <c r="A44" s="46" t="str">
        <f>IF(C44&lt;&gt;"",'Signature Sheet'!$D$13,"")</f>
        <v/>
      </c>
      <c r="B44" s="94"/>
      <c r="C44" s="93"/>
      <c r="D44" s="94"/>
      <c r="E44" s="94"/>
      <c r="F44" s="94"/>
      <c r="G44" s="94"/>
      <c r="H44" s="94"/>
      <c r="I44" s="94"/>
      <c r="J44" s="94"/>
      <c r="K44" s="94"/>
      <c r="L44" s="1"/>
      <c r="M44" s="46" t="str">
        <f>IF(AND(J44="Yes",COUNTIF('Italian Bonds Settings'!C:C,A44&amp;CHAR(32)&amp;"/ Eurex Derivate -" &amp;CHAR(32)&amp;C44&amp;"("&amp;D44&amp;")" )=0),"Please update  tab 'Italian Bonds Setup' with processing settings","")</f>
        <v/>
      </c>
      <c r="N44" s="98" t="str">
        <f t="shared" si="0"/>
        <v/>
      </c>
    </row>
    <row r="45" spans="1:14">
      <c r="A45" s="46" t="str">
        <f>IF(C45&lt;&gt;"",'Signature Sheet'!$D$13,"")</f>
        <v/>
      </c>
      <c r="B45" s="94"/>
      <c r="C45" s="93"/>
      <c r="D45" s="94"/>
      <c r="E45" s="94"/>
      <c r="F45" s="94"/>
      <c r="G45" s="94"/>
      <c r="H45" s="94"/>
      <c r="I45" s="94"/>
      <c r="J45" s="94"/>
      <c r="K45" s="94"/>
      <c r="L45" s="1"/>
      <c r="M45" s="46" t="str">
        <f>IF(AND(J45="Yes",COUNTIF('Italian Bonds Settings'!C:C,A45&amp;CHAR(32)&amp;"/ Eurex Derivate -" &amp;CHAR(32)&amp;C45&amp;"("&amp;D45&amp;")" )=0),"Please update  tab 'Italian Bonds Setup' with processing settings","")</f>
        <v/>
      </c>
      <c r="N45" s="98" t="str">
        <f t="shared" si="0"/>
        <v/>
      </c>
    </row>
    <row r="46" spans="1:14">
      <c r="A46" s="46" t="str">
        <f>IF(C46&lt;&gt;"",'Signature Sheet'!$D$13,"")</f>
        <v/>
      </c>
      <c r="B46" s="94"/>
      <c r="C46" s="93"/>
      <c r="D46" s="94"/>
      <c r="E46" s="94"/>
      <c r="F46" s="94"/>
      <c r="G46" s="94"/>
      <c r="H46" s="94"/>
      <c r="I46" s="94"/>
      <c r="J46" s="94"/>
      <c r="K46" s="94"/>
      <c r="L46" s="1"/>
      <c r="M46" s="46" t="str">
        <f>IF(AND(J46="Yes",COUNTIF('Italian Bonds Settings'!C:C,A46&amp;CHAR(32)&amp;"/ Eurex Derivate -" &amp;CHAR(32)&amp;C46&amp;"("&amp;D46&amp;")" )=0),"Please update  tab 'Italian Bonds Setup' with processing settings","")</f>
        <v/>
      </c>
      <c r="N46" s="98" t="str">
        <f t="shared" si="0"/>
        <v/>
      </c>
    </row>
    <row r="47" spans="1:14">
      <c r="A47" s="46" t="str">
        <f>IF(C47&lt;&gt;"",'Signature Sheet'!$D$13,"")</f>
        <v/>
      </c>
      <c r="B47" s="94"/>
      <c r="C47" s="93"/>
      <c r="D47" s="94"/>
      <c r="E47" s="94"/>
      <c r="F47" s="94"/>
      <c r="G47" s="94"/>
      <c r="H47" s="94"/>
      <c r="I47" s="94"/>
      <c r="J47" s="94"/>
      <c r="K47" s="94"/>
      <c r="L47" s="1"/>
      <c r="M47" s="46" t="str">
        <f>IF(AND(J47="Yes",COUNTIF('Italian Bonds Settings'!C:C,A47&amp;CHAR(32)&amp;"/ Eurex Derivate -" &amp;CHAR(32)&amp;C47&amp;"("&amp;D47&amp;")" )=0),"Please update  tab 'Italian Bonds Setup' with processing settings","")</f>
        <v/>
      </c>
      <c r="N47" s="98" t="str">
        <f t="shared" si="0"/>
        <v/>
      </c>
    </row>
    <row r="48" spans="1:14">
      <c r="A48" s="46" t="str">
        <f>IF(C48&lt;&gt;"",'Signature Sheet'!$D$13,"")</f>
        <v/>
      </c>
      <c r="B48" s="94"/>
      <c r="C48" s="93"/>
      <c r="D48" s="94"/>
      <c r="E48" s="94"/>
      <c r="F48" s="94"/>
      <c r="G48" s="94"/>
      <c r="H48" s="94"/>
      <c r="I48" s="94"/>
      <c r="J48" s="94"/>
      <c r="K48" s="94"/>
      <c r="L48" s="1"/>
      <c r="M48" s="46" t="str">
        <f>IF(AND(J48="Yes",COUNTIF('Italian Bonds Settings'!C:C,A48&amp;CHAR(32)&amp;"/ Eurex Derivate -" &amp;CHAR(32)&amp;C48&amp;"("&amp;D48&amp;")" )=0),"Please update  tab 'Italian Bonds Setup' with processing settings","")</f>
        <v/>
      </c>
      <c r="N48" s="98" t="str">
        <f t="shared" si="0"/>
        <v/>
      </c>
    </row>
    <row r="49" spans="1:14">
      <c r="A49" s="46" t="str">
        <f>IF(C49&lt;&gt;"",'Signature Sheet'!$D$13,"")</f>
        <v/>
      </c>
      <c r="B49" s="94"/>
      <c r="C49" s="93"/>
      <c r="D49" s="94"/>
      <c r="E49" s="94"/>
      <c r="F49" s="94"/>
      <c r="G49" s="94"/>
      <c r="H49" s="94"/>
      <c r="I49" s="94"/>
      <c r="J49" s="94"/>
      <c r="K49" s="94"/>
      <c r="L49" s="1"/>
      <c r="M49" s="46" t="str">
        <f>IF(AND(J49="Yes",COUNTIF('Italian Bonds Settings'!C:C,A49&amp;CHAR(32)&amp;"/ Eurex Derivate -" &amp;CHAR(32)&amp;C49&amp;"("&amp;D49&amp;")" )=0),"Please update  tab 'Italian Bonds Setup' with processing settings","")</f>
        <v/>
      </c>
      <c r="N49" s="98" t="str">
        <f t="shared" si="0"/>
        <v/>
      </c>
    </row>
    <row r="50" spans="1:14">
      <c r="A50" s="46" t="str">
        <f>IF(C50&lt;&gt;"",'Signature Sheet'!$D$13,"")</f>
        <v/>
      </c>
      <c r="B50" s="94"/>
      <c r="C50" s="93"/>
      <c r="D50" s="94"/>
      <c r="E50" s="94"/>
      <c r="F50" s="94"/>
      <c r="G50" s="94"/>
      <c r="H50" s="94"/>
      <c r="I50" s="94"/>
      <c r="J50" s="94"/>
      <c r="K50" s="94"/>
      <c r="L50" s="1"/>
      <c r="M50" s="46" t="str">
        <f>IF(AND(J50="Yes",COUNTIF('Italian Bonds Settings'!C:C,A50&amp;CHAR(32)&amp;"/ Eurex Derivate -" &amp;CHAR(32)&amp;C50&amp;"("&amp;D50&amp;")" )=0),"Please update  tab 'Italian Bonds Setup' with processing settings","")</f>
        <v/>
      </c>
      <c r="N50" s="98" t="str">
        <f t="shared" si="0"/>
        <v/>
      </c>
    </row>
    <row r="51" spans="1:14">
      <c r="A51" s="46" t="str">
        <f>IF(C51&lt;&gt;"",'Signature Sheet'!$D$13,"")</f>
        <v/>
      </c>
      <c r="B51" s="94"/>
      <c r="C51" s="93"/>
      <c r="D51" s="94"/>
      <c r="E51" s="94"/>
      <c r="F51" s="94"/>
      <c r="G51" s="94"/>
      <c r="H51" s="94"/>
      <c r="I51" s="94"/>
      <c r="J51" s="94"/>
      <c r="K51" s="94"/>
      <c r="L51" s="1"/>
      <c r="M51" s="46" t="str">
        <f>IF(AND(J51="Yes",COUNTIF('Italian Bonds Settings'!C:C,A51&amp;CHAR(32)&amp;"/ Eurex Derivate -" &amp;CHAR(32)&amp;C51&amp;"("&amp;D51&amp;")" )=0),"Please update  tab 'Italian Bonds Setup' with processing settings","")</f>
        <v/>
      </c>
      <c r="N51" s="98" t="str">
        <f t="shared" si="0"/>
        <v/>
      </c>
    </row>
    <row r="52" spans="1:14">
      <c r="A52" s="46" t="str">
        <f>IF(C52&lt;&gt;"",'Signature Sheet'!$D$13,"")</f>
        <v/>
      </c>
      <c r="B52" s="94"/>
      <c r="C52" s="93"/>
      <c r="D52" s="94"/>
      <c r="E52" s="94"/>
      <c r="F52" s="94"/>
      <c r="G52" s="94"/>
      <c r="H52" s="94"/>
      <c r="I52" s="94"/>
      <c r="J52" s="94"/>
      <c r="K52" s="94"/>
      <c r="L52" s="1"/>
      <c r="M52" s="46" t="str">
        <f>IF(AND(J52="Yes",COUNTIF('Italian Bonds Settings'!C:C,A52&amp;CHAR(32)&amp;"/ Eurex Derivate -" &amp;CHAR(32)&amp;C52&amp;"("&amp;D52&amp;")" )=0),"Please update  tab 'Italian Bonds Setup' with processing settings","")</f>
        <v/>
      </c>
      <c r="N52" s="98" t="str">
        <f t="shared" si="0"/>
        <v/>
      </c>
    </row>
    <row r="53" spans="1:14">
      <c r="A53" s="46" t="str">
        <f>IF(C53&lt;&gt;"",'Signature Sheet'!$D$13,"")</f>
        <v/>
      </c>
      <c r="B53" s="94"/>
      <c r="C53" s="93"/>
      <c r="D53" s="94"/>
      <c r="E53" s="94"/>
      <c r="F53" s="94"/>
      <c r="G53" s="94"/>
      <c r="H53" s="94"/>
      <c r="I53" s="94"/>
      <c r="J53" s="94"/>
      <c r="K53" s="94"/>
      <c r="L53" s="1"/>
      <c r="M53" s="46" t="str">
        <f>IF(AND(J53="Yes",COUNTIF('Italian Bonds Settings'!C:C,A53&amp;CHAR(32)&amp;"/ Eurex Derivate -" &amp;CHAR(32)&amp;C53&amp;"("&amp;D53&amp;")" )=0),"Please update  tab 'Italian Bonds Setup' with processing settings","")</f>
        <v/>
      </c>
      <c r="N53" s="98" t="str">
        <f t="shared" si="0"/>
        <v/>
      </c>
    </row>
    <row r="54" spans="1:14">
      <c r="A54" s="46" t="str">
        <f>IF(C54&lt;&gt;"",'Signature Sheet'!$D$13,"")</f>
        <v/>
      </c>
      <c r="B54" s="94"/>
      <c r="C54" s="93"/>
      <c r="D54" s="94"/>
      <c r="E54" s="94"/>
      <c r="F54" s="94"/>
      <c r="G54" s="94"/>
      <c r="H54" s="94"/>
      <c r="I54" s="94"/>
      <c r="J54" s="94"/>
      <c r="K54" s="94"/>
      <c r="L54" s="1"/>
      <c r="M54" s="46" t="str">
        <f>IF(AND(J54="Yes",COUNTIF('Italian Bonds Settings'!C:C,A54&amp;CHAR(32)&amp;"/ Eurex Derivate -" &amp;CHAR(32)&amp;C54&amp;"("&amp;D54&amp;")" )=0),"Please update  tab 'Italian Bonds Setup' with processing settings","")</f>
        <v/>
      </c>
      <c r="N54" s="98" t="str">
        <f t="shared" si="0"/>
        <v/>
      </c>
    </row>
    <row r="55" spans="1:14">
      <c r="A55" s="46" t="str">
        <f>IF(C55&lt;&gt;"",'Signature Sheet'!$D$13,"")</f>
        <v/>
      </c>
      <c r="B55" s="94"/>
      <c r="C55" s="93"/>
      <c r="D55" s="94"/>
      <c r="E55" s="94"/>
      <c r="F55" s="94"/>
      <c r="G55" s="94"/>
      <c r="H55" s="94"/>
      <c r="I55" s="94"/>
      <c r="J55" s="94"/>
      <c r="K55" s="94"/>
      <c r="L55" s="1"/>
      <c r="M55" s="46" t="str">
        <f>IF(AND(J55="Yes",COUNTIF('Italian Bonds Settings'!C:C,A55&amp;CHAR(32)&amp;"/ Eurex Derivate -" &amp;CHAR(32)&amp;C55&amp;"("&amp;D55&amp;")" )=0),"Please update  tab 'Italian Bonds Setup' with processing settings","")</f>
        <v/>
      </c>
      <c r="N55" s="98" t="str">
        <f t="shared" si="0"/>
        <v/>
      </c>
    </row>
    <row r="56" spans="1:14">
      <c r="A56" s="46" t="str">
        <f>IF(C56&lt;&gt;"",'Signature Sheet'!$D$13,"")</f>
        <v/>
      </c>
      <c r="B56" s="94"/>
      <c r="C56" s="93"/>
      <c r="D56" s="94"/>
      <c r="E56" s="94"/>
      <c r="F56" s="94"/>
      <c r="G56" s="94"/>
      <c r="H56" s="94"/>
      <c r="I56" s="94"/>
      <c r="J56" s="94"/>
      <c r="K56" s="94"/>
      <c r="L56" s="1"/>
      <c r="M56" s="46" t="str">
        <f>IF(AND(J56="Yes",COUNTIF('Italian Bonds Settings'!C:C,A56&amp;CHAR(32)&amp;"/ Eurex Derivate -" &amp;CHAR(32)&amp;C56&amp;"("&amp;D56&amp;")" )=0),"Please update  tab 'Italian Bonds Setup' with processing settings","")</f>
        <v/>
      </c>
      <c r="N56" s="98" t="str">
        <f t="shared" si="0"/>
        <v/>
      </c>
    </row>
    <row r="57" spans="1:14">
      <c r="A57" s="46" t="str">
        <f>IF(C57&lt;&gt;"",'Signature Sheet'!$D$13,"")</f>
        <v/>
      </c>
      <c r="B57" s="94"/>
      <c r="C57" s="93"/>
      <c r="D57" s="94"/>
      <c r="E57" s="94"/>
      <c r="F57" s="94"/>
      <c r="G57" s="94"/>
      <c r="H57" s="94"/>
      <c r="I57" s="94"/>
      <c r="J57" s="94"/>
      <c r="K57" s="94"/>
      <c r="L57" s="1"/>
      <c r="M57" s="46" t="str">
        <f>IF(AND(J57="Yes",COUNTIF('Italian Bonds Settings'!C:C,A57&amp;CHAR(32)&amp;"/ Eurex Derivate -" &amp;CHAR(32)&amp;C57&amp;"("&amp;D57&amp;")" )=0),"Please update  tab 'Italian Bonds Setup' with processing settings","")</f>
        <v/>
      </c>
      <c r="N57" s="98" t="str">
        <f t="shared" si="0"/>
        <v/>
      </c>
    </row>
    <row r="58" spans="1:14">
      <c r="A58" s="46" t="str">
        <f>IF(C58&lt;&gt;"",'Signature Sheet'!$D$13,"")</f>
        <v/>
      </c>
      <c r="B58" s="94"/>
      <c r="C58" s="93"/>
      <c r="D58" s="94"/>
      <c r="E58" s="94"/>
      <c r="F58" s="94"/>
      <c r="G58" s="94"/>
      <c r="H58" s="94"/>
      <c r="I58" s="94"/>
      <c r="J58" s="94"/>
      <c r="K58" s="94"/>
      <c r="L58" s="1"/>
      <c r="M58" s="46" t="str">
        <f>IF(AND(J58="Yes",COUNTIF('Italian Bonds Settings'!C:C,A58&amp;CHAR(32)&amp;"/ Eurex Derivate -" &amp;CHAR(32)&amp;C58&amp;"("&amp;D58&amp;")" )=0),"Please update  tab 'Italian Bonds Setup' with processing settings","")</f>
        <v/>
      </c>
      <c r="N58" s="98" t="str">
        <f t="shared" si="0"/>
        <v/>
      </c>
    </row>
    <row r="59" spans="1:14">
      <c r="A59" s="46" t="str">
        <f>IF(C59&lt;&gt;"",'Signature Sheet'!$D$13,"")</f>
        <v/>
      </c>
      <c r="B59" s="94"/>
      <c r="C59" s="93"/>
      <c r="D59" s="94"/>
      <c r="E59" s="94"/>
      <c r="F59" s="94"/>
      <c r="G59" s="94"/>
      <c r="H59" s="94"/>
      <c r="I59" s="94"/>
      <c r="J59" s="94"/>
      <c r="K59" s="94"/>
      <c r="L59" s="1"/>
      <c r="M59" s="46" t="str">
        <f>IF(AND(J59="Yes",COUNTIF('Italian Bonds Settings'!C:C,A59&amp;CHAR(32)&amp;"/ Eurex Derivate -" &amp;CHAR(32)&amp;C59&amp;"("&amp;D59&amp;")" )=0),"Please update  tab 'Italian Bonds Setup' with processing settings","")</f>
        <v/>
      </c>
      <c r="N59" s="98" t="str">
        <f t="shared" si="0"/>
        <v/>
      </c>
    </row>
    <row r="60" spans="1:14">
      <c r="A60" s="46" t="str">
        <f>IF(C60&lt;&gt;"",'Signature Sheet'!$D$13,"")</f>
        <v/>
      </c>
      <c r="B60" s="94"/>
      <c r="C60" s="93"/>
      <c r="D60" s="94"/>
      <c r="E60" s="94"/>
      <c r="F60" s="94"/>
      <c r="G60" s="94"/>
      <c r="H60" s="94"/>
      <c r="I60" s="94"/>
      <c r="J60" s="94"/>
      <c r="K60" s="94"/>
      <c r="L60" s="1"/>
      <c r="M60" s="46" t="str">
        <f>IF(AND(J60="Yes",COUNTIF('Italian Bonds Settings'!C:C,A60&amp;CHAR(32)&amp;"/ Eurex Derivate -" &amp;CHAR(32)&amp;C60&amp;"("&amp;D60&amp;")" )=0),"Please update  tab 'Italian Bonds Setup' with processing settings","")</f>
        <v/>
      </c>
      <c r="N60" s="98" t="str">
        <f t="shared" si="0"/>
        <v/>
      </c>
    </row>
    <row r="61" spans="1:14">
      <c r="A61" s="46" t="str">
        <f>IF(C61&lt;&gt;"",'Signature Sheet'!$D$13,"")</f>
        <v/>
      </c>
      <c r="B61" s="94"/>
      <c r="C61" s="93"/>
      <c r="D61" s="94"/>
      <c r="E61" s="94"/>
      <c r="F61" s="94"/>
      <c r="G61" s="94"/>
      <c r="H61" s="94"/>
      <c r="I61" s="94"/>
      <c r="J61" s="94"/>
      <c r="K61" s="94"/>
      <c r="L61" s="1"/>
      <c r="M61" s="46" t="str">
        <f>IF(AND(J61="Yes",COUNTIF('Italian Bonds Settings'!C:C,A61&amp;CHAR(32)&amp;"/ Eurex Derivate -" &amp;CHAR(32)&amp;C61&amp;"("&amp;D61&amp;")" )=0),"Please update  tab 'Italian Bonds Setup' with processing settings","")</f>
        <v/>
      </c>
      <c r="N61" s="98" t="str">
        <f t="shared" si="0"/>
        <v/>
      </c>
    </row>
    <row r="62" spans="1:14">
      <c r="A62" s="46" t="str">
        <f>IF(C62&lt;&gt;"",'Signature Sheet'!$D$13,"")</f>
        <v/>
      </c>
      <c r="B62" s="94"/>
      <c r="C62" s="93"/>
      <c r="D62" s="94"/>
      <c r="E62" s="94"/>
      <c r="F62" s="94"/>
      <c r="G62" s="94"/>
      <c r="H62" s="94"/>
      <c r="I62" s="94"/>
      <c r="J62" s="94"/>
      <c r="K62" s="94"/>
      <c r="L62" s="1"/>
      <c r="M62" s="46" t="str">
        <f>IF(AND(J62="Yes",COUNTIF('Italian Bonds Settings'!C:C,A62&amp;CHAR(32)&amp;"/ Eurex Derivate -" &amp;CHAR(32)&amp;C62&amp;"("&amp;D62&amp;")" )=0),"Please update  tab 'Italian Bonds Setup' with processing settings","")</f>
        <v/>
      </c>
      <c r="N62" s="98" t="str">
        <f t="shared" si="0"/>
        <v/>
      </c>
    </row>
    <row r="63" spans="1:14">
      <c r="A63" s="46" t="str">
        <f>IF(C63&lt;&gt;"",'Signature Sheet'!$D$13,"")</f>
        <v/>
      </c>
      <c r="B63" s="94"/>
      <c r="C63" s="93"/>
      <c r="D63" s="94"/>
      <c r="E63" s="94"/>
      <c r="F63" s="94"/>
      <c r="G63" s="94"/>
      <c r="H63" s="94"/>
      <c r="I63" s="94"/>
      <c r="J63" s="94"/>
      <c r="K63" s="94"/>
      <c r="L63" s="1"/>
      <c r="M63" s="46" t="str">
        <f>IF(AND(J63="Yes",COUNTIF('Italian Bonds Settings'!C:C,A63&amp;CHAR(32)&amp;"/ Eurex Derivate -" &amp;CHAR(32)&amp;C63&amp;"("&amp;D63&amp;")" )=0),"Please update  tab 'Italian Bonds Setup' with processing settings","")</f>
        <v/>
      </c>
      <c r="N63" s="98" t="str">
        <f t="shared" si="0"/>
        <v/>
      </c>
    </row>
    <row r="64" spans="1:14">
      <c r="A64" s="46" t="str">
        <f>IF(C64&lt;&gt;"",'Signature Sheet'!$D$13,"")</f>
        <v/>
      </c>
      <c r="B64" s="94"/>
      <c r="C64" s="93"/>
      <c r="D64" s="94"/>
      <c r="E64" s="94"/>
      <c r="F64" s="94"/>
      <c r="G64" s="94"/>
      <c r="H64" s="94"/>
      <c r="I64" s="94"/>
      <c r="J64" s="94"/>
      <c r="K64" s="94"/>
      <c r="L64" s="1"/>
      <c r="M64" s="46" t="str">
        <f>IF(AND(J64="Yes",COUNTIF('Italian Bonds Settings'!C:C,A64&amp;CHAR(32)&amp;"/ Eurex Derivate -" &amp;CHAR(32)&amp;C64&amp;"("&amp;D64&amp;")" )=0),"Please update  tab 'Italian Bonds Setup' with processing settings","")</f>
        <v/>
      </c>
      <c r="N64" s="98" t="str">
        <f t="shared" si="0"/>
        <v/>
      </c>
    </row>
    <row r="65" spans="1:14">
      <c r="A65" s="46" t="str">
        <f>IF(C65&lt;&gt;"",'Signature Sheet'!$D$13,"")</f>
        <v/>
      </c>
      <c r="B65" s="94"/>
      <c r="C65" s="93"/>
      <c r="D65" s="94"/>
      <c r="E65" s="94"/>
      <c r="F65" s="94"/>
      <c r="G65" s="94"/>
      <c r="H65" s="94"/>
      <c r="I65" s="94"/>
      <c r="J65" s="94"/>
      <c r="K65" s="94"/>
      <c r="L65" s="1"/>
      <c r="M65" s="46" t="str">
        <f>IF(AND(J65="Yes",COUNTIF('Italian Bonds Settings'!C:C,A65&amp;CHAR(32)&amp;"/ Eurex Derivate -" &amp;CHAR(32)&amp;C65&amp;"("&amp;D65&amp;")" )=0),"Please update  tab 'Italian Bonds Setup' with processing settings","")</f>
        <v/>
      </c>
      <c r="N65" s="98" t="str">
        <f t="shared" si="0"/>
        <v/>
      </c>
    </row>
    <row r="66" spans="1:14">
      <c r="A66" s="46" t="str">
        <f>IF(C66&lt;&gt;"",'Signature Sheet'!$D$13,"")</f>
        <v/>
      </c>
      <c r="B66" s="94"/>
      <c r="C66" s="93"/>
      <c r="D66" s="94"/>
      <c r="E66" s="94"/>
      <c r="F66" s="94"/>
      <c r="G66" s="94"/>
      <c r="H66" s="94"/>
      <c r="I66" s="94"/>
      <c r="J66" s="94"/>
      <c r="K66" s="94"/>
      <c r="L66" s="1"/>
      <c r="M66" s="46" t="str">
        <f>IF(AND(J66="Yes",COUNTIF('Italian Bonds Settings'!C:C,A66&amp;CHAR(32)&amp;"/ Eurex Derivate -" &amp;CHAR(32)&amp;C66&amp;"("&amp;D66&amp;")" )=0),"Please update  tab 'Italian Bonds Setup' with processing settings","")</f>
        <v/>
      </c>
      <c r="N66" s="98" t="str">
        <f t="shared" si="0"/>
        <v/>
      </c>
    </row>
    <row r="67" spans="1:14">
      <c r="A67" s="46" t="str">
        <f>IF(C67&lt;&gt;"",'Signature Sheet'!$D$13,"")</f>
        <v/>
      </c>
      <c r="B67" s="94"/>
      <c r="C67" s="93"/>
      <c r="D67" s="94"/>
      <c r="E67" s="94"/>
      <c r="F67" s="94"/>
      <c r="G67" s="94"/>
      <c r="H67" s="94"/>
      <c r="I67" s="94"/>
      <c r="J67" s="94"/>
      <c r="K67" s="94"/>
      <c r="L67" s="1"/>
      <c r="M67" s="46" t="str">
        <f>IF(AND(J67="Yes",COUNTIF('Italian Bonds Settings'!C:C,A67&amp;CHAR(32)&amp;"/ Eurex Derivate -" &amp;CHAR(32)&amp;C67&amp;"("&amp;D67&amp;")" )=0),"Please update  tab 'Italian Bonds Setup' with processing settings","")</f>
        <v/>
      </c>
      <c r="N67" s="98" t="str">
        <f t="shared" ref="N67:N130" si="1">IF(C67&lt;&gt;"", IF(D67="", $D$1&amp; "/", "")&amp; IF(G67="", $G$1&amp; "/", "")&amp; IF(H67="", $H$1&amp; "/", "")&amp; IF(K67="", $K$1&amp; "/", ""),"")</f>
        <v/>
      </c>
    </row>
    <row r="68" spans="1:14">
      <c r="A68" s="46" t="str">
        <f>IF(C68&lt;&gt;"",'Signature Sheet'!$D$13,"")</f>
        <v/>
      </c>
      <c r="B68" s="94"/>
      <c r="C68" s="93"/>
      <c r="D68" s="94"/>
      <c r="E68" s="94"/>
      <c r="F68" s="94"/>
      <c r="G68" s="94"/>
      <c r="H68" s="94"/>
      <c r="I68" s="94"/>
      <c r="J68" s="94"/>
      <c r="K68" s="94"/>
      <c r="L68" s="1"/>
      <c r="M68" s="46" t="str">
        <f>IF(AND(J68="Yes",COUNTIF('Italian Bonds Settings'!C:C,A68&amp;CHAR(32)&amp;"/ Eurex Derivate -" &amp;CHAR(32)&amp;C68&amp;"("&amp;D68&amp;")" )=0),"Please update  tab 'Italian Bonds Setup' with processing settings","")</f>
        <v/>
      </c>
      <c r="N68" s="98" t="str">
        <f t="shared" si="1"/>
        <v/>
      </c>
    </row>
    <row r="69" spans="1:14">
      <c r="A69" s="46" t="str">
        <f>IF(C69&lt;&gt;"",'Signature Sheet'!$D$13,"")</f>
        <v/>
      </c>
      <c r="B69" s="94"/>
      <c r="C69" s="93"/>
      <c r="D69" s="94"/>
      <c r="E69" s="94"/>
      <c r="F69" s="94"/>
      <c r="G69" s="94"/>
      <c r="H69" s="94"/>
      <c r="I69" s="94"/>
      <c r="J69" s="94"/>
      <c r="K69" s="94"/>
      <c r="L69" s="1"/>
      <c r="M69" s="46" t="str">
        <f>IF(AND(J69="Yes",COUNTIF('Italian Bonds Settings'!C:C,A69&amp;CHAR(32)&amp;"/ Eurex Derivate -" &amp;CHAR(32)&amp;C69&amp;"("&amp;D69&amp;")" )=0),"Please update  tab 'Italian Bonds Setup' with processing settings","")</f>
        <v/>
      </c>
      <c r="N69" s="98" t="str">
        <f t="shared" si="1"/>
        <v/>
      </c>
    </row>
    <row r="70" spans="1:14">
      <c r="A70" s="46" t="str">
        <f>IF(C70&lt;&gt;"",'Signature Sheet'!$D$13,"")</f>
        <v/>
      </c>
      <c r="B70" s="94"/>
      <c r="C70" s="93"/>
      <c r="D70" s="94"/>
      <c r="E70" s="94"/>
      <c r="F70" s="94"/>
      <c r="G70" s="94"/>
      <c r="H70" s="94"/>
      <c r="I70" s="94"/>
      <c r="J70" s="94"/>
      <c r="K70" s="94"/>
      <c r="L70" s="1"/>
      <c r="M70" s="46" t="str">
        <f>IF(AND(J70="Yes",COUNTIF('Italian Bonds Settings'!C:C,A70&amp;CHAR(32)&amp;"/ Eurex Derivate -" &amp;CHAR(32)&amp;C70&amp;"("&amp;D70&amp;")" )=0),"Please update  tab 'Italian Bonds Setup' with processing settings","")</f>
        <v/>
      </c>
      <c r="N70" s="98" t="str">
        <f t="shared" si="1"/>
        <v/>
      </c>
    </row>
    <row r="71" spans="1:14">
      <c r="A71" s="46" t="str">
        <f>IF(C71&lt;&gt;"",'Signature Sheet'!$D$13,"")</f>
        <v/>
      </c>
      <c r="B71" s="94"/>
      <c r="C71" s="93"/>
      <c r="D71" s="94"/>
      <c r="E71" s="94"/>
      <c r="F71" s="94"/>
      <c r="G71" s="94"/>
      <c r="H71" s="94"/>
      <c r="I71" s="94"/>
      <c r="J71" s="94"/>
      <c r="K71" s="94"/>
      <c r="L71" s="1"/>
      <c r="M71" s="46" t="str">
        <f>IF(AND(J71="Yes",COUNTIF('Italian Bonds Settings'!C:C,A71&amp;CHAR(32)&amp;"/ Eurex Derivate -" &amp;CHAR(32)&amp;C71&amp;"("&amp;D71&amp;")" )=0),"Please update  tab 'Italian Bonds Setup' with processing settings","")</f>
        <v/>
      </c>
      <c r="N71" s="98" t="str">
        <f t="shared" si="1"/>
        <v/>
      </c>
    </row>
    <row r="72" spans="1:14">
      <c r="A72" s="46" t="str">
        <f>IF(C72&lt;&gt;"",'Signature Sheet'!$D$13,"")</f>
        <v/>
      </c>
      <c r="B72" s="94"/>
      <c r="C72" s="93"/>
      <c r="D72" s="94"/>
      <c r="E72" s="94"/>
      <c r="F72" s="94"/>
      <c r="G72" s="94"/>
      <c r="H72" s="94"/>
      <c r="I72" s="94"/>
      <c r="J72" s="94"/>
      <c r="K72" s="94"/>
      <c r="L72" s="1"/>
      <c r="M72" s="46" t="str">
        <f>IF(AND(J72="Yes",COUNTIF('Italian Bonds Settings'!C:C,A72&amp;CHAR(32)&amp;"/ Eurex Derivate -" &amp;CHAR(32)&amp;C72&amp;"("&amp;D72&amp;")" )=0),"Please update  tab 'Italian Bonds Setup' with processing settings","")</f>
        <v/>
      </c>
      <c r="N72" s="98" t="str">
        <f t="shared" si="1"/>
        <v/>
      </c>
    </row>
    <row r="73" spans="1:14">
      <c r="A73" s="46" t="str">
        <f>IF(C73&lt;&gt;"",'Signature Sheet'!$D$13,"")</f>
        <v/>
      </c>
      <c r="B73" s="94"/>
      <c r="C73" s="93"/>
      <c r="D73" s="94"/>
      <c r="E73" s="94"/>
      <c r="F73" s="94"/>
      <c r="G73" s="94"/>
      <c r="H73" s="94"/>
      <c r="I73" s="94"/>
      <c r="J73" s="94"/>
      <c r="K73" s="94"/>
      <c r="L73" s="1"/>
      <c r="M73" s="46" t="str">
        <f>IF(AND(J73="Yes",COUNTIF('Italian Bonds Settings'!C:C,A73&amp;CHAR(32)&amp;"/ Eurex Derivate -" &amp;CHAR(32)&amp;C73&amp;"("&amp;D73&amp;")" )=0),"Please update  tab 'Italian Bonds Setup' with processing settings","")</f>
        <v/>
      </c>
      <c r="N73" s="98" t="str">
        <f t="shared" si="1"/>
        <v/>
      </c>
    </row>
    <row r="74" spans="1:14">
      <c r="A74" s="46" t="str">
        <f>IF(C74&lt;&gt;"",'Signature Sheet'!$D$13,"")</f>
        <v/>
      </c>
      <c r="B74" s="94"/>
      <c r="C74" s="93"/>
      <c r="D74" s="94"/>
      <c r="E74" s="94"/>
      <c r="F74" s="94"/>
      <c r="G74" s="94"/>
      <c r="H74" s="94"/>
      <c r="I74" s="94"/>
      <c r="J74" s="94"/>
      <c r="K74" s="94"/>
      <c r="L74" s="1"/>
      <c r="M74" s="46" t="str">
        <f>IF(AND(J74="Yes",COUNTIF('Italian Bonds Settings'!C:C,A74&amp;CHAR(32)&amp;"/ Eurex Derivate -" &amp;CHAR(32)&amp;C74&amp;"("&amp;D74&amp;")" )=0),"Please update  tab 'Italian Bonds Setup' with processing settings","")</f>
        <v/>
      </c>
      <c r="N74" s="98" t="str">
        <f t="shared" si="1"/>
        <v/>
      </c>
    </row>
    <row r="75" spans="1:14">
      <c r="A75" s="46" t="str">
        <f>IF(C75&lt;&gt;"",'Signature Sheet'!$D$13,"")</f>
        <v/>
      </c>
      <c r="B75" s="94"/>
      <c r="C75" s="93"/>
      <c r="D75" s="94"/>
      <c r="E75" s="94"/>
      <c r="F75" s="94"/>
      <c r="G75" s="94"/>
      <c r="H75" s="94"/>
      <c r="I75" s="94"/>
      <c r="J75" s="94"/>
      <c r="K75" s="94"/>
      <c r="L75" s="1"/>
      <c r="M75" s="46" t="str">
        <f>IF(AND(J75="Yes",COUNTIF('Italian Bonds Settings'!C:C,A75&amp;CHAR(32)&amp;"/ Eurex Derivate -" &amp;CHAR(32)&amp;C75&amp;"("&amp;D75&amp;")" )=0),"Please update  tab 'Italian Bonds Setup' with processing settings","")</f>
        <v/>
      </c>
      <c r="N75" s="98" t="str">
        <f t="shared" si="1"/>
        <v/>
      </c>
    </row>
    <row r="76" spans="1:14">
      <c r="A76" s="46" t="str">
        <f>IF(C76&lt;&gt;"",'Signature Sheet'!$D$13,"")</f>
        <v/>
      </c>
      <c r="B76" s="94"/>
      <c r="C76" s="93"/>
      <c r="D76" s="94"/>
      <c r="E76" s="94"/>
      <c r="F76" s="94"/>
      <c r="G76" s="94"/>
      <c r="H76" s="94"/>
      <c r="I76" s="94"/>
      <c r="J76" s="94"/>
      <c r="K76" s="94"/>
      <c r="L76" s="1"/>
      <c r="M76" s="46" t="str">
        <f>IF(AND(J76="Yes",COUNTIF('Italian Bonds Settings'!C:C,A76&amp;CHAR(32)&amp;"/ Eurex Derivate -" &amp;CHAR(32)&amp;C76&amp;"("&amp;D76&amp;")" )=0),"Please update  tab 'Italian Bonds Setup' with processing settings","")</f>
        <v/>
      </c>
      <c r="N76" s="98" t="str">
        <f t="shared" si="1"/>
        <v/>
      </c>
    </row>
    <row r="77" spans="1:14">
      <c r="A77" s="46" t="str">
        <f>IF(C77&lt;&gt;"",'Signature Sheet'!$D$13,"")</f>
        <v/>
      </c>
      <c r="B77" s="94"/>
      <c r="C77" s="93"/>
      <c r="D77" s="94"/>
      <c r="E77" s="94"/>
      <c r="F77" s="94"/>
      <c r="G77" s="94"/>
      <c r="H77" s="94"/>
      <c r="I77" s="94"/>
      <c r="J77" s="94"/>
      <c r="K77" s="94"/>
      <c r="L77" s="1"/>
      <c r="M77" s="46" t="str">
        <f>IF(AND(J77="Yes",COUNTIF('Italian Bonds Settings'!C:C,A77&amp;CHAR(32)&amp;"/ Eurex Derivate -" &amp;CHAR(32)&amp;C77&amp;"("&amp;D77&amp;")" )=0),"Please update  tab 'Italian Bonds Setup' with processing settings","")</f>
        <v/>
      </c>
      <c r="N77" s="98" t="str">
        <f t="shared" si="1"/>
        <v/>
      </c>
    </row>
    <row r="78" spans="1:14">
      <c r="A78" s="46" t="str">
        <f>IF(C78&lt;&gt;"",'Signature Sheet'!$D$13,"")</f>
        <v/>
      </c>
      <c r="B78" s="94"/>
      <c r="C78" s="93"/>
      <c r="D78" s="94"/>
      <c r="E78" s="94"/>
      <c r="F78" s="94"/>
      <c r="G78" s="94"/>
      <c r="H78" s="94"/>
      <c r="I78" s="94"/>
      <c r="J78" s="94"/>
      <c r="K78" s="94"/>
      <c r="L78" s="1"/>
      <c r="M78" s="46" t="str">
        <f>IF(AND(J78="Yes",COUNTIF('Italian Bonds Settings'!C:C,A78&amp;CHAR(32)&amp;"/ Eurex Derivate -" &amp;CHAR(32)&amp;C78&amp;"("&amp;D78&amp;")" )=0),"Please update  tab 'Italian Bonds Setup' with processing settings","")</f>
        <v/>
      </c>
      <c r="N78" s="98" t="str">
        <f t="shared" si="1"/>
        <v/>
      </c>
    </row>
    <row r="79" spans="1:14">
      <c r="A79" s="46" t="str">
        <f>IF(C79&lt;&gt;"",'Signature Sheet'!$D$13,"")</f>
        <v/>
      </c>
      <c r="B79" s="94"/>
      <c r="C79" s="93"/>
      <c r="D79" s="94"/>
      <c r="E79" s="94"/>
      <c r="F79" s="94"/>
      <c r="G79" s="94"/>
      <c r="H79" s="94"/>
      <c r="I79" s="94"/>
      <c r="J79" s="94"/>
      <c r="K79" s="94"/>
      <c r="L79" s="1"/>
      <c r="M79" s="46" t="str">
        <f>IF(AND(J79="Yes",COUNTIF('Italian Bonds Settings'!C:C,A79&amp;CHAR(32)&amp;"/ Eurex Derivate -" &amp;CHAR(32)&amp;C79&amp;"("&amp;D79&amp;")" )=0),"Please update  tab 'Italian Bonds Setup' with processing settings","")</f>
        <v/>
      </c>
      <c r="N79" s="98" t="str">
        <f t="shared" si="1"/>
        <v/>
      </c>
    </row>
    <row r="80" spans="1:14">
      <c r="A80" s="46" t="str">
        <f>IF(C80&lt;&gt;"",'Signature Sheet'!$D$13,"")</f>
        <v/>
      </c>
      <c r="B80" s="94"/>
      <c r="C80" s="93"/>
      <c r="D80" s="94"/>
      <c r="E80" s="94"/>
      <c r="F80" s="94"/>
      <c r="G80" s="94"/>
      <c r="H80" s="94"/>
      <c r="I80" s="94"/>
      <c r="J80" s="94"/>
      <c r="K80" s="94"/>
      <c r="L80" s="1"/>
      <c r="M80" s="46" t="str">
        <f>IF(AND(J80="Yes",COUNTIF('Italian Bonds Settings'!C:C,A80&amp;CHAR(32)&amp;"/ Eurex Derivate -" &amp;CHAR(32)&amp;C80&amp;"("&amp;D80&amp;")" )=0),"Please update  tab 'Italian Bonds Setup' with processing settings","")</f>
        <v/>
      </c>
      <c r="N80" s="98" t="str">
        <f t="shared" si="1"/>
        <v/>
      </c>
    </row>
    <row r="81" spans="1:14">
      <c r="A81" s="46" t="str">
        <f>IF(C81&lt;&gt;"",'Signature Sheet'!$D$13,"")</f>
        <v/>
      </c>
      <c r="B81" s="94"/>
      <c r="C81" s="93"/>
      <c r="D81" s="94"/>
      <c r="E81" s="94"/>
      <c r="F81" s="94"/>
      <c r="G81" s="94"/>
      <c r="H81" s="94"/>
      <c r="I81" s="94"/>
      <c r="J81" s="94"/>
      <c r="K81" s="94"/>
      <c r="L81" s="1"/>
      <c r="M81" s="46" t="str">
        <f>IF(AND(J81="Yes",COUNTIF('Italian Bonds Settings'!C:C,A81&amp;CHAR(32)&amp;"/ Eurex Derivate -" &amp;CHAR(32)&amp;C81&amp;"("&amp;D81&amp;")" )=0),"Please update  tab 'Italian Bonds Setup' with processing settings","")</f>
        <v/>
      </c>
      <c r="N81" s="98" t="str">
        <f t="shared" si="1"/>
        <v/>
      </c>
    </row>
    <row r="82" spans="1:14">
      <c r="A82" s="46" t="str">
        <f>IF(C82&lt;&gt;"",'Signature Sheet'!$D$13,"")</f>
        <v/>
      </c>
      <c r="B82" s="94"/>
      <c r="C82" s="93"/>
      <c r="D82" s="94"/>
      <c r="E82" s="94"/>
      <c r="F82" s="94"/>
      <c r="G82" s="94"/>
      <c r="H82" s="94"/>
      <c r="I82" s="94"/>
      <c r="J82" s="94"/>
      <c r="K82" s="94"/>
      <c r="L82" s="1"/>
      <c r="M82" s="46" t="str">
        <f>IF(AND(J82="Yes",COUNTIF('Italian Bonds Settings'!C:C,A82&amp;CHAR(32)&amp;"/ Eurex Derivate -" &amp;CHAR(32)&amp;C82&amp;"("&amp;D82&amp;")" )=0),"Please update  tab 'Italian Bonds Setup' with processing settings","")</f>
        <v/>
      </c>
      <c r="N82" s="98" t="str">
        <f t="shared" si="1"/>
        <v/>
      </c>
    </row>
    <row r="83" spans="1:14">
      <c r="A83" s="46" t="str">
        <f>IF(C83&lt;&gt;"",'Signature Sheet'!$D$13,"")</f>
        <v/>
      </c>
      <c r="B83" s="94"/>
      <c r="C83" s="93"/>
      <c r="D83" s="94"/>
      <c r="E83" s="94"/>
      <c r="F83" s="94"/>
      <c r="G83" s="94"/>
      <c r="H83" s="94"/>
      <c r="I83" s="94"/>
      <c r="J83" s="94"/>
      <c r="K83" s="94"/>
      <c r="L83" s="1"/>
      <c r="M83" s="46" t="str">
        <f>IF(AND(J83="Yes",COUNTIF('Italian Bonds Settings'!C:C,A83&amp;CHAR(32)&amp;"/ Eurex Derivate -" &amp;CHAR(32)&amp;C83&amp;"("&amp;D83&amp;")" )=0),"Please update  tab 'Italian Bonds Setup' with processing settings","")</f>
        <v/>
      </c>
      <c r="N83" s="98" t="str">
        <f t="shared" si="1"/>
        <v/>
      </c>
    </row>
    <row r="84" spans="1:14">
      <c r="A84" s="46" t="str">
        <f>IF(C84&lt;&gt;"",'Signature Sheet'!$D$13,"")</f>
        <v/>
      </c>
      <c r="B84" s="94"/>
      <c r="C84" s="93"/>
      <c r="D84" s="94"/>
      <c r="E84" s="94"/>
      <c r="F84" s="94"/>
      <c r="G84" s="94"/>
      <c r="H84" s="94"/>
      <c r="I84" s="94"/>
      <c r="J84" s="94"/>
      <c r="K84" s="94"/>
      <c r="L84" s="1"/>
      <c r="M84" s="46" t="str">
        <f>IF(AND(J84="Yes",COUNTIF('Italian Bonds Settings'!C:C,A84&amp;CHAR(32)&amp;"/ Eurex Derivate -" &amp;CHAR(32)&amp;C84&amp;"("&amp;D84&amp;")" )=0),"Please update  tab 'Italian Bonds Setup' with processing settings","")</f>
        <v/>
      </c>
      <c r="N84" s="98" t="str">
        <f t="shared" si="1"/>
        <v/>
      </c>
    </row>
    <row r="85" spans="1:14">
      <c r="A85" s="46" t="str">
        <f>IF(C85&lt;&gt;"",'Signature Sheet'!$D$13,"")</f>
        <v/>
      </c>
      <c r="B85" s="94"/>
      <c r="C85" s="93"/>
      <c r="D85" s="94"/>
      <c r="E85" s="94"/>
      <c r="F85" s="94"/>
      <c r="G85" s="94"/>
      <c r="H85" s="94"/>
      <c r="I85" s="94"/>
      <c r="J85" s="94"/>
      <c r="K85" s="94"/>
      <c r="L85" s="1"/>
      <c r="M85" s="46" t="str">
        <f>IF(AND(J85="Yes",COUNTIF('Italian Bonds Settings'!C:C,A85&amp;CHAR(32)&amp;"/ Eurex Derivate -" &amp;CHAR(32)&amp;C85&amp;"("&amp;D85&amp;")" )=0),"Please update  tab 'Italian Bonds Setup' with processing settings","")</f>
        <v/>
      </c>
      <c r="N85" s="98" t="str">
        <f t="shared" si="1"/>
        <v/>
      </c>
    </row>
    <row r="86" spans="1:14">
      <c r="A86" s="46" t="str">
        <f>IF(C86&lt;&gt;"",'Signature Sheet'!$D$13,"")</f>
        <v/>
      </c>
      <c r="B86" s="94"/>
      <c r="C86" s="93"/>
      <c r="D86" s="94"/>
      <c r="E86" s="94"/>
      <c r="F86" s="94"/>
      <c r="G86" s="94"/>
      <c r="H86" s="94"/>
      <c r="I86" s="94"/>
      <c r="J86" s="94"/>
      <c r="K86" s="94"/>
      <c r="L86" s="1"/>
      <c r="M86" s="46" t="str">
        <f>IF(AND(J86="Yes",COUNTIF('Italian Bonds Settings'!C:C,A86&amp;CHAR(32)&amp;"/ Eurex Derivate -" &amp;CHAR(32)&amp;C86&amp;"("&amp;D86&amp;")" )=0),"Please update  tab 'Italian Bonds Setup' with processing settings","")</f>
        <v/>
      </c>
      <c r="N86" s="98" t="str">
        <f t="shared" si="1"/>
        <v/>
      </c>
    </row>
    <row r="87" spans="1:14">
      <c r="A87" s="46" t="str">
        <f>IF(C87&lt;&gt;"",'Signature Sheet'!$D$13,"")</f>
        <v/>
      </c>
      <c r="B87" s="94"/>
      <c r="C87" s="93"/>
      <c r="D87" s="94"/>
      <c r="E87" s="94"/>
      <c r="F87" s="94"/>
      <c r="G87" s="94"/>
      <c r="H87" s="94"/>
      <c r="I87" s="94"/>
      <c r="J87" s="94"/>
      <c r="K87" s="94"/>
      <c r="L87" s="1"/>
      <c r="M87" s="46" t="str">
        <f>IF(AND(J87="Yes",COUNTIF('Italian Bonds Settings'!C:C,A87&amp;CHAR(32)&amp;"/ Eurex Derivate -" &amp;CHAR(32)&amp;C87&amp;"("&amp;D87&amp;")" )=0),"Please update  tab 'Italian Bonds Setup' with processing settings","")</f>
        <v/>
      </c>
      <c r="N87" s="98" t="str">
        <f t="shared" si="1"/>
        <v/>
      </c>
    </row>
    <row r="88" spans="1:14">
      <c r="A88" s="46" t="str">
        <f>IF(C88&lt;&gt;"",'Signature Sheet'!$D$13,"")</f>
        <v/>
      </c>
      <c r="B88" s="94"/>
      <c r="C88" s="93"/>
      <c r="D88" s="94"/>
      <c r="E88" s="94"/>
      <c r="F88" s="94"/>
      <c r="G88" s="94"/>
      <c r="H88" s="94"/>
      <c r="I88" s="94"/>
      <c r="J88" s="94"/>
      <c r="K88" s="94"/>
      <c r="L88" s="1"/>
      <c r="M88" s="46" t="str">
        <f>IF(AND(J88="Yes",COUNTIF('Italian Bonds Settings'!C:C,A88&amp;CHAR(32)&amp;"/ Eurex Derivate -" &amp;CHAR(32)&amp;C88&amp;"("&amp;D88&amp;")" )=0),"Please update  tab 'Italian Bonds Setup' with processing settings","")</f>
        <v/>
      </c>
      <c r="N88" s="98" t="str">
        <f t="shared" si="1"/>
        <v/>
      </c>
    </row>
    <row r="89" spans="1:14">
      <c r="A89" s="46" t="str">
        <f>IF(C89&lt;&gt;"",'Signature Sheet'!$D$13,"")</f>
        <v/>
      </c>
      <c r="B89" s="94"/>
      <c r="C89" s="93"/>
      <c r="D89" s="94"/>
      <c r="E89" s="94"/>
      <c r="F89" s="94"/>
      <c r="G89" s="94"/>
      <c r="H89" s="94"/>
      <c r="I89" s="94"/>
      <c r="J89" s="94"/>
      <c r="K89" s="94"/>
      <c r="L89" s="1"/>
      <c r="M89" s="46" t="str">
        <f>IF(AND(J89="Yes",COUNTIF('Italian Bonds Settings'!C:C,A89&amp;CHAR(32)&amp;"/ Eurex Derivate -" &amp;CHAR(32)&amp;C89&amp;"("&amp;D89&amp;")" )=0),"Please update  tab 'Italian Bonds Setup' with processing settings","")</f>
        <v/>
      </c>
      <c r="N89" s="98" t="str">
        <f t="shared" si="1"/>
        <v/>
      </c>
    </row>
    <row r="90" spans="1:14">
      <c r="A90" s="46" t="str">
        <f>IF(C90&lt;&gt;"",'Signature Sheet'!$D$13,"")</f>
        <v/>
      </c>
      <c r="B90" s="94"/>
      <c r="C90" s="93"/>
      <c r="D90" s="94"/>
      <c r="E90" s="94"/>
      <c r="F90" s="94"/>
      <c r="G90" s="94"/>
      <c r="H90" s="94"/>
      <c r="I90" s="94"/>
      <c r="J90" s="94"/>
      <c r="K90" s="94"/>
      <c r="L90" s="1"/>
      <c r="M90" s="46" t="str">
        <f>IF(AND(J90="Yes",COUNTIF('Italian Bonds Settings'!C:C,A90&amp;CHAR(32)&amp;"/ Eurex Derivate -" &amp;CHAR(32)&amp;C90&amp;"("&amp;D90&amp;")" )=0),"Please update  tab 'Italian Bonds Setup' with processing settings","")</f>
        <v/>
      </c>
      <c r="N90" s="98" t="str">
        <f t="shared" si="1"/>
        <v/>
      </c>
    </row>
    <row r="91" spans="1:14">
      <c r="A91" s="46" t="str">
        <f>IF(C91&lt;&gt;"",'Signature Sheet'!$D$13,"")</f>
        <v/>
      </c>
      <c r="B91" s="94"/>
      <c r="C91" s="93"/>
      <c r="D91" s="94"/>
      <c r="E91" s="94"/>
      <c r="F91" s="94"/>
      <c r="G91" s="94"/>
      <c r="H91" s="94"/>
      <c r="I91" s="94"/>
      <c r="J91" s="94"/>
      <c r="K91" s="94"/>
      <c r="L91" s="1"/>
      <c r="M91" s="46" t="str">
        <f>IF(AND(J91="Yes",COUNTIF('Italian Bonds Settings'!C:C,A91&amp;CHAR(32)&amp;"/ Eurex Derivate -" &amp;CHAR(32)&amp;C91&amp;"("&amp;D91&amp;")" )=0),"Please update  tab 'Italian Bonds Setup' with processing settings","")</f>
        <v/>
      </c>
      <c r="N91" s="98" t="str">
        <f t="shared" si="1"/>
        <v/>
      </c>
    </row>
    <row r="92" spans="1:14">
      <c r="A92" s="46" t="str">
        <f>IF(C92&lt;&gt;"",'Signature Sheet'!$D$13,"")</f>
        <v/>
      </c>
      <c r="B92" s="94"/>
      <c r="C92" s="93"/>
      <c r="D92" s="94"/>
      <c r="E92" s="94"/>
      <c r="F92" s="94"/>
      <c r="G92" s="94"/>
      <c r="H92" s="94"/>
      <c r="I92" s="94"/>
      <c r="J92" s="94"/>
      <c r="K92" s="94"/>
      <c r="L92" s="1"/>
      <c r="M92" s="46" t="str">
        <f>IF(AND(J92="Yes",COUNTIF('Italian Bonds Settings'!C:C,A92&amp;CHAR(32)&amp;"/ Eurex Derivate -" &amp;CHAR(32)&amp;C92&amp;"("&amp;D92&amp;")" )=0),"Please update  tab 'Italian Bonds Setup' with processing settings","")</f>
        <v/>
      </c>
      <c r="N92" s="98" t="str">
        <f t="shared" si="1"/>
        <v/>
      </c>
    </row>
    <row r="93" spans="1:14">
      <c r="A93" s="46" t="str">
        <f>IF(C93&lt;&gt;"",'Signature Sheet'!$D$13,"")</f>
        <v/>
      </c>
      <c r="B93" s="94"/>
      <c r="C93" s="93"/>
      <c r="D93" s="94"/>
      <c r="E93" s="94"/>
      <c r="F93" s="94"/>
      <c r="G93" s="94"/>
      <c r="H93" s="94"/>
      <c r="I93" s="94"/>
      <c r="J93" s="94"/>
      <c r="K93" s="94"/>
      <c r="L93" s="1"/>
      <c r="M93" s="46" t="str">
        <f>IF(AND(J93="Yes",COUNTIF('Italian Bonds Settings'!C:C,A93&amp;CHAR(32)&amp;"/ Eurex Derivate -" &amp;CHAR(32)&amp;C93&amp;"("&amp;D93&amp;")" )=0),"Please update  tab 'Italian Bonds Setup' with processing settings","")</f>
        <v/>
      </c>
      <c r="N93" s="98" t="str">
        <f t="shared" si="1"/>
        <v/>
      </c>
    </row>
    <row r="94" spans="1:14">
      <c r="A94" s="46" t="str">
        <f>IF(C94&lt;&gt;"",'Signature Sheet'!$D$13,"")</f>
        <v/>
      </c>
      <c r="B94" s="94"/>
      <c r="C94" s="93"/>
      <c r="D94" s="94"/>
      <c r="E94" s="94"/>
      <c r="F94" s="94"/>
      <c r="G94" s="94"/>
      <c r="H94" s="94"/>
      <c r="I94" s="94"/>
      <c r="J94" s="94"/>
      <c r="K94" s="94"/>
      <c r="L94" s="1"/>
      <c r="M94" s="46" t="str">
        <f>IF(AND(J94="Yes",COUNTIF('Italian Bonds Settings'!C:C,A94&amp;CHAR(32)&amp;"/ Eurex Derivate -" &amp;CHAR(32)&amp;C94&amp;"("&amp;D94&amp;")" )=0),"Please update  tab 'Italian Bonds Setup' with processing settings","")</f>
        <v/>
      </c>
      <c r="N94" s="98" t="str">
        <f t="shared" si="1"/>
        <v/>
      </c>
    </row>
    <row r="95" spans="1:14">
      <c r="A95" s="46" t="str">
        <f>IF(C95&lt;&gt;"",'Signature Sheet'!$D$13,"")</f>
        <v/>
      </c>
      <c r="B95" s="94"/>
      <c r="C95" s="93"/>
      <c r="D95" s="94"/>
      <c r="E95" s="94"/>
      <c r="F95" s="94"/>
      <c r="G95" s="94"/>
      <c r="H95" s="94"/>
      <c r="I95" s="94"/>
      <c r="J95" s="94"/>
      <c r="K95" s="94"/>
      <c r="L95" s="1"/>
      <c r="M95" s="46" t="str">
        <f>IF(AND(J95="Yes",COUNTIF('Italian Bonds Settings'!C:C,A95&amp;CHAR(32)&amp;"/ Eurex Derivate -" &amp;CHAR(32)&amp;C95&amp;"("&amp;D95&amp;")" )=0),"Please update  tab 'Italian Bonds Setup' with processing settings","")</f>
        <v/>
      </c>
      <c r="N95" s="98" t="str">
        <f t="shared" si="1"/>
        <v/>
      </c>
    </row>
    <row r="96" spans="1:14">
      <c r="A96" s="46" t="str">
        <f>IF(C96&lt;&gt;"",'Signature Sheet'!$D$13,"")</f>
        <v/>
      </c>
      <c r="B96" s="94"/>
      <c r="C96" s="93"/>
      <c r="D96" s="94"/>
      <c r="E96" s="94"/>
      <c r="F96" s="94"/>
      <c r="G96" s="94"/>
      <c r="H96" s="94"/>
      <c r="I96" s="94"/>
      <c r="J96" s="94"/>
      <c r="K96" s="94"/>
      <c r="L96" s="1"/>
      <c r="M96" s="46" t="str">
        <f>IF(AND(J96="Yes",COUNTIF('Italian Bonds Settings'!C:C,A96&amp;CHAR(32)&amp;"/ Eurex Derivate -" &amp;CHAR(32)&amp;C96&amp;"("&amp;D96&amp;")" )=0),"Please update  tab 'Italian Bonds Setup' with processing settings","")</f>
        <v/>
      </c>
      <c r="N96" s="98" t="str">
        <f t="shared" si="1"/>
        <v/>
      </c>
    </row>
    <row r="97" spans="1:14">
      <c r="A97" s="46" t="str">
        <f>IF(C97&lt;&gt;"",'Signature Sheet'!$D$13,"")</f>
        <v/>
      </c>
      <c r="B97" s="94"/>
      <c r="C97" s="93"/>
      <c r="D97" s="94"/>
      <c r="E97" s="94"/>
      <c r="F97" s="94"/>
      <c r="G97" s="94"/>
      <c r="H97" s="94"/>
      <c r="I97" s="94"/>
      <c r="J97" s="94"/>
      <c r="K97" s="94"/>
      <c r="L97" s="1"/>
      <c r="M97" s="46" t="str">
        <f>IF(AND(J97="Yes",COUNTIF('Italian Bonds Settings'!C:C,A97&amp;CHAR(32)&amp;"/ Eurex Derivate -" &amp;CHAR(32)&amp;C97&amp;"("&amp;D97&amp;")" )=0),"Please update  tab 'Italian Bonds Setup' with processing settings","")</f>
        <v/>
      </c>
      <c r="N97" s="98" t="str">
        <f t="shared" si="1"/>
        <v/>
      </c>
    </row>
    <row r="98" spans="1:14">
      <c r="A98" s="46" t="str">
        <f>IF(C98&lt;&gt;"",'Signature Sheet'!$D$13,"")</f>
        <v/>
      </c>
      <c r="B98" s="94"/>
      <c r="C98" s="93"/>
      <c r="D98" s="94"/>
      <c r="E98" s="94"/>
      <c r="F98" s="94"/>
      <c r="G98" s="94"/>
      <c r="H98" s="94"/>
      <c r="I98" s="94"/>
      <c r="J98" s="94"/>
      <c r="K98" s="94"/>
      <c r="L98" s="1"/>
      <c r="M98" s="46" t="str">
        <f>IF(AND(J98="Yes",COUNTIF('Italian Bonds Settings'!C:C,A98&amp;CHAR(32)&amp;"/ Eurex Derivate -" &amp;CHAR(32)&amp;C98&amp;"("&amp;D98&amp;")" )=0),"Please update  tab 'Italian Bonds Setup' with processing settings","")</f>
        <v/>
      </c>
      <c r="N98" s="98" t="str">
        <f t="shared" si="1"/>
        <v/>
      </c>
    </row>
    <row r="99" spans="1:14">
      <c r="A99" s="46" t="str">
        <f>IF(C99&lt;&gt;"",'Signature Sheet'!$D$13,"")</f>
        <v/>
      </c>
      <c r="B99" s="94"/>
      <c r="C99" s="93"/>
      <c r="D99" s="94"/>
      <c r="E99" s="94"/>
      <c r="F99" s="94"/>
      <c r="G99" s="94"/>
      <c r="H99" s="94"/>
      <c r="I99" s="94"/>
      <c r="J99" s="94"/>
      <c r="K99" s="94"/>
      <c r="L99" s="1"/>
      <c r="M99" s="46" t="str">
        <f>IF(AND(J99="Yes",COUNTIF('Italian Bonds Settings'!C:C,A99&amp;CHAR(32)&amp;"/ Eurex Derivate -" &amp;CHAR(32)&amp;C99&amp;"("&amp;D99&amp;")" )=0),"Please update  tab 'Italian Bonds Setup' with processing settings","")</f>
        <v/>
      </c>
      <c r="N99" s="98" t="str">
        <f t="shared" si="1"/>
        <v/>
      </c>
    </row>
    <row r="100" spans="1:14">
      <c r="A100" s="46" t="str">
        <f>IF(C100&lt;&gt;"",'Signature Sheet'!$D$13,"")</f>
        <v/>
      </c>
      <c r="B100" s="94"/>
      <c r="C100" s="93"/>
      <c r="D100" s="94"/>
      <c r="E100" s="94"/>
      <c r="F100" s="94"/>
      <c r="G100" s="94"/>
      <c r="H100" s="94"/>
      <c r="I100" s="94"/>
      <c r="J100" s="94"/>
      <c r="K100" s="94"/>
      <c r="L100" s="1"/>
      <c r="M100" s="46" t="str">
        <f>IF(AND(J100="Yes",COUNTIF('Italian Bonds Settings'!C:C,A100&amp;CHAR(32)&amp;"/ Eurex Derivate -" &amp;CHAR(32)&amp;C100&amp;"("&amp;D100&amp;")" )=0),"Please update  tab 'Italian Bonds Setup' with processing settings","")</f>
        <v/>
      </c>
      <c r="N100" s="98" t="str">
        <f t="shared" si="1"/>
        <v/>
      </c>
    </row>
    <row r="101" spans="1:14">
      <c r="A101" s="46" t="str">
        <f>IF(C101&lt;&gt;"",'Signature Sheet'!$D$13,"")</f>
        <v/>
      </c>
      <c r="B101" s="94"/>
      <c r="C101" s="93"/>
      <c r="D101" s="94"/>
      <c r="E101" s="94"/>
      <c r="F101" s="94"/>
      <c r="G101" s="94"/>
      <c r="H101" s="94"/>
      <c r="I101" s="94"/>
      <c r="J101" s="94"/>
      <c r="K101" s="94"/>
      <c r="L101" s="1"/>
      <c r="M101" s="46" t="str">
        <f>IF(AND(J101="Yes",COUNTIF('Italian Bonds Settings'!C:C,A101&amp;CHAR(32)&amp;"/ Eurex Derivate -" &amp;CHAR(32)&amp;C101&amp;"("&amp;D101&amp;")" )=0),"Please update  tab 'Italian Bonds Setup' with processing settings","")</f>
        <v/>
      </c>
      <c r="N101" s="98" t="str">
        <f t="shared" si="1"/>
        <v/>
      </c>
    </row>
    <row r="102" spans="1:14">
      <c r="A102" s="46" t="str">
        <f>IF(C102&lt;&gt;"",'Signature Sheet'!$D$13,"")</f>
        <v/>
      </c>
      <c r="B102" s="94"/>
      <c r="C102" s="93"/>
      <c r="D102" s="94"/>
      <c r="E102" s="94"/>
      <c r="F102" s="94"/>
      <c r="G102" s="94"/>
      <c r="H102" s="94"/>
      <c r="I102" s="94"/>
      <c r="J102" s="94"/>
      <c r="K102" s="94"/>
      <c r="L102" s="1"/>
      <c r="M102" s="46" t="str">
        <f>IF(AND(J102="Yes",COUNTIF('Italian Bonds Settings'!C:C,A102&amp;CHAR(32)&amp;"/ Eurex Derivate -" &amp;CHAR(32)&amp;C102&amp;"("&amp;D102&amp;")" )=0),"Please update  tab 'Italian Bonds Setup' with processing settings","")</f>
        <v/>
      </c>
      <c r="N102" s="98" t="str">
        <f t="shared" si="1"/>
        <v/>
      </c>
    </row>
    <row r="103" spans="1:14">
      <c r="A103" s="46" t="str">
        <f>IF(C103&lt;&gt;"",'Signature Sheet'!$D$13,"")</f>
        <v/>
      </c>
      <c r="B103" s="94"/>
      <c r="C103" s="93"/>
      <c r="D103" s="94"/>
      <c r="E103" s="94"/>
      <c r="F103" s="94"/>
      <c r="G103" s="94"/>
      <c r="H103" s="94"/>
      <c r="I103" s="94"/>
      <c r="J103" s="94"/>
      <c r="K103" s="94"/>
      <c r="L103" s="1"/>
      <c r="M103" s="46" t="str">
        <f>IF(AND(J103="Yes",COUNTIF('Italian Bonds Settings'!C:C,A103&amp;CHAR(32)&amp;"/ Eurex Derivate -" &amp;CHAR(32)&amp;C103&amp;"("&amp;D103&amp;")" )=0),"Please update  tab 'Italian Bonds Setup' with processing settings","")</f>
        <v/>
      </c>
      <c r="N103" s="98" t="str">
        <f t="shared" si="1"/>
        <v/>
      </c>
    </row>
    <row r="104" spans="1:14">
      <c r="A104" s="46" t="str">
        <f>IF(C104&lt;&gt;"",'Signature Sheet'!$D$13,"")</f>
        <v/>
      </c>
      <c r="B104" s="94"/>
      <c r="C104" s="93"/>
      <c r="D104" s="94"/>
      <c r="E104" s="94"/>
      <c r="F104" s="94"/>
      <c r="G104" s="94"/>
      <c r="H104" s="94"/>
      <c r="I104" s="94"/>
      <c r="J104" s="94"/>
      <c r="K104" s="94"/>
      <c r="L104" s="1"/>
      <c r="M104" s="46" t="str">
        <f>IF(AND(J104="Yes",COUNTIF('Italian Bonds Settings'!C:C,A104&amp;CHAR(32)&amp;"/ Eurex Derivate -" &amp;CHAR(32)&amp;C104&amp;"("&amp;D104&amp;")" )=0),"Please update  tab 'Italian Bonds Setup' with processing settings","")</f>
        <v/>
      </c>
      <c r="N104" s="98" t="str">
        <f t="shared" si="1"/>
        <v/>
      </c>
    </row>
    <row r="105" spans="1:14">
      <c r="A105" s="46" t="str">
        <f>IF(C105&lt;&gt;"",'Signature Sheet'!$D$13,"")</f>
        <v/>
      </c>
      <c r="B105" s="94"/>
      <c r="C105" s="93"/>
      <c r="D105" s="94"/>
      <c r="E105" s="94"/>
      <c r="F105" s="94"/>
      <c r="G105" s="94"/>
      <c r="H105" s="94"/>
      <c r="I105" s="94"/>
      <c r="J105" s="94"/>
      <c r="K105" s="94"/>
      <c r="L105" s="1"/>
      <c r="M105" s="46" t="str">
        <f>IF(AND(J105="Yes",COUNTIF('Italian Bonds Settings'!C:C,A105&amp;CHAR(32)&amp;"/ Eurex Derivate -" &amp;CHAR(32)&amp;C105&amp;"("&amp;D105&amp;")" )=0),"Please update  tab 'Italian Bonds Setup' with processing settings","")</f>
        <v/>
      </c>
      <c r="N105" s="98" t="str">
        <f t="shared" si="1"/>
        <v/>
      </c>
    </row>
    <row r="106" spans="1:14">
      <c r="A106" s="46" t="str">
        <f>IF(C106&lt;&gt;"",'Signature Sheet'!$D$13,"")</f>
        <v/>
      </c>
      <c r="B106" s="94"/>
      <c r="C106" s="93"/>
      <c r="D106" s="94"/>
      <c r="E106" s="94"/>
      <c r="F106" s="94"/>
      <c r="G106" s="94"/>
      <c r="H106" s="94"/>
      <c r="I106" s="94"/>
      <c r="J106" s="94"/>
      <c r="K106" s="94"/>
      <c r="L106" s="1"/>
      <c r="M106" s="46" t="str">
        <f>IF(AND(J106="Yes",COUNTIF('Italian Bonds Settings'!C:C,A106&amp;CHAR(32)&amp;"/ Eurex Derivate -" &amp;CHAR(32)&amp;C106&amp;"("&amp;D106&amp;")" )=0),"Please update  tab 'Italian Bonds Setup' with processing settings","")</f>
        <v/>
      </c>
      <c r="N106" s="98" t="str">
        <f t="shared" si="1"/>
        <v/>
      </c>
    </row>
    <row r="107" spans="1:14">
      <c r="A107" s="46" t="str">
        <f>IF(C107&lt;&gt;"",'Signature Sheet'!$D$13,"")</f>
        <v/>
      </c>
      <c r="B107" s="94"/>
      <c r="C107" s="93"/>
      <c r="D107" s="94"/>
      <c r="E107" s="94"/>
      <c r="F107" s="94"/>
      <c r="G107" s="94"/>
      <c r="H107" s="94"/>
      <c r="I107" s="94"/>
      <c r="J107" s="94"/>
      <c r="K107" s="94"/>
      <c r="L107" s="1"/>
      <c r="M107" s="46" t="str">
        <f>IF(AND(J107="Yes",COUNTIF('Italian Bonds Settings'!C:C,A107&amp;CHAR(32)&amp;"/ Eurex Derivate -" &amp;CHAR(32)&amp;C107&amp;"("&amp;D107&amp;")" )=0),"Please update  tab 'Italian Bonds Setup' with processing settings","")</f>
        <v/>
      </c>
      <c r="N107" s="98" t="str">
        <f t="shared" si="1"/>
        <v/>
      </c>
    </row>
    <row r="108" spans="1:14">
      <c r="A108" s="46" t="str">
        <f>IF(C108&lt;&gt;"",'Signature Sheet'!$D$13,"")</f>
        <v/>
      </c>
      <c r="B108" s="94"/>
      <c r="C108" s="93"/>
      <c r="D108" s="94"/>
      <c r="E108" s="94"/>
      <c r="F108" s="94"/>
      <c r="G108" s="94"/>
      <c r="H108" s="94"/>
      <c r="I108" s="94"/>
      <c r="J108" s="94"/>
      <c r="K108" s="94"/>
      <c r="L108" s="1"/>
      <c r="M108" s="46" t="str">
        <f>IF(AND(J108="Yes",COUNTIF('Italian Bonds Settings'!C:C,A108&amp;CHAR(32)&amp;"/ Eurex Derivate -" &amp;CHAR(32)&amp;C108&amp;"("&amp;D108&amp;")" )=0),"Please update  tab 'Italian Bonds Setup' with processing settings","")</f>
        <v/>
      </c>
      <c r="N108" s="98" t="str">
        <f t="shared" si="1"/>
        <v/>
      </c>
    </row>
    <row r="109" spans="1:14">
      <c r="A109" s="46" t="str">
        <f>IF(C109&lt;&gt;"",'Signature Sheet'!$D$13,"")</f>
        <v/>
      </c>
      <c r="B109" s="94"/>
      <c r="C109" s="93"/>
      <c r="D109" s="94"/>
      <c r="E109" s="94"/>
      <c r="F109" s="94"/>
      <c r="G109" s="94"/>
      <c r="H109" s="94"/>
      <c r="I109" s="94"/>
      <c r="J109" s="94"/>
      <c r="K109" s="94"/>
      <c r="L109" s="1"/>
      <c r="M109" s="46" t="str">
        <f>IF(AND(J109="Yes",COUNTIF('Italian Bonds Settings'!C:C,A109&amp;CHAR(32)&amp;"/ Eurex Derivate -" &amp;CHAR(32)&amp;C109&amp;"("&amp;D109&amp;")" )=0),"Please update  tab 'Italian Bonds Setup' with processing settings","")</f>
        <v/>
      </c>
      <c r="N109" s="98" t="str">
        <f t="shared" si="1"/>
        <v/>
      </c>
    </row>
    <row r="110" spans="1:14">
      <c r="A110" s="46" t="str">
        <f>IF(C110&lt;&gt;"",'Signature Sheet'!$D$13,"")</f>
        <v/>
      </c>
      <c r="B110" s="94"/>
      <c r="C110" s="93"/>
      <c r="D110" s="94"/>
      <c r="E110" s="94"/>
      <c r="F110" s="94"/>
      <c r="G110" s="94"/>
      <c r="H110" s="94"/>
      <c r="I110" s="94"/>
      <c r="J110" s="94"/>
      <c r="K110" s="94"/>
      <c r="L110" s="1"/>
      <c r="M110" s="46" t="str">
        <f>IF(AND(J110="Yes",COUNTIF('Italian Bonds Settings'!C:C,A110&amp;CHAR(32)&amp;"/ Eurex Derivate -" &amp;CHAR(32)&amp;C110&amp;"("&amp;D110&amp;")" )=0),"Please update  tab 'Italian Bonds Setup' with processing settings","")</f>
        <v/>
      </c>
      <c r="N110" s="98" t="str">
        <f t="shared" si="1"/>
        <v/>
      </c>
    </row>
    <row r="111" spans="1:14">
      <c r="A111" s="46" t="str">
        <f>IF(C111&lt;&gt;"",'Signature Sheet'!$D$13,"")</f>
        <v/>
      </c>
      <c r="B111" s="94"/>
      <c r="C111" s="93"/>
      <c r="D111" s="94"/>
      <c r="E111" s="94"/>
      <c r="F111" s="94"/>
      <c r="G111" s="94"/>
      <c r="H111" s="94"/>
      <c r="I111" s="94"/>
      <c r="J111" s="94"/>
      <c r="K111" s="94"/>
      <c r="L111" s="1"/>
      <c r="M111" s="46" t="str">
        <f>IF(AND(J111="Yes",COUNTIF('Italian Bonds Settings'!C:C,A111&amp;CHAR(32)&amp;"/ Eurex Derivate -" &amp;CHAR(32)&amp;C111&amp;"("&amp;D111&amp;")" )=0),"Please update  tab 'Italian Bonds Setup' with processing settings","")</f>
        <v/>
      </c>
      <c r="N111" s="98" t="str">
        <f t="shared" si="1"/>
        <v/>
      </c>
    </row>
    <row r="112" spans="1:14">
      <c r="A112" s="46" t="str">
        <f>IF(C112&lt;&gt;"",'Signature Sheet'!$D$13,"")</f>
        <v/>
      </c>
      <c r="B112" s="94"/>
      <c r="C112" s="93"/>
      <c r="D112" s="94"/>
      <c r="E112" s="94"/>
      <c r="F112" s="94"/>
      <c r="G112" s="94"/>
      <c r="H112" s="94"/>
      <c r="I112" s="94"/>
      <c r="J112" s="94"/>
      <c r="K112" s="94"/>
      <c r="L112" s="1"/>
      <c r="M112" s="46" t="str">
        <f>IF(AND(J112="Yes",COUNTIF('Italian Bonds Settings'!C:C,A112&amp;CHAR(32)&amp;"/ Eurex Derivate -" &amp;CHAR(32)&amp;C112&amp;"("&amp;D112&amp;")" )=0),"Please update  tab 'Italian Bonds Setup' with processing settings","")</f>
        <v/>
      </c>
      <c r="N112" s="98" t="str">
        <f t="shared" si="1"/>
        <v/>
      </c>
    </row>
    <row r="113" spans="1:14">
      <c r="A113" s="46" t="str">
        <f>IF(C113&lt;&gt;"",'Signature Sheet'!$D$13,"")</f>
        <v/>
      </c>
      <c r="B113" s="94"/>
      <c r="C113" s="93"/>
      <c r="D113" s="94"/>
      <c r="E113" s="94"/>
      <c r="F113" s="94"/>
      <c r="G113" s="94"/>
      <c r="H113" s="94"/>
      <c r="I113" s="94"/>
      <c r="J113" s="94"/>
      <c r="K113" s="94"/>
      <c r="L113" s="1"/>
      <c r="M113" s="46" t="str">
        <f>IF(AND(J113="Yes",COUNTIF('Italian Bonds Settings'!C:C,A113&amp;CHAR(32)&amp;"/ Eurex Derivate -" &amp;CHAR(32)&amp;C113&amp;"("&amp;D113&amp;")" )=0),"Please update  tab 'Italian Bonds Setup' with processing settings","")</f>
        <v/>
      </c>
      <c r="N113" s="98" t="str">
        <f t="shared" si="1"/>
        <v/>
      </c>
    </row>
    <row r="114" spans="1:14">
      <c r="A114" s="46" t="str">
        <f>IF(C114&lt;&gt;"",'Signature Sheet'!$D$13,"")</f>
        <v/>
      </c>
      <c r="B114" s="94"/>
      <c r="C114" s="93"/>
      <c r="D114" s="94"/>
      <c r="E114" s="94"/>
      <c r="F114" s="94"/>
      <c r="G114" s="94"/>
      <c r="H114" s="94"/>
      <c r="I114" s="94"/>
      <c r="J114" s="94"/>
      <c r="K114" s="94"/>
      <c r="L114" s="1"/>
      <c r="M114" s="46" t="str">
        <f>IF(AND(J114="Yes",COUNTIF('Italian Bonds Settings'!C:C,A114&amp;CHAR(32)&amp;"/ Eurex Derivate -" &amp;CHAR(32)&amp;C114&amp;"("&amp;D114&amp;")" )=0),"Please update  tab 'Italian Bonds Setup' with processing settings","")</f>
        <v/>
      </c>
      <c r="N114" s="98" t="str">
        <f t="shared" si="1"/>
        <v/>
      </c>
    </row>
    <row r="115" spans="1:14">
      <c r="A115" s="46" t="str">
        <f>IF(C115&lt;&gt;"",'Signature Sheet'!$D$13,"")</f>
        <v/>
      </c>
      <c r="B115" s="94"/>
      <c r="C115" s="93"/>
      <c r="D115" s="94"/>
      <c r="E115" s="94"/>
      <c r="F115" s="94"/>
      <c r="G115" s="94"/>
      <c r="H115" s="94"/>
      <c r="I115" s="94"/>
      <c r="J115" s="94"/>
      <c r="K115" s="94"/>
      <c r="L115" s="1"/>
      <c r="M115" s="46" t="str">
        <f>IF(AND(J115="Yes",COUNTIF('Italian Bonds Settings'!C:C,A115&amp;CHAR(32)&amp;"/ Eurex Derivate -" &amp;CHAR(32)&amp;C115&amp;"("&amp;D115&amp;")" )=0),"Please update  tab 'Italian Bonds Setup' with processing settings","")</f>
        <v/>
      </c>
      <c r="N115" s="98" t="str">
        <f t="shared" si="1"/>
        <v/>
      </c>
    </row>
    <row r="116" spans="1:14">
      <c r="A116" s="46" t="str">
        <f>IF(C116&lt;&gt;"",'Signature Sheet'!$D$13,"")</f>
        <v/>
      </c>
      <c r="B116" s="94"/>
      <c r="C116" s="93"/>
      <c r="D116" s="94"/>
      <c r="E116" s="94"/>
      <c r="F116" s="94"/>
      <c r="G116" s="94"/>
      <c r="H116" s="94"/>
      <c r="I116" s="94"/>
      <c r="J116" s="94"/>
      <c r="K116" s="94"/>
      <c r="L116" s="1"/>
      <c r="M116" s="46" t="str">
        <f>IF(AND(J116="Yes",COUNTIF('Italian Bonds Settings'!C:C,A116&amp;CHAR(32)&amp;"/ Eurex Derivate -" &amp;CHAR(32)&amp;C116&amp;"("&amp;D116&amp;")" )=0),"Please update  tab 'Italian Bonds Setup' with processing settings","")</f>
        <v/>
      </c>
      <c r="N116" s="98" t="str">
        <f t="shared" si="1"/>
        <v/>
      </c>
    </row>
    <row r="117" spans="1:14">
      <c r="A117" s="46" t="str">
        <f>IF(C117&lt;&gt;"",'Signature Sheet'!$D$13,"")</f>
        <v/>
      </c>
      <c r="B117" s="94"/>
      <c r="C117" s="93"/>
      <c r="D117" s="94"/>
      <c r="E117" s="94"/>
      <c r="F117" s="94"/>
      <c r="G117" s="94"/>
      <c r="H117" s="94"/>
      <c r="I117" s="94"/>
      <c r="J117" s="94"/>
      <c r="K117" s="94"/>
      <c r="L117" s="1"/>
      <c r="M117" s="46" t="str">
        <f>IF(AND(J117="Yes",COUNTIF('Italian Bonds Settings'!C:C,A117&amp;CHAR(32)&amp;"/ Eurex Derivate -" &amp;CHAR(32)&amp;C117&amp;"("&amp;D117&amp;")" )=0),"Please update  tab 'Italian Bonds Setup' with processing settings","")</f>
        <v/>
      </c>
      <c r="N117" s="98" t="str">
        <f t="shared" si="1"/>
        <v/>
      </c>
    </row>
    <row r="118" spans="1:14">
      <c r="A118" s="46" t="str">
        <f>IF(C118&lt;&gt;"",'Signature Sheet'!$D$13,"")</f>
        <v/>
      </c>
      <c r="B118" s="94"/>
      <c r="C118" s="93"/>
      <c r="D118" s="94"/>
      <c r="E118" s="94"/>
      <c r="F118" s="94"/>
      <c r="G118" s="94"/>
      <c r="H118" s="94"/>
      <c r="I118" s="94"/>
      <c r="J118" s="94"/>
      <c r="K118" s="94"/>
      <c r="L118" s="1"/>
      <c r="M118" s="46" t="str">
        <f>IF(AND(J118="Yes",COUNTIF('Italian Bonds Settings'!C:C,A118&amp;CHAR(32)&amp;"/ Eurex Derivate -" &amp;CHAR(32)&amp;C118&amp;"("&amp;D118&amp;")" )=0),"Please update  tab 'Italian Bonds Setup' with processing settings","")</f>
        <v/>
      </c>
      <c r="N118" s="98" t="str">
        <f t="shared" si="1"/>
        <v/>
      </c>
    </row>
    <row r="119" spans="1:14">
      <c r="A119" s="46" t="str">
        <f>IF(C119&lt;&gt;"",'Signature Sheet'!$D$13,"")</f>
        <v/>
      </c>
      <c r="B119" s="94"/>
      <c r="C119" s="93"/>
      <c r="D119" s="94"/>
      <c r="E119" s="94"/>
      <c r="F119" s="94"/>
      <c r="G119" s="94"/>
      <c r="H119" s="94"/>
      <c r="I119" s="94"/>
      <c r="J119" s="94"/>
      <c r="K119" s="94"/>
      <c r="L119" s="1"/>
      <c r="M119" s="46" t="str">
        <f>IF(AND(J119="Yes",COUNTIF('Italian Bonds Settings'!C:C,A119&amp;CHAR(32)&amp;"/ Eurex Derivate -" &amp;CHAR(32)&amp;C119&amp;"("&amp;D119&amp;")" )=0),"Please update  tab 'Italian Bonds Setup' with processing settings","")</f>
        <v/>
      </c>
      <c r="N119" s="98" t="str">
        <f t="shared" si="1"/>
        <v/>
      </c>
    </row>
    <row r="120" spans="1:14">
      <c r="A120" s="46" t="str">
        <f>IF(C120&lt;&gt;"",'Signature Sheet'!$D$13,"")</f>
        <v/>
      </c>
      <c r="B120" s="94"/>
      <c r="C120" s="93"/>
      <c r="D120" s="94"/>
      <c r="E120" s="94"/>
      <c r="F120" s="94"/>
      <c r="G120" s="94"/>
      <c r="H120" s="94"/>
      <c r="I120" s="94"/>
      <c r="J120" s="94"/>
      <c r="K120" s="94"/>
      <c r="L120" s="1"/>
      <c r="M120" s="46" t="str">
        <f>IF(AND(J120="Yes",COUNTIF('Italian Bonds Settings'!C:C,A120&amp;CHAR(32)&amp;"/ Eurex Derivate -" &amp;CHAR(32)&amp;C120&amp;"("&amp;D120&amp;")" )=0),"Please update  tab 'Italian Bonds Setup' with processing settings","")</f>
        <v/>
      </c>
      <c r="N120" s="98" t="str">
        <f t="shared" si="1"/>
        <v/>
      </c>
    </row>
    <row r="121" spans="1:14">
      <c r="A121" s="46" t="str">
        <f>IF(C121&lt;&gt;"",'Signature Sheet'!$D$13,"")</f>
        <v/>
      </c>
      <c r="B121" s="94"/>
      <c r="C121" s="93"/>
      <c r="D121" s="94"/>
      <c r="E121" s="94"/>
      <c r="F121" s="94"/>
      <c r="G121" s="94"/>
      <c r="H121" s="94"/>
      <c r="I121" s="94"/>
      <c r="J121" s="94"/>
      <c r="K121" s="94"/>
      <c r="L121" s="1"/>
      <c r="M121" s="46" t="str">
        <f>IF(AND(J121="Yes",COUNTIF('Italian Bonds Settings'!C:C,A121&amp;CHAR(32)&amp;"/ Eurex Derivate -" &amp;CHAR(32)&amp;C121&amp;"("&amp;D121&amp;")" )=0),"Please update  tab 'Italian Bonds Setup' with processing settings","")</f>
        <v/>
      </c>
      <c r="N121" s="98" t="str">
        <f t="shared" si="1"/>
        <v/>
      </c>
    </row>
    <row r="122" spans="1:14">
      <c r="A122" s="46" t="str">
        <f>IF(C122&lt;&gt;"",'Signature Sheet'!$D$13,"")</f>
        <v/>
      </c>
      <c r="B122" s="94"/>
      <c r="C122" s="93"/>
      <c r="D122" s="94"/>
      <c r="E122" s="94"/>
      <c r="F122" s="94"/>
      <c r="G122" s="94"/>
      <c r="H122" s="94"/>
      <c r="I122" s="94"/>
      <c r="J122" s="94"/>
      <c r="K122" s="94"/>
      <c r="L122" s="1"/>
      <c r="M122" s="46" t="str">
        <f>IF(AND(J122="Yes",COUNTIF('Italian Bonds Settings'!C:C,A122&amp;CHAR(32)&amp;"/ Eurex Derivate -" &amp;CHAR(32)&amp;C122&amp;"("&amp;D122&amp;")" )=0),"Please update  tab 'Italian Bonds Setup' with processing settings","")</f>
        <v/>
      </c>
      <c r="N122" s="98" t="str">
        <f t="shared" si="1"/>
        <v/>
      </c>
    </row>
    <row r="123" spans="1:14">
      <c r="A123" s="46" t="str">
        <f>IF(C123&lt;&gt;"",'Signature Sheet'!$D$13,"")</f>
        <v/>
      </c>
      <c r="B123" s="94"/>
      <c r="C123" s="93"/>
      <c r="D123" s="94"/>
      <c r="E123" s="94"/>
      <c r="F123" s="94"/>
      <c r="G123" s="94"/>
      <c r="H123" s="94"/>
      <c r="I123" s="94"/>
      <c r="J123" s="94"/>
      <c r="K123" s="94"/>
      <c r="L123" s="1"/>
      <c r="M123" s="46" t="str">
        <f>IF(AND(J123="Yes",COUNTIF('Italian Bonds Settings'!C:C,A123&amp;CHAR(32)&amp;"/ Eurex Derivate -" &amp;CHAR(32)&amp;C123&amp;"("&amp;D123&amp;")" )=0),"Please update  tab 'Italian Bonds Setup' with processing settings","")</f>
        <v/>
      </c>
      <c r="N123" s="98" t="str">
        <f t="shared" si="1"/>
        <v/>
      </c>
    </row>
    <row r="124" spans="1:14">
      <c r="A124" s="46" t="str">
        <f>IF(C124&lt;&gt;"",'Signature Sheet'!$D$13,"")</f>
        <v/>
      </c>
      <c r="B124" s="94"/>
      <c r="C124" s="93"/>
      <c r="D124" s="94"/>
      <c r="E124" s="94"/>
      <c r="F124" s="94"/>
      <c r="G124" s="94"/>
      <c r="H124" s="94"/>
      <c r="I124" s="94"/>
      <c r="J124" s="94"/>
      <c r="K124" s="94"/>
      <c r="L124" s="1"/>
      <c r="M124" s="46" t="str">
        <f>IF(AND(J124="Yes",COUNTIF('Italian Bonds Settings'!C:C,A124&amp;CHAR(32)&amp;"/ Eurex Derivate -" &amp;CHAR(32)&amp;C124&amp;"("&amp;D124&amp;")" )=0),"Please update  tab 'Italian Bonds Setup' with processing settings","")</f>
        <v/>
      </c>
      <c r="N124" s="98" t="str">
        <f t="shared" si="1"/>
        <v/>
      </c>
    </row>
    <row r="125" spans="1:14">
      <c r="A125" s="46" t="str">
        <f>IF(C125&lt;&gt;"",'Signature Sheet'!$D$13,"")</f>
        <v/>
      </c>
      <c r="B125" s="94"/>
      <c r="C125" s="93"/>
      <c r="D125" s="94"/>
      <c r="E125" s="94"/>
      <c r="F125" s="94"/>
      <c r="G125" s="94"/>
      <c r="H125" s="94"/>
      <c r="I125" s="94"/>
      <c r="J125" s="94"/>
      <c r="K125" s="94"/>
      <c r="L125" s="1"/>
      <c r="M125" s="46" t="str">
        <f>IF(AND(J125="Yes",COUNTIF('Italian Bonds Settings'!C:C,A125&amp;CHAR(32)&amp;"/ Eurex Derivate -" &amp;CHAR(32)&amp;C125&amp;"("&amp;D125&amp;")" )=0),"Please update  tab 'Italian Bonds Setup' with processing settings","")</f>
        <v/>
      </c>
      <c r="N125" s="98" t="str">
        <f t="shared" si="1"/>
        <v/>
      </c>
    </row>
    <row r="126" spans="1:14">
      <c r="A126" s="46" t="str">
        <f>IF(C126&lt;&gt;"",'Signature Sheet'!$D$13,"")</f>
        <v/>
      </c>
      <c r="B126" s="94"/>
      <c r="C126" s="93"/>
      <c r="D126" s="94"/>
      <c r="E126" s="94"/>
      <c r="F126" s="94"/>
      <c r="G126" s="94"/>
      <c r="H126" s="94"/>
      <c r="I126" s="94"/>
      <c r="J126" s="94"/>
      <c r="K126" s="94"/>
      <c r="L126" s="1"/>
      <c r="M126" s="46" t="str">
        <f>IF(AND(J126="Yes",COUNTIF('Italian Bonds Settings'!C:C,A126&amp;CHAR(32)&amp;"/ Eurex Derivate -" &amp;CHAR(32)&amp;C126&amp;"("&amp;D126&amp;")" )=0),"Please update  tab 'Italian Bonds Setup' with processing settings","")</f>
        <v/>
      </c>
      <c r="N126" s="98" t="str">
        <f t="shared" si="1"/>
        <v/>
      </c>
    </row>
    <row r="127" spans="1:14">
      <c r="A127" s="46" t="str">
        <f>IF(C127&lt;&gt;"",'Signature Sheet'!$D$13,"")</f>
        <v/>
      </c>
      <c r="B127" s="94"/>
      <c r="C127" s="93"/>
      <c r="D127" s="94"/>
      <c r="E127" s="94"/>
      <c r="F127" s="94"/>
      <c r="G127" s="94"/>
      <c r="H127" s="94"/>
      <c r="I127" s="94"/>
      <c r="J127" s="94"/>
      <c r="K127" s="94"/>
      <c r="L127" s="1"/>
      <c r="M127" s="46" t="str">
        <f>IF(AND(J127="Yes",COUNTIF('Italian Bonds Settings'!C:C,A127&amp;CHAR(32)&amp;"/ Eurex Derivate -" &amp;CHAR(32)&amp;C127&amp;"("&amp;D127&amp;")" )=0),"Please update  tab 'Italian Bonds Setup' with processing settings","")</f>
        <v/>
      </c>
      <c r="N127" s="98" t="str">
        <f t="shared" si="1"/>
        <v/>
      </c>
    </row>
    <row r="128" spans="1:14">
      <c r="A128" s="46" t="str">
        <f>IF(C128&lt;&gt;"",'Signature Sheet'!$D$13,"")</f>
        <v/>
      </c>
      <c r="B128" s="94"/>
      <c r="C128" s="93"/>
      <c r="D128" s="94"/>
      <c r="E128" s="94"/>
      <c r="F128" s="94"/>
      <c r="G128" s="94"/>
      <c r="H128" s="94"/>
      <c r="I128" s="94"/>
      <c r="J128" s="94"/>
      <c r="K128" s="94"/>
      <c r="L128" s="1"/>
      <c r="M128" s="46" t="str">
        <f>IF(AND(J128="Yes",COUNTIF('Italian Bonds Settings'!C:C,A128&amp;CHAR(32)&amp;"/ Eurex Derivate -" &amp;CHAR(32)&amp;C128&amp;"("&amp;D128&amp;")" )=0),"Please update  tab 'Italian Bonds Setup' with processing settings","")</f>
        <v/>
      </c>
      <c r="N128" s="98" t="str">
        <f t="shared" si="1"/>
        <v/>
      </c>
    </row>
    <row r="129" spans="1:14">
      <c r="A129" s="46" t="str">
        <f>IF(C129&lt;&gt;"",'Signature Sheet'!$D$13,"")</f>
        <v/>
      </c>
      <c r="B129" s="94"/>
      <c r="C129" s="93"/>
      <c r="D129" s="94"/>
      <c r="E129" s="94"/>
      <c r="F129" s="94"/>
      <c r="G129" s="94"/>
      <c r="H129" s="94"/>
      <c r="I129" s="94"/>
      <c r="J129" s="94"/>
      <c r="K129" s="94"/>
      <c r="L129" s="1"/>
      <c r="M129" s="46" t="str">
        <f>IF(AND(J129="Yes",COUNTIF('Italian Bonds Settings'!C:C,A129&amp;CHAR(32)&amp;"/ Eurex Derivate -" &amp;CHAR(32)&amp;C129&amp;"("&amp;D129&amp;")" )=0),"Please update  tab 'Italian Bonds Setup' with processing settings","")</f>
        <v/>
      </c>
      <c r="N129" s="98" t="str">
        <f t="shared" si="1"/>
        <v/>
      </c>
    </row>
    <row r="130" spans="1:14">
      <c r="A130" s="46" t="str">
        <f>IF(C130&lt;&gt;"",'Signature Sheet'!$D$13,"")</f>
        <v/>
      </c>
      <c r="B130" s="94"/>
      <c r="C130" s="93"/>
      <c r="D130" s="94"/>
      <c r="E130" s="94"/>
      <c r="F130" s="94"/>
      <c r="G130" s="94"/>
      <c r="H130" s="94"/>
      <c r="I130" s="94"/>
      <c r="J130" s="94"/>
      <c r="K130" s="94"/>
      <c r="L130" s="1"/>
      <c r="M130" s="46" t="str">
        <f>IF(AND(J130="Yes",COUNTIF('Italian Bonds Settings'!C:C,A130&amp;CHAR(32)&amp;"/ Eurex Derivate -" &amp;CHAR(32)&amp;C130&amp;"("&amp;D130&amp;")" )=0),"Please update  tab 'Italian Bonds Setup' with processing settings","")</f>
        <v/>
      </c>
      <c r="N130" s="98" t="str">
        <f t="shared" si="1"/>
        <v/>
      </c>
    </row>
    <row r="131" spans="1:14">
      <c r="A131" s="46" t="str">
        <f>IF(C131&lt;&gt;"",'Signature Sheet'!$D$13,"")</f>
        <v/>
      </c>
      <c r="B131" s="94"/>
      <c r="C131" s="93"/>
      <c r="D131" s="94"/>
      <c r="E131" s="94"/>
      <c r="F131" s="94"/>
      <c r="G131" s="94"/>
      <c r="H131" s="94"/>
      <c r="I131" s="94"/>
      <c r="J131" s="94"/>
      <c r="K131" s="94"/>
      <c r="L131" s="1"/>
      <c r="M131" s="46" t="str">
        <f>IF(AND(J131="Yes",COUNTIF('Italian Bonds Settings'!C:C,A131&amp;CHAR(32)&amp;"/ Eurex Derivate -" &amp;CHAR(32)&amp;C131&amp;"("&amp;D131&amp;")" )=0),"Please update  tab 'Italian Bonds Setup' with processing settings","")</f>
        <v/>
      </c>
      <c r="N131" s="98" t="str">
        <f t="shared" ref="N131:N194" si="2">IF(C131&lt;&gt;"", IF(D131="", $D$1&amp; "/", "")&amp; IF(G131="", $G$1&amp; "/", "")&amp; IF(H131="", $H$1&amp; "/", "")&amp; IF(K131="", $K$1&amp; "/", ""),"")</f>
        <v/>
      </c>
    </row>
    <row r="132" spans="1:14">
      <c r="A132" s="46" t="str">
        <f>IF(C132&lt;&gt;"",'Signature Sheet'!$D$13,"")</f>
        <v/>
      </c>
      <c r="B132" s="94"/>
      <c r="C132" s="93"/>
      <c r="D132" s="94"/>
      <c r="E132" s="94"/>
      <c r="F132" s="94"/>
      <c r="G132" s="94"/>
      <c r="H132" s="94"/>
      <c r="I132" s="94"/>
      <c r="J132" s="94"/>
      <c r="K132" s="94"/>
      <c r="L132" s="1"/>
      <c r="M132" s="46" t="str">
        <f>IF(AND(J132="Yes",COUNTIF('Italian Bonds Settings'!C:C,A132&amp;CHAR(32)&amp;"/ Eurex Derivate -" &amp;CHAR(32)&amp;C132&amp;"("&amp;D132&amp;")" )=0),"Please update  tab 'Italian Bonds Setup' with processing settings","")</f>
        <v/>
      </c>
      <c r="N132" s="98" t="str">
        <f t="shared" si="2"/>
        <v/>
      </c>
    </row>
    <row r="133" spans="1:14">
      <c r="A133" s="46" t="str">
        <f>IF(C133&lt;&gt;"",'Signature Sheet'!$D$13,"")</f>
        <v/>
      </c>
      <c r="B133" s="94"/>
      <c r="C133" s="93"/>
      <c r="D133" s="94"/>
      <c r="E133" s="94"/>
      <c r="F133" s="94"/>
      <c r="G133" s="94"/>
      <c r="H133" s="94"/>
      <c r="I133" s="94"/>
      <c r="J133" s="94"/>
      <c r="K133" s="94"/>
      <c r="L133" s="1"/>
      <c r="M133" s="46" t="str">
        <f>IF(AND(J133="Yes",COUNTIF('Italian Bonds Settings'!C:C,A133&amp;CHAR(32)&amp;"/ Eurex Derivate -" &amp;CHAR(32)&amp;C133&amp;"("&amp;D133&amp;")" )=0),"Please update  tab 'Italian Bonds Setup' with processing settings","")</f>
        <v/>
      </c>
      <c r="N133" s="98" t="str">
        <f t="shared" si="2"/>
        <v/>
      </c>
    </row>
    <row r="134" spans="1:14">
      <c r="A134" s="46" t="str">
        <f>IF(C134&lt;&gt;"",'Signature Sheet'!$D$13,"")</f>
        <v/>
      </c>
      <c r="B134" s="94"/>
      <c r="C134" s="93"/>
      <c r="D134" s="94"/>
      <c r="E134" s="94"/>
      <c r="F134" s="94"/>
      <c r="G134" s="94"/>
      <c r="H134" s="94"/>
      <c r="I134" s="94"/>
      <c r="J134" s="94"/>
      <c r="K134" s="94"/>
      <c r="L134" s="1"/>
      <c r="M134" s="46" t="str">
        <f>IF(AND(J134="Yes",COUNTIF('Italian Bonds Settings'!C:C,A134&amp;CHAR(32)&amp;"/ Eurex Derivate -" &amp;CHAR(32)&amp;C134&amp;"("&amp;D134&amp;")" )=0),"Please update  tab 'Italian Bonds Setup' with processing settings","")</f>
        <v/>
      </c>
      <c r="N134" s="98" t="str">
        <f t="shared" si="2"/>
        <v/>
      </c>
    </row>
    <row r="135" spans="1:14">
      <c r="A135" s="46" t="str">
        <f>IF(C135&lt;&gt;"",'Signature Sheet'!$D$13,"")</f>
        <v/>
      </c>
      <c r="B135" s="94"/>
      <c r="C135" s="93"/>
      <c r="D135" s="94"/>
      <c r="E135" s="94"/>
      <c r="F135" s="94"/>
      <c r="G135" s="94"/>
      <c r="H135" s="94"/>
      <c r="I135" s="94"/>
      <c r="J135" s="94"/>
      <c r="K135" s="94"/>
      <c r="L135" s="1"/>
      <c r="M135" s="46" t="str">
        <f>IF(AND(J135="Yes",COUNTIF('Italian Bonds Settings'!C:C,A135&amp;CHAR(32)&amp;"/ Eurex Derivate -" &amp;CHAR(32)&amp;C135&amp;"("&amp;D135&amp;")" )=0),"Please update  tab 'Italian Bonds Setup' with processing settings","")</f>
        <v/>
      </c>
      <c r="N135" s="98" t="str">
        <f t="shared" si="2"/>
        <v/>
      </c>
    </row>
    <row r="136" spans="1:14">
      <c r="A136" s="46" t="str">
        <f>IF(C136&lt;&gt;"",'Signature Sheet'!$D$13,"")</f>
        <v/>
      </c>
      <c r="B136" s="94"/>
      <c r="C136" s="93"/>
      <c r="D136" s="94"/>
      <c r="E136" s="94"/>
      <c r="F136" s="94"/>
      <c r="G136" s="94"/>
      <c r="H136" s="94"/>
      <c r="I136" s="94"/>
      <c r="J136" s="94"/>
      <c r="K136" s="94"/>
      <c r="L136" s="1"/>
      <c r="M136" s="46" t="str">
        <f>IF(AND(J136="Yes",COUNTIF('Italian Bonds Settings'!C:C,A136&amp;CHAR(32)&amp;"/ Eurex Derivate -" &amp;CHAR(32)&amp;C136&amp;"("&amp;D136&amp;")" )=0),"Please update  tab 'Italian Bonds Setup' with processing settings","")</f>
        <v/>
      </c>
      <c r="N136" s="98" t="str">
        <f t="shared" si="2"/>
        <v/>
      </c>
    </row>
    <row r="137" spans="1:14">
      <c r="A137" s="46" t="str">
        <f>IF(C137&lt;&gt;"",'Signature Sheet'!$D$13,"")</f>
        <v/>
      </c>
      <c r="B137" s="94"/>
      <c r="C137" s="93"/>
      <c r="D137" s="94"/>
      <c r="E137" s="94"/>
      <c r="F137" s="94"/>
      <c r="G137" s="94"/>
      <c r="H137" s="94"/>
      <c r="I137" s="94"/>
      <c r="J137" s="94"/>
      <c r="K137" s="94"/>
      <c r="L137" s="1"/>
      <c r="M137" s="46" t="str">
        <f>IF(AND(J137="Yes",COUNTIF('Italian Bonds Settings'!C:C,A137&amp;CHAR(32)&amp;"/ Eurex Derivate -" &amp;CHAR(32)&amp;C137&amp;"("&amp;D137&amp;")" )=0),"Please update  tab 'Italian Bonds Setup' with processing settings","")</f>
        <v/>
      </c>
      <c r="N137" s="98" t="str">
        <f t="shared" si="2"/>
        <v/>
      </c>
    </row>
    <row r="138" spans="1:14">
      <c r="A138" s="46" t="str">
        <f>IF(C138&lt;&gt;"",'Signature Sheet'!$D$13,"")</f>
        <v/>
      </c>
      <c r="B138" s="94"/>
      <c r="C138" s="93"/>
      <c r="D138" s="94"/>
      <c r="E138" s="94"/>
      <c r="F138" s="94"/>
      <c r="G138" s="94"/>
      <c r="H138" s="94"/>
      <c r="I138" s="94"/>
      <c r="J138" s="94"/>
      <c r="K138" s="94"/>
      <c r="L138" s="1"/>
      <c r="M138" s="46" t="str">
        <f>IF(AND(J138="Yes",COUNTIF('Italian Bonds Settings'!C:C,A138&amp;CHAR(32)&amp;"/ Eurex Derivate -" &amp;CHAR(32)&amp;C138&amp;"("&amp;D138&amp;")" )=0),"Please update  tab 'Italian Bonds Setup' with processing settings","")</f>
        <v/>
      </c>
      <c r="N138" s="98" t="str">
        <f t="shared" si="2"/>
        <v/>
      </c>
    </row>
    <row r="139" spans="1:14">
      <c r="A139" s="46" t="str">
        <f>IF(C139&lt;&gt;"",'Signature Sheet'!$D$13,"")</f>
        <v/>
      </c>
      <c r="B139" s="94"/>
      <c r="C139" s="93"/>
      <c r="D139" s="94"/>
      <c r="E139" s="94"/>
      <c r="F139" s="94"/>
      <c r="G139" s="94"/>
      <c r="H139" s="94"/>
      <c r="I139" s="94"/>
      <c r="J139" s="94"/>
      <c r="K139" s="94"/>
      <c r="L139" s="1"/>
      <c r="M139" s="46" t="str">
        <f>IF(AND(J139="Yes",COUNTIF('Italian Bonds Settings'!C:C,A139&amp;CHAR(32)&amp;"/ Eurex Derivate -" &amp;CHAR(32)&amp;C139&amp;"("&amp;D139&amp;")" )=0),"Please update  tab 'Italian Bonds Setup' with processing settings","")</f>
        <v/>
      </c>
      <c r="N139" s="98" t="str">
        <f t="shared" si="2"/>
        <v/>
      </c>
    </row>
    <row r="140" spans="1:14">
      <c r="A140" s="46" t="str">
        <f>IF(C140&lt;&gt;"",'Signature Sheet'!$D$13,"")</f>
        <v/>
      </c>
      <c r="B140" s="94"/>
      <c r="C140" s="93"/>
      <c r="D140" s="94"/>
      <c r="E140" s="94"/>
      <c r="F140" s="94"/>
      <c r="G140" s="94"/>
      <c r="H140" s="94"/>
      <c r="I140" s="94"/>
      <c r="J140" s="94"/>
      <c r="K140" s="94"/>
      <c r="L140" s="1"/>
      <c r="M140" s="46" t="str">
        <f>IF(AND(J140="Yes",COUNTIF('Italian Bonds Settings'!C:C,A140&amp;CHAR(32)&amp;"/ Eurex Derivate -" &amp;CHAR(32)&amp;C140&amp;"("&amp;D140&amp;")" )=0),"Please update  tab 'Italian Bonds Setup' with processing settings","")</f>
        <v/>
      </c>
      <c r="N140" s="98" t="str">
        <f t="shared" si="2"/>
        <v/>
      </c>
    </row>
    <row r="141" spans="1:14">
      <c r="A141" s="46" t="str">
        <f>IF(C141&lt;&gt;"",'Signature Sheet'!$D$13,"")</f>
        <v/>
      </c>
      <c r="B141" s="94"/>
      <c r="C141" s="93"/>
      <c r="D141" s="94"/>
      <c r="E141" s="94"/>
      <c r="F141" s="94"/>
      <c r="G141" s="94"/>
      <c r="H141" s="94"/>
      <c r="I141" s="94"/>
      <c r="J141" s="94"/>
      <c r="K141" s="94"/>
      <c r="L141" s="1"/>
      <c r="M141" s="46" t="str">
        <f>IF(AND(J141="Yes",COUNTIF('Italian Bonds Settings'!C:C,A141&amp;CHAR(32)&amp;"/ Eurex Derivate -" &amp;CHAR(32)&amp;C141&amp;"("&amp;D141&amp;")" )=0),"Please update  tab 'Italian Bonds Setup' with processing settings","")</f>
        <v/>
      </c>
      <c r="N141" s="98" t="str">
        <f t="shared" si="2"/>
        <v/>
      </c>
    </row>
    <row r="142" spans="1:14">
      <c r="A142" s="46" t="str">
        <f>IF(C142&lt;&gt;"",'Signature Sheet'!$D$13,"")</f>
        <v/>
      </c>
      <c r="B142" s="94"/>
      <c r="C142" s="93"/>
      <c r="D142" s="94"/>
      <c r="E142" s="94"/>
      <c r="F142" s="94"/>
      <c r="G142" s="94"/>
      <c r="H142" s="94"/>
      <c r="I142" s="94"/>
      <c r="J142" s="94"/>
      <c r="K142" s="94"/>
      <c r="L142" s="1"/>
      <c r="M142" s="46" t="str">
        <f>IF(AND(J142="Yes",COUNTIF('Italian Bonds Settings'!C:C,A142&amp;CHAR(32)&amp;"/ Eurex Derivate -" &amp;CHAR(32)&amp;C142&amp;"("&amp;D142&amp;")" )=0),"Please update  tab 'Italian Bonds Setup' with processing settings","")</f>
        <v/>
      </c>
      <c r="N142" s="98" t="str">
        <f t="shared" si="2"/>
        <v/>
      </c>
    </row>
    <row r="143" spans="1:14">
      <c r="A143" s="46" t="str">
        <f>IF(C143&lt;&gt;"",'Signature Sheet'!$D$13,"")</f>
        <v/>
      </c>
      <c r="B143" s="94"/>
      <c r="C143" s="93"/>
      <c r="D143" s="94"/>
      <c r="E143" s="94"/>
      <c r="F143" s="94"/>
      <c r="G143" s="94"/>
      <c r="H143" s="94"/>
      <c r="I143" s="94"/>
      <c r="J143" s="94"/>
      <c r="K143" s="94"/>
      <c r="L143" s="1"/>
      <c r="M143" s="46" t="str">
        <f>IF(AND(J143="Yes",COUNTIF('Italian Bonds Settings'!C:C,A143&amp;CHAR(32)&amp;"/ Eurex Derivate -" &amp;CHAR(32)&amp;C143&amp;"("&amp;D143&amp;")" )=0),"Please update  tab 'Italian Bonds Setup' with processing settings","")</f>
        <v/>
      </c>
      <c r="N143" s="98" t="str">
        <f t="shared" si="2"/>
        <v/>
      </c>
    </row>
    <row r="144" spans="1:14">
      <c r="A144" s="46" t="str">
        <f>IF(C144&lt;&gt;"",'Signature Sheet'!$D$13,"")</f>
        <v/>
      </c>
      <c r="B144" s="94"/>
      <c r="C144" s="93"/>
      <c r="D144" s="94"/>
      <c r="E144" s="94"/>
      <c r="F144" s="94"/>
      <c r="G144" s="94"/>
      <c r="H144" s="94"/>
      <c r="I144" s="94"/>
      <c r="J144" s="94"/>
      <c r="K144" s="94"/>
      <c r="L144" s="1"/>
      <c r="M144" s="46" t="str">
        <f>IF(AND(J144="Yes",COUNTIF('Italian Bonds Settings'!C:C,A144&amp;CHAR(32)&amp;"/ Eurex Derivate -" &amp;CHAR(32)&amp;C144&amp;"("&amp;D144&amp;")" )=0),"Please update  tab 'Italian Bonds Setup' with processing settings","")</f>
        <v/>
      </c>
      <c r="N144" s="98" t="str">
        <f t="shared" si="2"/>
        <v/>
      </c>
    </row>
    <row r="145" spans="1:14">
      <c r="A145" s="46" t="str">
        <f>IF(C145&lt;&gt;"",'Signature Sheet'!$D$13,"")</f>
        <v/>
      </c>
      <c r="B145" s="94"/>
      <c r="C145" s="93"/>
      <c r="D145" s="94"/>
      <c r="E145" s="94"/>
      <c r="F145" s="94"/>
      <c r="G145" s="94"/>
      <c r="H145" s="94"/>
      <c r="I145" s="94"/>
      <c r="J145" s="94"/>
      <c r="K145" s="94"/>
      <c r="L145" s="1"/>
      <c r="M145" s="46" t="str">
        <f>IF(AND(J145="Yes",COUNTIF('Italian Bonds Settings'!C:C,A145&amp;CHAR(32)&amp;"/ Eurex Derivate -" &amp;CHAR(32)&amp;C145&amp;"("&amp;D145&amp;")" )=0),"Please update  tab 'Italian Bonds Setup' with processing settings","")</f>
        <v/>
      </c>
      <c r="N145" s="98" t="str">
        <f t="shared" si="2"/>
        <v/>
      </c>
    </row>
    <row r="146" spans="1:14">
      <c r="A146" s="46" t="str">
        <f>IF(C146&lt;&gt;"",'Signature Sheet'!$D$13,"")</f>
        <v/>
      </c>
      <c r="B146" s="94"/>
      <c r="C146" s="93"/>
      <c r="D146" s="94"/>
      <c r="E146" s="94"/>
      <c r="F146" s="94"/>
      <c r="G146" s="94"/>
      <c r="H146" s="94"/>
      <c r="I146" s="94"/>
      <c r="J146" s="94"/>
      <c r="K146" s="94"/>
      <c r="L146" s="1"/>
      <c r="M146" s="46" t="str">
        <f>IF(AND(J146="Yes",COUNTIF('Italian Bonds Settings'!C:C,A146&amp;CHAR(32)&amp;"/ Eurex Derivate -" &amp;CHAR(32)&amp;C146&amp;"("&amp;D146&amp;")" )=0),"Please update  tab 'Italian Bonds Setup' with processing settings","")</f>
        <v/>
      </c>
      <c r="N146" s="98" t="str">
        <f t="shared" si="2"/>
        <v/>
      </c>
    </row>
    <row r="147" spans="1:14">
      <c r="A147" s="46" t="str">
        <f>IF(C147&lt;&gt;"",'Signature Sheet'!$D$13,"")</f>
        <v/>
      </c>
      <c r="B147" s="94"/>
      <c r="C147" s="93"/>
      <c r="D147" s="94"/>
      <c r="E147" s="94"/>
      <c r="F147" s="94"/>
      <c r="G147" s="94"/>
      <c r="H147" s="94"/>
      <c r="I147" s="94"/>
      <c r="J147" s="94"/>
      <c r="K147" s="94"/>
      <c r="L147" s="1"/>
      <c r="M147" s="46" t="str">
        <f>IF(AND(J147="Yes",COUNTIF('Italian Bonds Settings'!C:C,A147&amp;CHAR(32)&amp;"/ Eurex Derivate -" &amp;CHAR(32)&amp;C147&amp;"("&amp;D147&amp;")" )=0),"Please update  tab 'Italian Bonds Setup' with processing settings","")</f>
        <v/>
      </c>
      <c r="N147" s="98" t="str">
        <f t="shared" si="2"/>
        <v/>
      </c>
    </row>
    <row r="148" spans="1:14">
      <c r="A148" s="46" t="str">
        <f>IF(C148&lt;&gt;"",'Signature Sheet'!$D$13,"")</f>
        <v/>
      </c>
      <c r="B148" s="94"/>
      <c r="C148" s="93"/>
      <c r="D148" s="94"/>
      <c r="E148" s="94"/>
      <c r="F148" s="94"/>
      <c r="G148" s="94"/>
      <c r="H148" s="94"/>
      <c r="I148" s="94"/>
      <c r="J148" s="94"/>
      <c r="K148" s="94"/>
      <c r="L148" s="1"/>
      <c r="M148" s="46" t="str">
        <f>IF(AND(J148="Yes",COUNTIF('Italian Bonds Settings'!C:C,A148&amp;CHAR(32)&amp;"/ Eurex Derivate -" &amp;CHAR(32)&amp;C148&amp;"("&amp;D148&amp;")" )=0),"Please update  tab 'Italian Bonds Setup' with processing settings","")</f>
        <v/>
      </c>
      <c r="N148" s="98" t="str">
        <f t="shared" si="2"/>
        <v/>
      </c>
    </row>
    <row r="149" spans="1:14">
      <c r="A149" s="46" t="str">
        <f>IF(C149&lt;&gt;"",'Signature Sheet'!$D$13,"")</f>
        <v/>
      </c>
      <c r="B149" s="94"/>
      <c r="C149" s="93"/>
      <c r="D149" s="94"/>
      <c r="E149" s="94"/>
      <c r="F149" s="94"/>
      <c r="G149" s="94"/>
      <c r="H149" s="94"/>
      <c r="I149" s="94"/>
      <c r="J149" s="94"/>
      <c r="K149" s="94"/>
      <c r="L149" s="1"/>
      <c r="M149" s="46" t="str">
        <f>IF(AND(J149="Yes",COUNTIF('Italian Bonds Settings'!C:C,A149&amp;CHAR(32)&amp;"/ Eurex Derivate -" &amp;CHAR(32)&amp;C149&amp;"("&amp;D149&amp;")" )=0),"Please update  tab 'Italian Bonds Setup' with processing settings","")</f>
        <v/>
      </c>
      <c r="N149" s="98" t="str">
        <f t="shared" si="2"/>
        <v/>
      </c>
    </row>
    <row r="150" spans="1:14">
      <c r="A150" s="46" t="str">
        <f>IF(C150&lt;&gt;"",'Signature Sheet'!$D$13,"")</f>
        <v/>
      </c>
      <c r="B150" s="94"/>
      <c r="C150" s="93"/>
      <c r="D150" s="94"/>
      <c r="E150" s="94"/>
      <c r="F150" s="94"/>
      <c r="G150" s="94"/>
      <c r="H150" s="94"/>
      <c r="I150" s="94"/>
      <c r="J150" s="94"/>
      <c r="K150" s="94"/>
      <c r="L150" s="1"/>
      <c r="M150" s="46" t="str">
        <f>IF(AND(J150="Yes",COUNTIF('Italian Bonds Settings'!C:C,A150&amp;CHAR(32)&amp;"/ Eurex Derivate -" &amp;CHAR(32)&amp;C150&amp;"("&amp;D150&amp;")" )=0),"Please update  tab 'Italian Bonds Setup' with processing settings","")</f>
        <v/>
      </c>
      <c r="N150" s="98" t="str">
        <f t="shared" si="2"/>
        <v/>
      </c>
    </row>
    <row r="151" spans="1:14">
      <c r="A151" s="46" t="str">
        <f>IF(C151&lt;&gt;"",'Signature Sheet'!$D$13,"")</f>
        <v/>
      </c>
      <c r="B151" s="94"/>
      <c r="C151" s="93"/>
      <c r="D151" s="94"/>
      <c r="E151" s="94"/>
      <c r="F151" s="94"/>
      <c r="G151" s="94"/>
      <c r="H151" s="94"/>
      <c r="I151" s="94"/>
      <c r="J151" s="94"/>
      <c r="K151" s="94"/>
      <c r="L151" s="1"/>
      <c r="M151" s="46" t="str">
        <f>IF(AND(J151="Yes",COUNTIF('Italian Bonds Settings'!C:C,A151&amp;CHAR(32)&amp;"/ Eurex Derivate -" &amp;CHAR(32)&amp;C151&amp;"("&amp;D151&amp;")" )=0),"Please update  tab 'Italian Bonds Setup' with processing settings","")</f>
        <v/>
      </c>
      <c r="N151" s="98" t="str">
        <f t="shared" si="2"/>
        <v/>
      </c>
    </row>
    <row r="152" spans="1:14">
      <c r="A152" s="46" t="str">
        <f>IF(C152&lt;&gt;"",'Signature Sheet'!$D$13,"")</f>
        <v/>
      </c>
      <c r="B152" s="94"/>
      <c r="C152" s="93"/>
      <c r="D152" s="94"/>
      <c r="E152" s="94"/>
      <c r="F152" s="94"/>
      <c r="G152" s="94"/>
      <c r="H152" s="94"/>
      <c r="I152" s="94"/>
      <c r="J152" s="94"/>
      <c r="K152" s="94"/>
      <c r="L152" s="1"/>
      <c r="M152" s="46" t="str">
        <f>IF(AND(J152="Yes",COUNTIF('Italian Bonds Settings'!C:C,A152&amp;CHAR(32)&amp;"/ Eurex Derivate -" &amp;CHAR(32)&amp;C152&amp;"("&amp;D152&amp;")" )=0),"Please update  tab 'Italian Bonds Setup' with processing settings","")</f>
        <v/>
      </c>
      <c r="N152" s="98" t="str">
        <f t="shared" si="2"/>
        <v/>
      </c>
    </row>
    <row r="153" spans="1:14">
      <c r="A153" s="46" t="str">
        <f>IF(C153&lt;&gt;"",'Signature Sheet'!$D$13,"")</f>
        <v/>
      </c>
      <c r="B153" s="94"/>
      <c r="C153" s="93"/>
      <c r="D153" s="94"/>
      <c r="E153" s="94"/>
      <c r="F153" s="94"/>
      <c r="G153" s="94"/>
      <c r="H153" s="94"/>
      <c r="I153" s="94"/>
      <c r="J153" s="94"/>
      <c r="K153" s="94"/>
      <c r="L153" s="1"/>
      <c r="M153" s="46" t="str">
        <f>IF(AND(J153="Yes",COUNTIF('Italian Bonds Settings'!C:C,A153&amp;CHAR(32)&amp;"/ Eurex Derivate -" &amp;CHAR(32)&amp;C153&amp;"("&amp;D153&amp;")" )=0),"Please update  tab 'Italian Bonds Setup' with processing settings","")</f>
        <v/>
      </c>
      <c r="N153" s="98" t="str">
        <f t="shared" si="2"/>
        <v/>
      </c>
    </row>
    <row r="154" spans="1:14">
      <c r="A154" s="46" t="str">
        <f>IF(C154&lt;&gt;"",'Signature Sheet'!$D$13,"")</f>
        <v/>
      </c>
      <c r="B154" s="94"/>
      <c r="C154" s="93"/>
      <c r="D154" s="94"/>
      <c r="E154" s="94"/>
      <c r="F154" s="94"/>
      <c r="G154" s="94"/>
      <c r="H154" s="94"/>
      <c r="I154" s="94"/>
      <c r="J154" s="94"/>
      <c r="K154" s="94"/>
      <c r="L154" s="1"/>
      <c r="M154" s="46" t="str">
        <f>IF(AND(J154="Yes",COUNTIF('Italian Bonds Settings'!C:C,A154&amp;CHAR(32)&amp;"/ Eurex Derivate -" &amp;CHAR(32)&amp;C154&amp;"("&amp;D154&amp;")" )=0),"Please update  tab 'Italian Bonds Setup' with processing settings","")</f>
        <v/>
      </c>
      <c r="N154" s="98" t="str">
        <f t="shared" si="2"/>
        <v/>
      </c>
    </row>
    <row r="155" spans="1:14">
      <c r="A155" s="46" t="str">
        <f>IF(C155&lt;&gt;"",'Signature Sheet'!$D$13,"")</f>
        <v/>
      </c>
      <c r="B155" s="94"/>
      <c r="C155" s="93"/>
      <c r="D155" s="94"/>
      <c r="E155" s="94"/>
      <c r="F155" s="94"/>
      <c r="G155" s="94"/>
      <c r="H155" s="94"/>
      <c r="I155" s="94"/>
      <c r="J155" s="94"/>
      <c r="K155" s="94"/>
      <c r="L155" s="1"/>
      <c r="M155" s="46" t="str">
        <f>IF(AND(J155="Yes",COUNTIF('Italian Bonds Settings'!C:C,A155&amp;CHAR(32)&amp;"/ Eurex Derivate -" &amp;CHAR(32)&amp;C155&amp;"("&amp;D155&amp;")" )=0),"Please update  tab 'Italian Bonds Setup' with processing settings","")</f>
        <v/>
      </c>
      <c r="N155" s="98" t="str">
        <f t="shared" si="2"/>
        <v/>
      </c>
    </row>
    <row r="156" spans="1:14">
      <c r="A156" s="46" t="str">
        <f>IF(C156&lt;&gt;"",'Signature Sheet'!$D$13,"")</f>
        <v/>
      </c>
      <c r="B156" s="94"/>
      <c r="C156" s="93"/>
      <c r="D156" s="94"/>
      <c r="E156" s="94"/>
      <c r="F156" s="94"/>
      <c r="G156" s="94"/>
      <c r="H156" s="94"/>
      <c r="I156" s="94"/>
      <c r="J156" s="94"/>
      <c r="K156" s="94"/>
      <c r="L156" s="1"/>
      <c r="M156" s="46" t="str">
        <f>IF(AND(J156="Yes",COUNTIF('Italian Bonds Settings'!C:C,A156&amp;CHAR(32)&amp;"/ Eurex Derivate -" &amp;CHAR(32)&amp;C156&amp;"("&amp;D156&amp;")" )=0),"Please update  tab 'Italian Bonds Setup' with processing settings","")</f>
        <v/>
      </c>
      <c r="N156" s="98" t="str">
        <f t="shared" si="2"/>
        <v/>
      </c>
    </row>
    <row r="157" spans="1:14">
      <c r="A157" s="46" t="str">
        <f>IF(C157&lt;&gt;"",'Signature Sheet'!$D$13,"")</f>
        <v/>
      </c>
      <c r="B157" s="94"/>
      <c r="C157" s="93"/>
      <c r="D157" s="94"/>
      <c r="E157" s="94"/>
      <c r="F157" s="94"/>
      <c r="G157" s="94"/>
      <c r="H157" s="94"/>
      <c r="I157" s="94"/>
      <c r="J157" s="94"/>
      <c r="K157" s="94"/>
      <c r="L157" s="1"/>
      <c r="M157" s="46" t="str">
        <f>IF(AND(J157="Yes",COUNTIF('Italian Bonds Settings'!C:C,A157&amp;CHAR(32)&amp;"/ Eurex Derivate -" &amp;CHAR(32)&amp;C157&amp;"("&amp;D157&amp;")" )=0),"Please update  tab 'Italian Bonds Setup' with processing settings","")</f>
        <v/>
      </c>
      <c r="N157" s="98" t="str">
        <f t="shared" si="2"/>
        <v/>
      </c>
    </row>
    <row r="158" spans="1:14">
      <c r="A158" s="46" t="str">
        <f>IF(C158&lt;&gt;"",'Signature Sheet'!$D$13,"")</f>
        <v/>
      </c>
      <c r="B158" s="94"/>
      <c r="C158" s="93"/>
      <c r="D158" s="94"/>
      <c r="E158" s="94"/>
      <c r="F158" s="94"/>
      <c r="G158" s="94"/>
      <c r="H158" s="94"/>
      <c r="I158" s="94"/>
      <c r="J158" s="94"/>
      <c r="K158" s="94"/>
      <c r="L158" s="1"/>
      <c r="M158" s="46" t="str">
        <f>IF(AND(J158="Yes",COUNTIF('Italian Bonds Settings'!C:C,A158&amp;CHAR(32)&amp;"/ Eurex Derivate -" &amp;CHAR(32)&amp;C158&amp;"("&amp;D158&amp;")" )=0),"Please update  tab 'Italian Bonds Setup' with processing settings","")</f>
        <v/>
      </c>
      <c r="N158" s="98" t="str">
        <f t="shared" si="2"/>
        <v/>
      </c>
    </row>
    <row r="159" spans="1:14">
      <c r="A159" s="46" t="str">
        <f>IF(C159&lt;&gt;"",'Signature Sheet'!$D$13,"")</f>
        <v/>
      </c>
      <c r="B159" s="94"/>
      <c r="C159" s="93"/>
      <c r="D159" s="94"/>
      <c r="E159" s="94"/>
      <c r="F159" s="94"/>
      <c r="G159" s="94"/>
      <c r="H159" s="94"/>
      <c r="I159" s="94"/>
      <c r="J159" s="94"/>
      <c r="K159" s="94"/>
      <c r="L159" s="1"/>
      <c r="M159" s="46" t="str">
        <f>IF(AND(J159="Yes",COUNTIF('Italian Bonds Settings'!C:C,A159&amp;CHAR(32)&amp;"/ Eurex Derivate -" &amp;CHAR(32)&amp;C159&amp;"("&amp;D159&amp;")" )=0),"Please update  tab 'Italian Bonds Setup' with processing settings","")</f>
        <v/>
      </c>
      <c r="N159" s="98" t="str">
        <f t="shared" si="2"/>
        <v/>
      </c>
    </row>
    <row r="160" spans="1:14">
      <c r="A160" s="46" t="str">
        <f>IF(C160&lt;&gt;"",'Signature Sheet'!$D$13,"")</f>
        <v/>
      </c>
      <c r="B160" s="94"/>
      <c r="C160" s="93"/>
      <c r="D160" s="94"/>
      <c r="E160" s="94"/>
      <c r="F160" s="94"/>
      <c r="G160" s="94"/>
      <c r="H160" s="94"/>
      <c r="I160" s="94"/>
      <c r="J160" s="94"/>
      <c r="K160" s="94"/>
      <c r="L160" s="1"/>
      <c r="M160" s="46" t="str">
        <f>IF(AND(J160="Yes",COUNTIF('Italian Bonds Settings'!C:C,A160&amp;CHAR(32)&amp;"/ Eurex Derivate -" &amp;CHAR(32)&amp;C160&amp;"("&amp;D160&amp;")" )=0),"Please update  tab 'Italian Bonds Setup' with processing settings","")</f>
        <v/>
      </c>
      <c r="N160" s="98" t="str">
        <f t="shared" si="2"/>
        <v/>
      </c>
    </row>
    <row r="161" spans="1:14">
      <c r="A161" s="46" t="str">
        <f>IF(C161&lt;&gt;"",'Signature Sheet'!$D$13,"")</f>
        <v/>
      </c>
      <c r="B161" s="94"/>
      <c r="C161" s="93"/>
      <c r="D161" s="94"/>
      <c r="E161" s="94"/>
      <c r="F161" s="94"/>
      <c r="G161" s="94"/>
      <c r="H161" s="94"/>
      <c r="I161" s="94"/>
      <c r="J161" s="94"/>
      <c r="K161" s="94"/>
      <c r="L161" s="1"/>
      <c r="M161" s="46" t="str">
        <f>IF(AND(J161="Yes",COUNTIF('Italian Bonds Settings'!C:C,A161&amp;CHAR(32)&amp;"/ Eurex Derivate -" &amp;CHAR(32)&amp;C161&amp;"("&amp;D161&amp;")" )=0),"Please update  tab 'Italian Bonds Setup' with processing settings","")</f>
        <v/>
      </c>
      <c r="N161" s="98" t="str">
        <f t="shared" si="2"/>
        <v/>
      </c>
    </row>
    <row r="162" spans="1:14">
      <c r="A162" s="46" t="str">
        <f>IF(C162&lt;&gt;"",'Signature Sheet'!$D$13,"")</f>
        <v/>
      </c>
      <c r="B162" s="94"/>
      <c r="C162" s="93"/>
      <c r="D162" s="94"/>
      <c r="E162" s="94"/>
      <c r="F162" s="94"/>
      <c r="G162" s="94"/>
      <c r="H162" s="94"/>
      <c r="I162" s="94"/>
      <c r="J162" s="94"/>
      <c r="K162" s="94"/>
      <c r="L162" s="1"/>
      <c r="M162" s="46" t="str">
        <f>IF(AND(J162="Yes",COUNTIF('Italian Bonds Settings'!C:C,A162&amp;CHAR(32)&amp;"/ Eurex Derivate -" &amp;CHAR(32)&amp;C162&amp;"("&amp;D162&amp;")" )=0),"Please update  tab 'Italian Bonds Setup' with processing settings","")</f>
        <v/>
      </c>
      <c r="N162" s="98" t="str">
        <f t="shared" si="2"/>
        <v/>
      </c>
    </row>
    <row r="163" spans="1:14">
      <c r="A163" s="46" t="str">
        <f>IF(C163&lt;&gt;"",'Signature Sheet'!$D$13,"")</f>
        <v/>
      </c>
      <c r="B163" s="94"/>
      <c r="C163" s="93"/>
      <c r="D163" s="94"/>
      <c r="E163" s="94"/>
      <c r="F163" s="94"/>
      <c r="G163" s="94"/>
      <c r="H163" s="94"/>
      <c r="I163" s="94"/>
      <c r="J163" s="94"/>
      <c r="K163" s="94"/>
      <c r="L163" s="1"/>
      <c r="M163" s="46" t="str">
        <f>IF(AND(J163="Yes",COUNTIF('Italian Bonds Settings'!C:C,A163&amp;CHAR(32)&amp;"/ Eurex Derivate -" &amp;CHAR(32)&amp;C163&amp;"("&amp;D163&amp;")" )=0),"Please update  tab 'Italian Bonds Setup' with processing settings","")</f>
        <v/>
      </c>
      <c r="N163" s="98" t="str">
        <f t="shared" si="2"/>
        <v/>
      </c>
    </row>
    <row r="164" spans="1:14">
      <c r="A164" s="46" t="str">
        <f>IF(C164&lt;&gt;"",'Signature Sheet'!$D$13,"")</f>
        <v/>
      </c>
      <c r="B164" s="94"/>
      <c r="C164" s="93"/>
      <c r="D164" s="94"/>
      <c r="E164" s="94"/>
      <c r="F164" s="94"/>
      <c r="G164" s="94"/>
      <c r="H164" s="94"/>
      <c r="I164" s="94"/>
      <c r="J164" s="94"/>
      <c r="K164" s="94"/>
      <c r="L164" s="1"/>
      <c r="M164" s="46" t="str">
        <f>IF(AND(J164="Yes",COUNTIF('Italian Bonds Settings'!C:C,A164&amp;CHAR(32)&amp;"/ Eurex Derivate -" &amp;CHAR(32)&amp;C164&amp;"("&amp;D164&amp;")" )=0),"Please update  tab 'Italian Bonds Setup' with processing settings","")</f>
        <v/>
      </c>
      <c r="N164" s="98" t="str">
        <f t="shared" si="2"/>
        <v/>
      </c>
    </row>
    <row r="165" spans="1:14">
      <c r="A165" s="46" t="str">
        <f>IF(C165&lt;&gt;"",'Signature Sheet'!$D$13,"")</f>
        <v/>
      </c>
      <c r="B165" s="94"/>
      <c r="C165" s="93"/>
      <c r="D165" s="94"/>
      <c r="E165" s="94"/>
      <c r="F165" s="94"/>
      <c r="G165" s="94"/>
      <c r="H165" s="94"/>
      <c r="I165" s="94"/>
      <c r="J165" s="94"/>
      <c r="K165" s="94"/>
      <c r="L165" s="1"/>
      <c r="M165" s="46" t="str">
        <f>IF(AND(J165="Yes",COUNTIF('Italian Bonds Settings'!C:C,A165&amp;CHAR(32)&amp;"/ Eurex Derivate -" &amp;CHAR(32)&amp;C165&amp;"("&amp;D165&amp;")" )=0),"Please update  tab 'Italian Bonds Setup' with processing settings","")</f>
        <v/>
      </c>
      <c r="N165" s="98" t="str">
        <f t="shared" si="2"/>
        <v/>
      </c>
    </row>
    <row r="166" spans="1:14">
      <c r="A166" s="46" t="str">
        <f>IF(C166&lt;&gt;"",'Signature Sheet'!$D$13,"")</f>
        <v/>
      </c>
      <c r="B166" s="94"/>
      <c r="C166" s="93"/>
      <c r="D166" s="94"/>
      <c r="E166" s="94"/>
      <c r="F166" s="94"/>
      <c r="G166" s="94"/>
      <c r="H166" s="94"/>
      <c r="I166" s="94"/>
      <c r="J166" s="94"/>
      <c r="K166" s="94"/>
      <c r="L166" s="1"/>
      <c r="M166" s="46" t="str">
        <f>IF(AND(J166="Yes",COUNTIF('Italian Bonds Settings'!C:C,A166&amp;CHAR(32)&amp;"/ Eurex Derivate -" &amp;CHAR(32)&amp;C166&amp;"("&amp;D166&amp;")" )=0),"Please update  tab 'Italian Bonds Setup' with processing settings","")</f>
        <v/>
      </c>
      <c r="N166" s="98" t="str">
        <f t="shared" si="2"/>
        <v/>
      </c>
    </row>
    <row r="167" spans="1:14">
      <c r="A167" s="46" t="str">
        <f>IF(C167&lt;&gt;"",'Signature Sheet'!$D$13,"")</f>
        <v/>
      </c>
      <c r="B167" s="94"/>
      <c r="C167" s="93"/>
      <c r="D167" s="94"/>
      <c r="E167" s="94"/>
      <c r="F167" s="94"/>
      <c r="G167" s="94"/>
      <c r="H167" s="94"/>
      <c r="I167" s="94"/>
      <c r="J167" s="94"/>
      <c r="K167" s="94"/>
      <c r="L167" s="1"/>
      <c r="M167" s="46" t="str">
        <f>IF(AND(J167="Yes",COUNTIF('Italian Bonds Settings'!C:C,A167&amp;CHAR(32)&amp;"/ Eurex Derivate -" &amp;CHAR(32)&amp;C167&amp;"("&amp;D167&amp;")" )=0),"Please update  tab 'Italian Bonds Setup' with processing settings","")</f>
        <v/>
      </c>
      <c r="N167" s="98" t="str">
        <f t="shared" si="2"/>
        <v/>
      </c>
    </row>
    <row r="168" spans="1:14">
      <c r="A168" s="46" t="str">
        <f>IF(C168&lt;&gt;"",'Signature Sheet'!$D$13,"")</f>
        <v/>
      </c>
      <c r="B168" s="94"/>
      <c r="C168" s="93"/>
      <c r="D168" s="94"/>
      <c r="E168" s="94"/>
      <c r="F168" s="94"/>
      <c r="G168" s="94"/>
      <c r="H168" s="94"/>
      <c r="I168" s="94"/>
      <c r="J168" s="94"/>
      <c r="K168" s="94"/>
      <c r="L168" s="1"/>
      <c r="M168" s="46" t="str">
        <f>IF(AND(J168="Yes",COUNTIF('Italian Bonds Settings'!C:C,A168&amp;CHAR(32)&amp;"/ Eurex Derivate -" &amp;CHAR(32)&amp;C168&amp;"("&amp;D168&amp;")" )=0),"Please update  tab 'Italian Bonds Setup' with processing settings","")</f>
        <v/>
      </c>
      <c r="N168" s="98" t="str">
        <f t="shared" si="2"/>
        <v/>
      </c>
    </row>
    <row r="169" spans="1:14">
      <c r="A169" s="46" t="str">
        <f>IF(C169&lt;&gt;"",'Signature Sheet'!$D$13,"")</f>
        <v/>
      </c>
      <c r="B169" s="94"/>
      <c r="C169" s="93"/>
      <c r="D169" s="94"/>
      <c r="E169" s="94"/>
      <c r="F169" s="94"/>
      <c r="G169" s="94"/>
      <c r="H169" s="94"/>
      <c r="I169" s="94"/>
      <c r="J169" s="94"/>
      <c r="K169" s="94"/>
      <c r="L169" s="1"/>
      <c r="M169" s="46" t="str">
        <f>IF(AND(J169="Yes",COUNTIF('Italian Bonds Settings'!C:C,A169&amp;CHAR(32)&amp;"/ Eurex Derivate -" &amp;CHAR(32)&amp;C169&amp;"("&amp;D169&amp;")" )=0),"Please update  tab 'Italian Bonds Setup' with processing settings","")</f>
        <v/>
      </c>
      <c r="N169" s="98" t="str">
        <f t="shared" si="2"/>
        <v/>
      </c>
    </row>
    <row r="170" spans="1:14">
      <c r="A170" s="46" t="str">
        <f>IF(C170&lt;&gt;"",'Signature Sheet'!$D$13,"")</f>
        <v/>
      </c>
      <c r="B170" s="94"/>
      <c r="C170" s="93"/>
      <c r="D170" s="94"/>
      <c r="E170" s="94"/>
      <c r="F170" s="94"/>
      <c r="G170" s="94"/>
      <c r="H170" s="94"/>
      <c r="I170" s="94"/>
      <c r="J170" s="94"/>
      <c r="K170" s="94"/>
      <c r="L170" s="1"/>
      <c r="M170" s="46" t="str">
        <f>IF(AND(J170="Yes",COUNTIF('Italian Bonds Settings'!C:C,A170&amp;CHAR(32)&amp;"/ Eurex Derivate -" &amp;CHAR(32)&amp;C170&amp;"("&amp;D170&amp;")" )=0),"Please update  tab 'Italian Bonds Setup' with processing settings","")</f>
        <v/>
      </c>
      <c r="N170" s="98" t="str">
        <f t="shared" si="2"/>
        <v/>
      </c>
    </row>
    <row r="171" spans="1:14">
      <c r="A171" s="46" t="str">
        <f>IF(C171&lt;&gt;"",'Signature Sheet'!$D$13,"")</f>
        <v/>
      </c>
      <c r="B171" s="94"/>
      <c r="C171" s="93"/>
      <c r="D171" s="94"/>
      <c r="E171" s="94"/>
      <c r="F171" s="94"/>
      <c r="G171" s="94"/>
      <c r="H171" s="94"/>
      <c r="I171" s="94"/>
      <c r="J171" s="94"/>
      <c r="K171" s="94"/>
      <c r="L171" s="1"/>
      <c r="M171" s="46" t="str">
        <f>IF(AND(J171="Yes",COUNTIF('Italian Bonds Settings'!C:C,A171&amp;CHAR(32)&amp;"/ Eurex Derivate -" &amp;CHAR(32)&amp;C171&amp;"("&amp;D171&amp;")" )=0),"Please update  tab 'Italian Bonds Setup' with processing settings","")</f>
        <v/>
      </c>
      <c r="N171" s="98" t="str">
        <f t="shared" si="2"/>
        <v/>
      </c>
    </row>
    <row r="172" spans="1:14">
      <c r="A172" s="46" t="str">
        <f>IF(C172&lt;&gt;"",'Signature Sheet'!$D$13,"")</f>
        <v/>
      </c>
      <c r="B172" s="94"/>
      <c r="C172" s="93"/>
      <c r="D172" s="94"/>
      <c r="E172" s="94"/>
      <c r="F172" s="94"/>
      <c r="G172" s="94"/>
      <c r="H172" s="94"/>
      <c r="I172" s="94"/>
      <c r="J172" s="94"/>
      <c r="K172" s="94"/>
      <c r="L172" s="1"/>
      <c r="M172" s="46" t="str">
        <f>IF(AND(J172="Yes",COUNTIF('Italian Bonds Settings'!C:C,A172&amp;CHAR(32)&amp;"/ Eurex Derivate -" &amp;CHAR(32)&amp;C172&amp;"("&amp;D172&amp;")" )=0),"Please update  tab 'Italian Bonds Setup' with processing settings","")</f>
        <v/>
      </c>
      <c r="N172" s="98" t="str">
        <f t="shared" si="2"/>
        <v/>
      </c>
    </row>
    <row r="173" spans="1:14">
      <c r="A173" s="46" t="str">
        <f>IF(C173&lt;&gt;"",'Signature Sheet'!$D$13,"")</f>
        <v/>
      </c>
      <c r="B173" s="94"/>
      <c r="C173" s="93"/>
      <c r="D173" s="94"/>
      <c r="E173" s="94"/>
      <c r="F173" s="94"/>
      <c r="G173" s="94"/>
      <c r="H173" s="94"/>
      <c r="I173" s="94"/>
      <c r="J173" s="94"/>
      <c r="K173" s="94"/>
      <c r="L173" s="1"/>
      <c r="M173" s="46" t="str">
        <f>IF(AND(J173="Yes",COUNTIF('Italian Bonds Settings'!C:C,A173&amp;CHAR(32)&amp;"/ Eurex Derivate -" &amp;CHAR(32)&amp;C173&amp;"("&amp;D173&amp;")" )=0),"Please update  tab 'Italian Bonds Setup' with processing settings","")</f>
        <v/>
      </c>
      <c r="N173" s="98" t="str">
        <f t="shared" si="2"/>
        <v/>
      </c>
    </row>
    <row r="174" spans="1:14">
      <c r="A174" s="46" t="str">
        <f>IF(C174&lt;&gt;"",'Signature Sheet'!$D$13,"")</f>
        <v/>
      </c>
      <c r="B174" s="94"/>
      <c r="C174" s="93"/>
      <c r="D174" s="94"/>
      <c r="E174" s="94"/>
      <c r="F174" s="94"/>
      <c r="G174" s="94"/>
      <c r="H174" s="94"/>
      <c r="I174" s="94"/>
      <c r="J174" s="94"/>
      <c r="K174" s="94"/>
      <c r="L174" s="1"/>
      <c r="M174" s="46" t="str">
        <f>IF(AND(J174="Yes",COUNTIF('Italian Bonds Settings'!C:C,A174&amp;CHAR(32)&amp;"/ Eurex Derivate -" &amp;CHAR(32)&amp;C174&amp;"("&amp;D174&amp;")" )=0),"Please update  tab 'Italian Bonds Setup' with processing settings","")</f>
        <v/>
      </c>
      <c r="N174" s="98" t="str">
        <f t="shared" si="2"/>
        <v/>
      </c>
    </row>
    <row r="175" spans="1:14">
      <c r="A175" s="46" t="str">
        <f>IF(C175&lt;&gt;"",'Signature Sheet'!$D$13,"")</f>
        <v/>
      </c>
      <c r="B175" s="94"/>
      <c r="C175" s="93"/>
      <c r="D175" s="94"/>
      <c r="E175" s="94"/>
      <c r="F175" s="94"/>
      <c r="G175" s="94"/>
      <c r="H175" s="94"/>
      <c r="I175" s="94"/>
      <c r="J175" s="94"/>
      <c r="K175" s="94"/>
      <c r="L175" s="1"/>
      <c r="M175" s="46" t="str">
        <f>IF(AND(J175="Yes",COUNTIF('Italian Bonds Settings'!C:C,A175&amp;CHAR(32)&amp;"/ Eurex Derivate -" &amp;CHAR(32)&amp;C175&amp;"("&amp;D175&amp;")" )=0),"Please update  tab 'Italian Bonds Setup' with processing settings","")</f>
        <v/>
      </c>
      <c r="N175" s="98" t="str">
        <f t="shared" si="2"/>
        <v/>
      </c>
    </row>
    <row r="176" spans="1:14">
      <c r="A176" s="46" t="str">
        <f>IF(C176&lt;&gt;"",'Signature Sheet'!$D$13,"")</f>
        <v/>
      </c>
      <c r="B176" s="94"/>
      <c r="C176" s="93"/>
      <c r="D176" s="94"/>
      <c r="E176" s="94"/>
      <c r="F176" s="94"/>
      <c r="G176" s="94"/>
      <c r="H176" s="94"/>
      <c r="I176" s="94"/>
      <c r="J176" s="94"/>
      <c r="K176" s="94"/>
      <c r="L176" s="1"/>
      <c r="M176" s="46" t="str">
        <f>IF(AND(J176="Yes",COUNTIF('Italian Bonds Settings'!C:C,A176&amp;CHAR(32)&amp;"/ Eurex Derivate -" &amp;CHAR(32)&amp;C176&amp;"("&amp;D176&amp;")" )=0),"Please update  tab 'Italian Bonds Setup' with processing settings","")</f>
        <v/>
      </c>
      <c r="N176" s="98" t="str">
        <f t="shared" si="2"/>
        <v/>
      </c>
    </row>
    <row r="177" spans="1:14">
      <c r="A177" s="46" t="str">
        <f>IF(C177&lt;&gt;"",'Signature Sheet'!$D$13,"")</f>
        <v/>
      </c>
      <c r="B177" s="94"/>
      <c r="C177" s="93"/>
      <c r="D177" s="94"/>
      <c r="E177" s="94"/>
      <c r="F177" s="94"/>
      <c r="G177" s="94"/>
      <c r="H177" s="94"/>
      <c r="I177" s="94"/>
      <c r="J177" s="94"/>
      <c r="K177" s="94"/>
      <c r="L177" s="1"/>
      <c r="M177" s="46" t="str">
        <f>IF(AND(J177="Yes",COUNTIF('Italian Bonds Settings'!C:C,A177&amp;CHAR(32)&amp;"/ Eurex Derivate -" &amp;CHAR(32)&amp;C177&amp;"("&amp;D177&amp;")" )=0),"Please update  tab 'Italian Bonds Setup' with processing settings","")</f>
        <v/>
      </c>
      <c r="N177" s="98" t="str">
        <f t="shared" si="2"/>
        <v/>
      </c>
    </row>
    <row r="178" spans="1:14">
      <c r="A178" s="46" t="str">
        <f>IF(C178&lt;&gt;"",'Signature Sheet'!$D$13,"")</f>
        <v/>
      </c>
      <c r="B178" s="94"/>
      <c r="C178" s="93"/>
      <c r="D178" s="94"/>
      <c r="E178" s="94"/>
      <c r="F178" s="94"/>
      <c r="G178" s="94"/>
      <c r="H178" s="94"/>
      <c r="I178" s="94"/>
      <c r="J178" s="94"/>
      <c r="K178" s="94"/>
      <c r="L178" s="1"/>
      <c r="M178" s="46" t="str">
        <f>IF(AND(J178="Yes",COUNTIF('Italian Bonds Settings'!C:C,A178&amp;CHAR(32)&amp;"/ Eurex Derivate -" &amp;CHAR(32)&amp;C178&amp;"("&amp;D178&amp;")" )=0),"Please update  tab 'Italian Bonds Setup' with processing settings","")</f>
        <v/>
      </c>
      <c r="N178" s="98" t="str">
        <f t="shared" si="2"/>
        <v/>
      </c>
    </row>
    <row r="179" spans="1:14">
      <c r="A179" s="46" t="str">
        <f>IF(C179&lt;&gt;"",'Signature Sheet'!$D$13,"")</f>
        <v/>
      </c>
      <c r="B179" s="94"/>
      <c r="C179" s="93"/>
      <c r="D179" s="94"/>
      <c r="E179" s="94"/>
      <c r="F179" s="94"/>
      <c r="G179" s="94"/>
      <c r="H179" s="94"/>
      <c r="I179" s="94"/>
      <c r="J179" s="94"/>
      <c r="K179" s="94"/>
      <c r="L179" s="1"/>
      <c r="M179" s="46" t="str">
        <f>IF(AND(J179="Yes",COUNTIF('Italian Bonds Settings'!C:C,A179&amp;CHAR(32)&amp;"/ Eurex Derivate -" &amp;CHAR(32)&amp;C179&amp;"("&amp;D179&amp;")" )=0),"Please update  tab 'Italian Bonds Setup' with processing settings","")</f>
        <v/>
      </c>
      <c r="N179" s="98" t="str">
        <f t="shared" si="2"/>
        <v/>
      </c>
    </row>
    <row r="180" spans="1:14">
      <c r="A180" s="46" t="str">
        <f>IF(C180&lt;&gt;"",'Signature Sheet'!$D$13,"")</f>
        <v/>
      </c>
      <c r="B180" s="94"/>
      <c r="C180" s="93"/>
      <c r="D180" s="94"/>
      <c r="E180" s="94"/>
      <c r="F180" s="94"/>
      <c r="G180" s="94"/>
      <c r="H180" s="94"/>
      <c r="I180" s="94"/>
      <c r="J180" s="94"/>
      <c r="K180" s="94"/>
      <c r="L180" s="1"/>
      <c r="M180" s="46" t="str">
        <f>IF(AND(J180="Yes",COUNTIF('Italian Bonds Settings'!C:C,A180&amp;CHAR(32)&amp;"/ Eurex Derivate -" &amp;CHAR(32)&amp;C180&amp;"("&amp;D180&amp;")" )=0),"Please update  tab 'Italian Bonds Setup' with processing settings","")</f>
        <v/>
      </c>
      <c r="N180" s="98" t="str">
        <f t="shared" si="2"/>
        <v/>
      </c>
    </row>
    <row r="181" spans="1:14">
      <c r="A181" s="46" t="str">
        <f>IF(C181&lt;&gt;"",'Signature Sheet'!$D$13,"")</f>
        <v/>
      </c>
      <c r="B181" s="94"/>
      <c r="C181" s="93"/>
      <c r="D181" s="94"/>
      <c r="E181" s="94"/>
      <c r="F181" s="94"/>
      <c r="G181" s="94"/>
      <c r="H181" s="94"/>
      <c r="I181" s="94"/>
      <c r="J181" s="94"/>
      <c r="K181" s="94"/>
      <c r="L181" s="1"/>
      <c r="M181" s="46" t="str">
        <f>IF(AND(J181="Yes",COUNTIF('Italian Bonds Settings'!C:C,A181&amp;CHAR(32)&amp;"/ Eurex Derivate -" &amp;CHAR(32)&amp;C181&amp;"("&amp;D181&amp;")" )=0),"Please update  tab 'Italian Bonds Setup' with processing settings","")</f>
        <v/>
      </c>
      <c r="N181" s="98" t="str">
        <f t="shared" si="2"/>
        <v/>
      </c>
    </row>
    <row r="182" spans="1:14">
      <c r="A182" s="46" t="str">
        <f>IF(C182&lt;&gt;"",'Signature Sheet'!$D$13,"")</f>
        <v/>
      </c>
      <c r="B182" s="94"/>
      <c r="C182" s="93"/>
      <c r="D182" s="94"/>
      <c r="E182" s="94"/>
      <c r="F182" s="94"/>
      <c r="G182" s="94"/>
      <c r="H182" s="94"/>
      <c r="I182" s="94"/>
      <c r="J182" s="94"/>
      <c r="K182" s="94"/>
      <c r="L182" s="1"/>
      <c r="M182" s="46" t="str">
        <f>IF(AND(J182="Yes",COUNTIF('Italian Bonds Settings'!C:C,A182&amp;CHAR(32)&amp;"/ Eurex Derivate -" &amp;CHAR(32)&amp;C182&amp;"("&amp;D182&amp;")" )=0),"Please update  tab 'Italian Bonds Setup' with processing settings","")</f>
        <v/>
      </c>
      <c r="N182" s="98" t="str">
        <f t="shared" si="2"/>
        <v/>
      </c>
    </row>
    <row r="183" spans="1:14">
      <c r="A183" s="46" t="str">
        <f>IF(C183&lt;&gt;"",'Signature Sheet'!$D$13,"")</f>
        <v/>
      </c>
      <c r="B183" s="94"/>
      <c r="C183" s="93"/>
      <c r="D183" s="94"/>
      <c r="E183" s="94"/>
      <c r="F183" s="94"/>
      <c r="G183" s="94"/>
      <c r="H183" s="94"/>
      <c r="I183" s="94"/>
      <c r="J183" s="94"/>
      <c r="K183" s="94"/>
      <c r="L183" s="1"/>
      <c r="M183" s="46" t="str">
        <f>IF(AND(J183="Yes",COUNTIF('Italian Bonds Settings'!C:C,A183&amp;CHAR(32)&amp;"/ Eurex Derivate -" &amp;CHAR(32)&amp;C183&amp;"("&amp;D183&amp;")" )=0),"Please update  tab 'Italian Bonds Setup' with processing settings","")</f>
        <v/>
      </c>
      <c r="N183" s="98" t="str">
        <f t="shared" si="2"/>
        <v/>
      </c>
    </row>
    <row r="184" spans="1:14">
      <c r="A184" s="46" t="str">
        <f>IF(C184&lt;&gt;"",'Signature Sheet'!$D$13,"")</f>
        <v/>
      </c>
      <c r="B184" s="94"/>
      <c r="C184" s="93"/>
      <c r="D184" s="94"/>
      <c r="E184" s="94"/>
      <c r="F184" s="94"/>
      <c r="G184" s="94"/>
      <c r="H184" s="94"/>
      <c r="I184" s="94"/>
      <c r="J184" s="94"/>
      <c r="K184" s="94"/>
      <c r="L184" s="1"/>
      <c r="M184" s="46" t="str">
        <f>IF(AND(J184="Yes",COUNTIF('Italian Bonds Settings'!C:C,A184&amp;CHAR(32)&amp;"/ Eurex Derivate -" &amp;CHAR(32)&amp;C184&amp;"("&amp;D184&amp;")" )=0),"Please update  tab 'Italian Bonds Setup' with processing settings","")</f>
        <v/>
      </c>
      <c r="N184" s="98" t="str">
        <f t="shared" si="2"/>
        <v/>
      </c>
    </row>
    <row r="185" spans="1:14">
      <c r="A185" s="46" t="str">
        <f>IF(C185&lt;&gt;"",'Signature Sheet'!$D$13,"")</f>
        <v/>
      </c>
      <c r="B185" s="94"/>
      <c r="C185" s="93"/>
      <c r="D185" s="94"/>
      <c r="E185" s="94"/>
      <c r="F185" s="94"/>
      <c r="G185" s="94"/>
      <c r="H185" s="94"/>
      <c r="I185" s="94"/>
      <c r="J185" s="94"/>
      <c r="K185" s="94"/>
      <c r="L185" s="1"/>
      <c r="M185" s="46" t="str">
        <f>IF(AND(J185="Yes",COUNTIF('Italian Bonds Settings'!C:C,A185&amp;CHAR(32)&amp;"/ Eurex Derivate -" &amp;CHAR(32)&amp;C185&amp;"("&amp;D185&amp;")" )=0),"Please update  tab 'Italian Bonds Setup' with processing settings","")</f>
        <v/>
      </c>
      <c r="N185" s="98" t="str">
        <f t="shared" si="2"/>
        <v/>
      </c>
    </row>
    <row r="186" spans="1:14">
      <c r="A186" s="46" t="str">
        <f>IF(C186&lt;&gt;"",'Signature Sheet'!$D$13,"")</f>
        <v/>
      </c>
      <c r="B186" s="94"/>
      <c r="C186" s="93"/>
      <c r="D186" s="94"/>
      <c r="E186" s="94"/>
      <c r="F186" s="94"/>
      <c r="G186" s="94"/>
      <c r="H186" s="94"/>
      <c r="I186" s="94"/>
      <c r="J186" s="94"/>
      <c r="K186" s="94"/>
      <c r="L186" s="1"/>
      <c r="M186" s="46" t="str">
        <f>IF(AND(J186="Yes",COUNTIF('Italian Bonds Settings'!C:C,A186&amp;CHAR(32)&amp;"/ Eurex Derivate -" &amp;CHAR(32)&amp;C186&amp;"("&amp;D186&amp;")" )=0),"Please update  tab 'Italian Bonds Setup' with processing settings","")</f>
        <v/>
      </c>
      <c r="N186" s="98" t="str">
        <f t="shared" si="2"/>
        <v/>
      </c>
    </row>
    <row r="187" spans="1:14">
      <c r="A187" s="46" t="str">
        <f>IF(C187&lt;&gt;"",'Signature Sheet'!$D$13,"")</f>
        <v/>
      </c>
      <c r="B187" s="94"/>
      <c r="C187" s="93"/>
      <c r="D187" s="94"/>
      <c r="E187" s="94"/>
      <c r="F187" s="94"/>
      <c r="G187" s="94"/>
      <c r="H187" s="94"/>
      <c r="I187" s="94"/>
      <c r="J187" s="94"/>
      <c r="K187" s="94"/>
      <c r="L187" s="1"/>
      <c r="M187" s="46" t="str">
        <f>IF(AND(J187="Yes",COUNTIF('Italian Bonds Settings'!C:C,A187&amp;CHAR(32)&amp;"/ Eurex Derivate -" &amp;CHAR(32)&amp;C187&amp;"("&amp;D187&amp;")" )=0),"Please update  tab 'Italian Bonds Setup' with processing settings","")</f>
        <v/>
      </c>
      <c r="N187" s="98" t="str">
        <f t="shared" si="2"/>
        <v/>
      </c>
    </row>
    <row r="188" spans="1:14">
      <c r="A188" s="46" t="str">
        <f>IF(C188&lt;&gt;"",'Signature Sheet'!$D$13,"")</f>
        <v/>
      </c>
      <c r="B188" s="94"/>
      <c r="C188" s="93"/>
      <c r="D188" s="94"/>
      <c r="E188" s="94"/>
      <c r="F188" s="94"/>
      <c r="G188" s="94"/>
      <c r="H188" s="94"/>
      <c r="I188" s="94"/>
      <c r="J188" s="94"/>
      <c r="K188" s="94"/>
      <c r="L188" s="1"/>
      <c r="M188" s="46" t="str">
        <f>IF(AND(J188="Yes",COUNTIF('Italian Bonds Settings'!C:C,A188&amp;CHAR(32)&amp;"/ Eurex Derivate -" &amp;CHAR(32)&amp;C188&amp;"("&amp;D188&amp;")" )=0),"Please update  tab 'Italian Bonds Setup' with processing settings","")</f>
        <v/>
      </c>
      <c r="N188" s="98" t="str">
        <f t="shared" si="2"/>
        <v/>
      </c>
    </row>
    <row r="189" spans="1:14">
      <c r="A189" s="46" t="str">
        <f>IF(C189&lt;&gt;"",'Signature Sheet'!$D$13,"")</f>
        <v/>
      </c>
      <c r="B189" s="94"/>
      <c r="C189" s="93"/>
      <c r="D189" s="94"/>
      <c r="E189" s="94"/>
      <c r="F189" s="94"/>
      <c r="G189" s="94"/>
      <c r="H189" s="94"/>
      <c r="I189" s="94"/>
      <c r="J189" s="94"/>
      <c r="K189" s="94"/>
      <c r="L189" s="1"/>
      <c r="M189" s="46" t="str">
        <f>IF(AND(J189="Yes",COUNTIF('Italian Bonds Settings'!C:C,A189&amp;CHAR(32)&amp;"/ Eurex Derivate -" &amp;CHAR(32)&amp;C189&amp;"("&amp;D189&amp;")" )=0),"Please update  tab 'Italian Bonds Setup' with processing settings","")</f>
        <v/>
      </c>
      <c r="N189" s="98" t="str">
        <f t="shared" si="2"/>
        <v/>
      </c>
    </row>
    <row r="190" spans="1:14">
      <c r="A190" s="46" t="str">
        <f>IF(C190&lt;&gt;"",'Signature Sheet'!$D$13,"")</f>
        <v/>
      </c>
      <c r="B190" s="94"/>
      <c r="C190" s="93"/>
      <c r="D190" s="94"/>
      <c r="E190" s="94"/>
      <c r="F190" s="94"/>
      <c r="G190" s="94"/>
      <c r="H190" s="94"/>
      <c r="I190" s="94"/>
      <c r="J190" s="94"/>
      <c r="K190" s="94"/>
      <c r="L190" s="1"/>
      <c r="M190" s="46" t="str">
        <f>IF(AND(J190="Yes",COUNTIF('Italian Bonds Settings'!C:C,A190&amp;CHAR(32)&amp;"/ Eurex Derivate -" &amp;CHAR(32)&amp;C190&amp;"("&amp;D190&amp;")" )=0),"Please update  tab 'Italian Bonds Setup' with processing settings","")</f>
        <v/>
      </c>
      <c r="N190" s="98" t="str">
        <f t="shared" si="2"/>
        <v/>
      </c>
    </row>
    <row r="191" spans="1:14">
      <c r="A191" s="46" t="str">
        <f>IF(C191&lt;&gt;"",'Signature Sheet'!$D$13,"")</f>
        <v/>
      </c>
      <c r="B191" s="94"/>
      <c r="C191" s="93"/>
      <c r="D191" s="94"/>
      <c r="E191" s="94"/>
      <c r="F191" s="94"/>
      <c r="G191" s="94"/>
      <c r="H191" s="94"/>
      <c r="I191" s="94"/>
      <c r="J191" s="94"/>
      <c r="K191" s="94"/>
      <c r="L191" s="1"/>
      <c r="M191" s="46" t="str">
        <f>IF(AND(J191="Yes",COUNTIF('Italian Bonds Settings'!C:C,A191&amp;CHAR(32)&amp;"/ Eurex Derivate -" &amp;CHAR(32)&amp;C191&amp;"("&amp;D191&amp;")" )=0),"Please update  tab 'Italian Bonds Setup' with processing settings","")</f>
        <v/>
      </c>
      <c r="N191" s="98" t="str">
        <f t="shared" si="2"/>
        <v/>
      </c>
    </row>
    <row r="192" spans="1:14">
      <c r="A192" s="46" t="str">
        <f>IF(C192&lt;&gt;"",'Signature Sheet'!$D$13,"")</f>
        <v/>
      </c>
      <c r="B192" s="94"/>
      <c r="C192" s="93"/>
      <c r="D192" s="94"/>
      <c r="E192" s="94"/>
      <c r="F192" s="94"/>
      <c r="G192" s="94"/>
      <c r="H192" s="94"/>
      <c r="I192" s="94"/>
      <c r="J192" s="94"/>
      <c r="K192" s="94"/>
      <c r="L192" s="1"/>
      <c r="M192" s="46" t="str">
        <f>IF(AND(J192="Yes",COUNTIF('Italian Bonds Settings'!C:C,A192&amp;CHAR(32)&amp;"/ Eurex Derivate -" &amp;CHAR(32)&amp;C192&amp;"("&amp;D192&amp;")" )=0),"Please update  tab 'Italian Bonds Setup' with processing settings","")</f>
        <v/>
      </c>
      <c r="N192" s="98" t="str">
        <f t="shared" si="2"/>
        <v/>
      </c>
    </row>
    <row r="193" spans="1:14">
      <c r="A193" s="46" t="str">
        <f>IF(C193&lt;&gt;"",'Signature Sheet'!$D$13,"")</f>
        <v/>
      </c>
      <c r="B193" s="94"/>
      <c r="C193" s="93"/>
      <c r="D193" s="94"/>
      <c r="E193" s="94"/>
      <c r="F193" s="94"/>
      <c r="G193" s="94"/>
      <c r="H193" s="94"/>
      <c r="I193" s="94"/>
      <c r="J193" s="94"/>
      <c r="K193" s="94"/>
      <c r="L193" s="1"/>
      <c r="M193" s="46" t="str">
        <f>IF(AND(J193="Yes",COUNTIF('Italian Bonds Settings'!C:C,A193&amp;CHAR(32)&amp;"/ Eurex Derivate -" &amp;CHAR(32)&amp;C193&amp;"("&amp;D193&amp;")" )=0),"Please update  tab 'Italian Bonds Setup' with processing settings","")</f>
        <v/>
      </c>
      <c r="N193" s="98" t="str">
        <f t="shared" si="2"/>
        <v/>
      </c>
    </row>
    <row r="194" spans="1:14">
      <c r="A194" s="46" t="str">
        <f>IF(C194&lt;&gt;"",'Signature Sheet'!$D$13,"")</f>
        <v/>
      </c>
      <c r="B194" s="94"/>
      <c r="C194" s="93"/>
      <c r="D194" s="94"/>
      <c r="E194" s="94"/>
      <c r="F194" s="94"/>
      <c r="G194" s="94"/>
      <c r="H194" s="94"/>
      <c r="I194" s="94"/>
      <c r="J194" s="94"/>
      <c r="K194" s="94"/>
      <c r="L194" s="1"/>
      <c r="M194" s="46" t="str">
        <f>IF(AND(J194="Yes",COUNTIF('Italian Bonds Settings'!C:C,A194&amp;CHAR(32)&amp;"/ Eurex Derivate -" &amp;CHAR(32)&amp;C194&amp;"("&amp;D194&amp;")" )=0),"Please update  tab 'Italian Bonds Setup' with processing settings","")</f>
        <v/>
      </c>
      <c r="N194" s="98" t="str">
        <f t="shared" si="2"/>
        <v/>
      </c>
    </row>
    <row r="195" spans="1:14">
      <c r="A195" s="46" t="str">
        <f>IF(C195&lt;&gt;"",'Signature Sheet'!$D$13,"")</f>
        <v/>
      </c>
      <c r="B195" s="94"/>
      <c r="C195" s="93"/>
      <c r="D195" s="94"/>
      <c r="E195" s="94"/>
      <c r="F195" s="94"/>
      <c r="G195" s="94"/>
      <c r="H195" s="94"/>
      <c r="I195" s="94"/>
      <c r="J195" s="94"/>
      <c r="K195" s="94"/>
      <c r="L195" s="1"/>
      <c r="M195" s="46" t="str">
        <f>IF(AND(J195="Yes",COUNTIF('Italian Bonds Settings'!C:C,A195&amp;CHAR(32)&amp;"/ Eurex Derivate -" &amp;CHAR(32)&amp;C195&amp;"("&amp;D195&amp;")" )=0),"Please update  tab 'Italian Bonds Setup' with processing settings","")</f>
        <v/>
      </c>
      <c r="N195" s="98" t="str">
        <f t="shared" ref="N195:N258" si="3">IF(C195&lt;&gt;"", IF(D195="", $D$1&amp; "/", "")&amp; IF(G195="", $G$1&amp; "/", "")&amp; IF(H195="", $H$1&amp; "/", "")&amp; IF(K195="", $K$1&amp; "/", ""),"")</f>
        <v/>
      </c>
    </row>
    <row r="196" spans="1:14">
      <c r="A196" s="46" t="str">
        <f>IF(C196&lt;&gt;"",'Signature Sheet'!$D$13,"")</f>
        <v/>
      </c>
      <c r="B196" s="94"/>
      <c r="C196" s="93"/>
      <c r="D196" s="94"/>
      <c r="E196" s="94"/>
      <c r="F196" s="94"/>
      <c r="G196" s="94"/>
      <c r="H196" s="94"/>
      <c r="I196" s="94"/>
      <c r="J196" s="94"/>
      <c r="K196" s="94"/>
      <c r="L196" s="1"/>
      <c r="M196" s="46" t="str">
        <f>IF(AND(J196="Yes",COUNTIF('Italian Bonds Settings'!C:C,A196&amp;CHAR(32)&amp;"/ Eurex Derivate -" &amp;CHAR(32)&amp;C196&amp;"("&amp;D196&amp;")" )=0),"Please update  tab 'Italian Bonds Setup' with processing settings","")</f>
        <v/>
      </c>
      <c r="N196" s="98" t="str">
        <f t="shared" si="3"/>
        <v/>
      </c>
    </row>
    <row r="197" spans="1:14">
      <c r="A197" s="46" t="str">
        <f>IF(C197&lt;&gt;"",'Signature Sheet'!$D$13,"")</f>
        <v/>
      </c>
      <c r="B197" s="94"/>
      <c r="C197" s="93"/>
      <c r="D197" s="94"/>
      <c r="E197" s="94"/>
      <c r="F197" s="94"/>
      <c r="G197" s="94"/>
      <c r="H197" s="94"/>
      <c r="I197" s="94"/>
      <c r="J197" s="94"/>
      <c r="K197" s="94"/>
      <c r="L197" s="1"/>
      <c r="M197" s="46" t="str">
        <f>IF(AND(J197="Yes",COUNTIF('Italian Bonds Settings'!C:C,A197&amp;CHAR(32)&amp;"/ Eurex Derivate -" &amp;CHAR(32)&amp;C197&amp;"("&amp;D197&amp;")" )=0),"Please update  tab 'Italian Bonds Setup' with processing settings","")</f>
        <v/>
      </c>
      <c r="N197" s="98" t="str">
        <f t="shared" si="3"/>
        <v/>
      </c>
    </row>
    <row r="198" spans="1:14">
      <c r="A198" s="46" t="str">
        <f>IF(C198&lt;&gt;"",'Signature Sheet'!$D$13,"")</f>
        <v/>
      </c>
      <c r="B198" s="94"/>
      <c r="C198" s="93"/>
      <c r="D198" s="94"/>
      <c r="E198" s="94"/>
      <c r="F198" s="94"/>
      <c r="G198" s="94"/>
      <c r="H198" s="94"/>
      <c r="I198" s="94"/>
      <c r="J198" s="94"/>
      <c r="K198" s="94"/>
      <c r="L198" s="1"/>
      <c r="M198" s="46" t="str">
        <f>IF(AND(J198="Yes",COUNTIF('Italian Bonds Settings'!C:C,A198&amp;CHAR(32)&amp;"/ Eurex Derivate -" &amp;CHAR(32)&amp;C198&amp;"("&amp;D198&amp;")" )=0),"Please update  tab 'Italian Bonds Setup' with processing settings","")</f>
        <v/>
      </c>
      <c r="N198" s="98" t="str">
        <f t="shared" si="3"/>
        <v/>
      </c>
    </row>
    <row r="199" spans="1:14">
      <c r="A199" s="46" t="str">
        <f>IF(C199&lt;&gt;"",'Signature Sheet'!$D$13,"")</f>
        <v/>
      </c>
      <c r="B199" s="94"/>
      <c r="C199" s="93"/>
      <c r="D199" s="94"/>
      <c r="E199" s="94"/>
      <c r="F199" s="94"/>
      <c r="G199" s="94"/>
      <c r="H199" s="94"/>
      <c r="I199" s="94"/>
      <c r="J199" s="94"/>
      <c r="K199" s="94"/>
      <c r="L199" s="1"/>
      <c r="M199" s="46" t="str">
        <f>IF(AND(J199="Yes",COUNTIF('Italian Bonds Settings'!C:C,A199&amp;CHAR(32)&amp;"/ Eurex Derivate -" &amp;CHAR(32)&amp;C199&amp;"("&amp;D199&amp;")" )=0),"Please update  tab 'Italian Bonds Setup' with processing settings","")</f>
        <v/>
      </c>
      <c r="N199" s="98" t="str">
        <f t="shared" si="3"/>
        <v/>
      </c>
    </row>
    <row r="200" spans="1:14">
      <c r="A200" s="46" t="str">
        <f>IF(C200&lt;&gt;"",'Signature Sheet'!$D$13,"")</f>
        <v/>
      </c>
      <c r="B200" s="94"/>
      <c r="C200" s="93"/>
      <c r="D200" s="94"/>
      <c r="E200" s="94"/>
      <c r="F200" s="94"/>
      <c r="G200" s="94"/>
      <c r="H200" s="94"/>
      <c r="I200" s="94"/>
      <c r="J200" s="94"/>
      <c r="K200" s="94"/>
      <c r="L200" s="1"/>
      <c r="M200" s="46" t="str">
        <f>IF(AND(J200="Yes",COUNTIF('Italian Bonds Settings'!C:C,A200&amp;CHAR(32)&amp;"/ Eurex Derivate -" &amp;CHAR(32)&amp;C200&amp;"("&amp;D200&amp;")" )=0),"Please update  tab 'Italian Bonds Setup' with processing settings","")</f>
        <v/>
      </c>
      <c r="N200" s="98" t="str">
        <f t="shared" si="3"/>
        <v/>
      </c>
    </row>
    <row r="201" spans="1:14">
      <c r="A201" s="46" t="str">
        <f>IF(C201&lt;&gt;"",'Signature Sheet'!$D$13,"")</f>
        <v/>
      </c>
      <c r="B201" s="94"/>
      <c r="C201" s="93"/>
      <c r="D201" s="94"/>
      <c r="E201" s="94"/>
      <c r="F201" s="94"/>
      <c r="G201" s="94"/>
      <c r="H201" s="94"/>
      <c r="I201" s="94"/>
      <c r="J201" s="94"/>
      <c r="K201" s="94"/>
      <c r="L201" s="1"/>
      <c r="M201" s="46" t="str">
        <f>IF(AND(J201="Yes",COUNTIF('Italian Bonds Settings'!C:C,A201&amp;CHAR(32)&amp;"/ Eurex Derivate -" &amp;CHAR(32)&amp;C201&amp;"("&amp;D201&amp;")" )=0),"Please update  tab 'Italian Bonds Setup' with processing settings","")</f>
        <v/>
      </c>
      <c r="N201" s="98" t="str">
        <f t="shared" si="3"/>
        <v/>
      </c>
    </row>
    <row r="202" spans="1:14">
      <c r="A202" s="46" t="str">
        <f>IF(C202&lt;&gt;"",'Signature Sheet'!$D$13,"")</f>
        <v/>
      </c>
      <c r="B202" s="94"/>
      <c r="C202" s="93"/>
      <c r="D202" s="94"/>
      <c r="E202" s="94"/>
      <c r="F202" s="94"/>
      <c r="G202" s="94"/>
      <c r="H202" s="94"/>
      <c r="I202" s="94"/>
      <c r="J202" s="94"/>
      <c r="K202" s="94"/>
      <c r="L202" s="1"/>
      <c r="M202" s="46" t="str">
        <f>IF(AND(J202="Yes",COUNTIF('Italian Bonds Settings'!C:C,A202&amp;CHAR(32)&amp;"/ Eurex Derivate -" &amp;CHAR(32)&amp;C202&amp;"("&amp;D202&amp;")" )=0),"Please update  tab 'Italian Bonds Setup' with processing settings","")</f>
        <v/>
      </c>
      <c r="N202" s="98" t="str">
        <f t="shared" si="3"/>
        <v/>
      </c>
    </row>
    <row r="203" spans="1:14">
      <c r="A203" s="46" t="str">
        <f>IF(C203&lt;&gt;"",'Signature Sheet'!$D$13,"")</f>
        <v/>
      </c>
      <c r="B203" s="94"/>
      <c r="C203" s="93"/>
      <c r="D203" s="94"/>
      <c r="E203" s="94"/>
      <c r="F203" s="94"/>
      <c r="G203" s="94"/>
      <c r="H203" s="94"/>
      <c r="I203" s="94"/>
      <c r="J203" s="94"/>
      <c r="K203" s="94"/>
      <c r="L203" s="1"/>
      <c r="M203" s="46" t="str">
        <f>IF(AND(J203="Yes",COUNTIF('Italian Bonds Settings'!C:C,A203&amp;CHAR(32)&amp;"/ Eurex Derivate -" &amp;CHAR(32)&amp;C203&amp;"("&amp;D203&amp;")" )=0),"Please update  tab 'Italian Bonds Setup' with processing settings","")</f>
        <v/>
      </c>
      <c r="N203" s="98" t="str">
        <f t="shared" si="3"/>
        <v/>
      </c>
    </row>
    <row r="204" spans="1:14">
      <c r="A204" s="46" t="str">
        <f>IF(C204&lt;&gt;"",'Signature Sheet'!$D$13,"")</f>
        <v/>
      </c>
      <c r="B204" s="94"/>
      <c r="C204" s="93"/>
      <c r="D204" s="94"/>
      <c r="E204" s="94"/>
      <c r="F204" s="94"/>
      <c r="G204" s="94"/>
      <c r="H204" s="94"/>
      <c r="I204" s="94"/>
      <c r="J204" s="94"/>
      <c r="K204" s="94"/>
      <c r="L204" s="1"/>
      <c r="M204" s="46" t="str">
        <f>IF(AND(J204="Yes",COUNTIF('Italian Bonds Settings'!C:C,A204&amp;CHAR(32)&amp;"/ Eurex Derivate -" &amp;CHAR(32)&amp;C204&amp;"("&amp;D204&amp;")" )=0),"Please update  tab 'Italian Bonds Setup' with processing settings","")</f>
        <v/>
      </c>
      <c r="N204" s="98" t="str">
        <f t="shared" si="3"/>
        <v/>
      </c>
    </row>
    <row r="205" spans="1:14">
      <c r="A205" s="46" t="str">
        <f>IF(C205&lt;&gt;"",'Signature Sheet'!$D$13,"")</f>
        <v/>
      </c>
      <c r="B205" s="94"/>
      <c r="C205" s="93"/>
      <c r="D205" s="94"/>
      <c r="E205" s="94"/>
      <c r="F205" s="94"/>
      <c r="G205" s="94"/>
      <c r="H205" s="94"/>
      <c r="I205" s="94"/>
      <c r="J205" s="94"/>
      <c r="K205" s="94"/>
      <c r="L205" s="1"/>
      <c r="M205" s="46" t="str">
        <f>IF(AND(J205="Yes",COUNTIF('Italian Bonds Settings'!C:C,A205&amp;CHAR(32)&amp;"/ Eurex Derivate -" &amp;CHAR(32)&amp;C205&amp;"("&amp;D205&amp;")" )=0),"Please update  tab 'Italian Bonds Setup' with processing settings","")</f>
        <v/>
      </c>
      <c r="N205" s="98" t="str">
        <f t="shared" si="3"/>
        <v/>
      </c>
    </row>
    <row r="206" spans="1:14">
      <c r="A206" s="46" t="str">
        <f>IF(C206&lt;&gt;"",'Signature Sheet'!$D$13,"")</f>
        <v/>
      </c>
      <c r="B206" s="94"/>
      <c r="C206" s="93"/>
      <c r="D206" s="94"/>
      <c r="E206" s="94"/>
      <c r="F206" s="94"/>
      <c r="G206" s="94"/>
      <c r="H206" s="94"/>
      <c r="I206" s="94"/>
      <c r="J206" s="94"/>
      <c r="K206" s="94"/>
      <c r="L206" s="1"/>
      <c r="M206" s="46" t="str">
        <f>IF(AND(J206="Yes",COUNTIF('Italian Bonds Settings'!C:C,A206&amp;CHAR(32)&amp;"/ Eurex Derivate -" &amp;CHAR(32)&amp;C206&amp;"("&amp;D206&amp;")" )=0),"Please update  tab 'Italian Bonds Setup' with processing settings","")</f>
        <v/>
      </c>
      <c r="N206" s="98" t="str">
        <f t="shared" si="3"/>
        <v/>
      </c>
    </row>
    <row r="207" spans="1:14">
      <c r="A207" s="46" t="str">
        <f>IF(C207&lt;&gt;"",'Signature Sheet'!$D$13,"")</f>
        <v/>
      </c>
      <c r="B207" s="94"/>
      <c r="C207" s="93"/>
      <c r="D207" s="94"/>
      <c r="E207" s="94"/>
      <c r="F207" s="94"/>
      <c r="G207" s="94"/>
      <c r="H207" s="94"/>
      <c r="I207" s="94"/>
      <c r="J207" s="94"/>
      <c r="K207" s="94"/>
      <c r="L207" s="1"/>
      <c r="M207" s="46" t="str">
        <f>IF(AND(J207="Yes",COUNTIF('Italian Bonds Settings'!C:C,A207&amp;CHAR(32)&amp;"/ Eurex Derivate -" &amp;CHAR(32)&amp;C207&amp;"("&amp;D207&amp;")" )=0),"Please update  tab 'Italian Bonds Setup' with processing settings","")</f>
        <v/>
      </c>
      <c r="N207" s="98" t="str">
        <f t="shared" si="3"/>
        <v/>
      </c>
    </row>
    <row r="208" spans="1:14">
      <c r="A208" s="46" t="str">
        <f>IF(C208&lt;&gt;"",'Signature Sheet'!$D$13,"")</f>
        <v/>
      </c>
      <c r="B208" s="94"/>
      <c r="C208" s="93"/>
      <c r="D208" s="94"/>
      <c r="E208" s="94"/>
      <c r="F208" s="94"/>
      <c r="G208" s="94"/>
      <c r="H208" s="94"/>
      <c r="I208" s="94"/>
      <c r="J208" s="94"/>
      <c r="K208" s="94"/>
      <c r="L208" s="1"/>
      <c r="M208" s="46" t="str">
        <f>IF(AND(J208="Yes",COUNTIF('Italian Bonds Settings'!C:C,A208&amp;CHAR(32)&amp;"/ Eurex Derivate -" &amp;CHAR(32)&amp;C208&amp;"("&amp;D208&amp;")" )=0),"Please update  tab 'Italian Bonds Setup' with processing settings","")</f>
        <v/>
      </c>
      <c r="N208" s="98" t="str">
        <f t="shared" si="3"/>
        <v/>
      </c>
    </row>
    <row r="209" spans="1:14">
      <c r="A209" s="46" t="str">
        <f>IF(C209&lt;&gt;"",'Signature Sheet'!$D$13,"")</f>
        <v/>
      </c>
      <c r="B209" s="94"/>
      <c r="C209" s="93"/>
      <c r="D209" s="94"/>
      <c r="E209" s="94"/>
      <c r="F209" s="94"/>
      <c r="G209" s="94"/>
      <c r="H209" s="94"/>
      <c r="I209" s="94"/>
      <c r="J209" s="94"/>
      <c r="K209" s="94"/>
      <c r="L209" s="1"/>
      <c r="M209" s="46" t="str">
        <f>IF(AND(J209="Yes",COUNTIF('Italian Bonds Settings'!C:C,A209&amp;CHAR(32)&amp;"/ Eurex Derivate -" &amp;CHAR(32)&amp;C209&amp;"("&amp;D209&amp;")" )=0),"Please update  tab 'Italian Bonds Setup' with processing settings","")</f>
        <v/>
      </c>
      <c r="N209" s="98" t="str">
        <f t="shared" si="3"/>
        <v/>
      </c>
    </row>
    <row r="210" spans="1:14">
      <c r="A210" s="46" t="str">
        <f>IF(C210&lt;&gt;"",'Signature Sheet'!$D$13,"")</f>
        <v/>
      </c>
      <c r="B210" s="94"/>
      <c r="C210" s="93"/>
      <c r="D210" s="94"/>
      <c r="E210" s="94"/>
      <c r="F210" s="94"/>
      <c r="G210" s="94"/>
      <c r="H210" s="94"/>
      <c r="I210" s="94"/>
      <c r="J210" s="94"/>
      <c r="K210" s="94"/>
      <c r="L210" s="1"/>
      <c r="M210" s="46" t="str">
        <f>IF(AND(J210="Yes",COUNTIF('Italian Bonds Settings'!C:C,A210&amp;CHAR(32)&amp;"/ Eurex Derivate -" &amp;CHAR(32)&amp;C210&amp;"("&amp;D210&amp;")" )=0),"Please update  tab 'Italian Bonds Setup' with processing settings","")</f>
        <v/>
      </c>
      <c r="N210" s="98" t="str">
        <f t="shared" si="3"/>
        <v/>
      </c>
    </row>
    <row r="211" spans="1:14">
      <c r="A211" s="46" t="str">
        <f>IF(C211&lt;&gt;"",'Signature Sheet'!$D$13,"")</f>
        <v/>
      </c>
      <c r="B211" s="94"/>
      <c r="C211" s="93"/>
      <c r="D211" s="94"/>
      <c r="E211" s="94"/>
      <c r="F211" s="94"/>
      <c r="G211" s="94"/>
      <c r="H211" s="94"/>
      <c r="I211" s="94"/>
      <c r="J211" s="94"/>
      <c r="K211" s="94"/>
      <c r="L211" s="1"/>
      <c r="M211" s="46" t="str">
        <f>IF(AND(J211="Yes",COUNTIF('Italian Bonds Settings'!C:C,A211&amp;CHAR(32)&amp;"/ Eurex Derivate -" &amp;CHAR(32)&amp;C211&amp;"("&amp;D211&amp;")" )=0),"Please update  tab 'Italian Bonds Setup' with processing settings","")</f>
        <v/>
      </c>
      <c r="N211" s="98" t="str">
        <f t="shared" si="3"/>
        <v/>
      </c>
    </row>
    <row r="212" spans="1:14">
      <c r="A212" s="46" t="str">
        <f>IF(C212&lt;&gt;"",'Signature Sheet'!$D$13,"")</f>
        <v/>
      </c>
      <c r="B212" s="94"/>
      <c r="C212" s="93"/>
      <c r="D212" s="94"/>
      <c r="E212" s="94"/>
      <c r="F212" s="94"/>
      <c r="G212" s="94"/>
      <c r="H212" s="94"/>
      <c r="I212" s="94"/>
      <c r="J212" s="94"/>
      <c r="K212" s="94"/>
      <c r="L212" s="1"/>
      <c r="M212" s="46" t="str">
        <f>IF(AND(J212="Yes",COUNTIF('Italian Bonds Settings'!C:C,A212&amp;CHAR(32)&amp;"/ Eurex Derivate -" &amp;CHAR(32)&amp;C212&amp;"("&amp;D212&amp;")" )=0),"Please update  tab 'Italian Bonds Setup' with processing settings","")</f>
        <v/>
      </c>
      <c r="N212" s="98" t="str">
        <f t="shared" si="3"/>
        <v/>
      </c>
    </row>
    <row r="213" spans="1:14">
      <c r="A213" s="46" t="str">
        <f>IF(C213&lt;&gt;"",'Signature Sheet'!$D$13,"")</f>
        <v/>
      </c>
      <c r="B213" s="94"/>
      <c r="C213" s="93"/>
      <c r="D213" s="94"/>
      <c r="E213" s="94"/>
      <c r="F213" s="94"/>
      <c r="G213" s="94"/>
      <c r="H213" s="94"/>
      <c r="I213" s="94"/>
      <c r="J213" s="94"/>
      <c r="K213" s="94"/>
      <c r="L213" s="1"/>
      <c r="M213" s="46" t="str">
        <f>IF(AND(J213="Yes",COUNTIF('Italian Bonds Settings'!C:C,A213&amp;CHAR(32)&amp;"/ Eurex Derivate -" &amp;CHAR(32)&amp;C213&amp;"("&amp;D213&amp;")" )=0),"Please update  tab 'Italian Bonds Setup' with processing settings","")</f>
        <v/>
      </c>
      <c r="N213" s="98" t="str">
        <f t="shared" si="3"/>
        <v/>
      </c>
    </row>
    <row r="214" spans="1:14">
      <c r="A214" s="46" t="str">
        <f>IF(C214&lt;&gt;"",'Signature Sheet'!$D$13,"")</f>
        <v/>
      </c>
      <c r="B214" s="94"/>
      <c r="C214" s="93"/>
      <c r="D214" s="94"/>
      <c r="E214" s="94"/>
      <c r="F214" s="94"/>
      <c r="G214" s="94"/>
      <c r="H214" s="94"/>
      <c r="I214" s="94"/>
      <c r="J214" s="94"/>
      <c r="K214" s="94"/>
      <c r="L214" s="1"/>
      <c r="M214" s="46" t="str">
        <f>IF(AND(J214="Yes",COUNTIF('Italian Bonds Settings'!C:C,A214&amp;CHAR(32)&amp;"/ Eurex Derivate -" &amp;CHAR(32)&amp;C214&amp;"("&amp;D214&amp;")" )=0),"Please update  tab 'Italian Bonds Setup' with processing settings","")</f>
        <v/>
      </c>
      <c r="N214" s="98" t="str">
        <f t="shared" si="3"/>
        <v/>
      </c>
    </row>
    <row r="215" spans="1:14">
      <c r="A215" s="46" t="str">
        <f>IF(C215&lt;&gt;"",'Signature Sheet'!$D$13,"")</f>
        <v/>
      </c>
      <c r="B215" s="94"/>
      <c r="C215" s="93"/>
      <c r="D215" s="94"/>
      <c r="E215" s="94"/>
      <c r="F215" s="94"/>
      <c r="G215" s="94"/>
      <c r="H215" s="94"/>
      <c r="I215" s="94"/>
      <c r="J215" s="94"/>
      <c r="K215" s="94"/>
      <c r="L215" s="1"/>
      <c r="M215" s="46" t="str">
        <f>IF(AND(J215="Yes",COUNTIF('Italian Bonds Settings'!C:C,A215&amp;CHAR(32)&amp;"/ Eurex Derivate -" &amp;CHAR(32)&amp;C215&amp;"("&amp;D215&amp;")" )=0),"Please update  tab 'Italian Bonds Setup' with processing settings","")</f>
        <v/>
      </c>
      <c r="N215" s="98" t="str">
        <f t="shared" si="3"/>
        <v/>
      </c>
    </row>
    <row r="216" spans="1:14">
      <c r="A216" s="46" t="str">
        <f>IF(C216&lt;&gt;"",'Signature Sheet'!$D$13,"")</f>
        <v/>
      </c>
      <c r="B216" s="94"/>
      <c r="C216" s="93"/>
      <c r="D216" s="94"/>
      <c r="E216" s="94"/>
      <c r="F216" s="94"/>
      <c r="G216" s="94"/>
      <c r="H216" s="94"/>
      <c r="I216" s="94"/>
      <c r="J216" s="94"/>
      <c r="K216" s="94"/>
      <c r="L216" s="1"/>
      <c r="M216" s="46" t="str">
        <f>IF(AND(J216="Yes",COUNTIF('Italian Bonds Settings'!C:C,A216&amp;CHAR(32)&amp;"/ Eurex Derivate -" &amp;CHAR(32)&amp;C216&amp;"("&amp;D216&amp;")" )=0),"Please update  tab 'Italian Bonds Setup' with processing settings","")</f>
        <v/>
      </c>
      <c r="N216" s="98" t="str">
        <f t="shared" si="3"/>
        <v/>
      </c>
    </row>
    <row r="217" spans="1:14">
      <c r="A217" s="46" t="str">
        <f>IF(C217&lt;&gt;"",'Signature Sheet'!$D$13,"")</f>
        <v/>
      </c>
      <c r="B217" s="94"/>
      <c r="C217" s="93"/>
      <c r="D217" s="94"/>
      <c r="E217" s="94"/>
      <c r="F217" s="94"/>
      <c r="G217" s="94"/>
      <c r="H217" s="94"/>
      <c r="I217" s="94"/>
      <c r="J217" s="94"/>
      <c r="K217" s="94"/>
      <c r="L217" s="1"/>
      <c r="M217" s="46" t="str">
        <f>IF(AND(J217="Yes",COUNTIF('Italian Bonds Settings'!C:C,A217&amp;CHAR(32)&amp;"/ Eurex Derivate -" &amp;CHAR(32)&amp;C217&amp;"("&amp;D217&amp;")" )=0),"Please update  tab 'Italian Bonds Setup' with processing settings","")</f>
        <v/>
      </c>
      <c r="N217" s="98" t="str">
        <f t="shared" si="3"/>
        <v/>
      </c>
    </row>
    <row r="218" spans="1:14">
      <c r="A218" s="46" t="str">
        <f>IF(C218&lt;&gt;"",'Signature Sheet'!$D$13,"")</f>
        <v/>
      </c>
      <c r="B218" s="94"/>
      <c r="C218" s="93"/>
      <c r="D218" s="94"/>
      <c r="E218" s="94"/>
      <c r="F218" s="94"/>
      <c r="G218" s="94"/>
      <c r="H218" s="94"/>
      <c r="I218" s="94"/>
      <c r="J218" s="94"/>
      <c r="K218" s="94"/>
      <c r="L218" s="1"/>
      <c r="M218" s="46" t="str">
        <f>IF(AND(J218="Yes",COUNTIF('Italian Bonds Settings'!C:C,A218&amp;CHAR(32)&amp;"/ Eurex Derivate -" &amp;CHAR(32)&amp;C218&amp;"("&amp;D218&amp;")" )=0),"Please update  tab 'Italian Bonds Setup' with processing settings","")</f>
        <v/>
      </c>
      <c r="N218" s="98" t="str">
        <f t="shared" si="3"/>
        <v/>
      </c>
    </row>
    <row r="219" spans="1:14">
      <c r="A219" s="46" t="str">
        <f>IF(C219&lt;&gt;"",'Signature Sheet'!$D$13,"")</f>
        <v/>
      </c>
      <c r="B219" s="94"/>
      <c r="C219" s="93"/>
      <c r="D219" s="94"/>
      <c r="E219" s="94"/>
      <c r="F219" s="94"/>
      <c r="G219" s="94"/>
      <c r="H219" s="94"/>
      <c r="I219" s="94"/>
      <c r="J219" s="94"/>
      <c r="K219" s="94"/>
      <c r="L219" s="1"/>
      <c r="M219" s="46" t="str">
        <f>IF(AND(J219="Yes",COUNTIF('Italian Bonds Settings'!C:C,A219&amp;CHAR(32)&amp;"/ Eurex Derivate -" &amp;CHAR(32)&amp;C219&amp;"("&amp;D219&amp;")" )=0),"Please update  tab 'Italian Bonds Setup' with processing settings","")</f>
        <v/>
      </c>
      <c r="N219" s="98" t="str">
        <f t="shared" si="3"/>
        <v/>
      </c>
    </row>
    <row r="220" spans="1:14">
      <c r="A220" s="46" t="str">
        <f>IF(C220&lt;&gt;"",'Signature Sheet'!$D$13,"")</f>
        <v/>
      </c>
      <c r="B220" s="94"/>
      <c r="C220" s="93"/>
      <c r="D220" s="94"/>
      <c r="E220" s="94"/>
      <c r="F220" s="94"/>
      <c r="G220" s="94"/>
      <c r="H220" s="94"/>
      <c r="I220" s="94"/>
      <c r="J220" s="94"/>
      <c r="K220" s="94"/>
      <c r="L220" s="1"/>
      <c r="M220" s="46" t="str">
        <f>IF(AND(J220="Yes",COUNTIF('Italian Bonds Settings'!C:C,A220&amp;CHAR(32)&amp;"/ Eurex Derivate -" &amp;CHAR(32)&amp;C220&amp;"("&amp;D220&amp;")" )=0),"Please update  tab 'Italian Bonds Setup' with processing settings","")</f>
        <v/>
      </c>
      <c r="N220" s="98" t="str">
        <f t="shared" si="3"/>
        <v/>
      </c>
    </row>
    <row r="221" spans="1:14">
      <c r="A221" s="46" t="str">
        <f>IF(C221&lt;&gt;"",'Signature Sheet'!$D$13,"")</f>
        <v/>
      </c>
      <c r="B221" s="94"/>
      <c r="C221" s="93"/>
      <c r="D221" s="94"/>
      <c r="E221" s="94"/>
      <c r="F221" s="94"/>
      <c r="G221" s="94"/>
      <c r="H221" s="94"/>
      <c r="I221" s="94"/>
      <c r="J221" s="94"/>
      <c r="K221" s="94"/>
      <c r="L221" s="1"/>
      <c r="M221" s="46" t="str">
        <f>IF(AND(J221="Yes",COUNTIF('Italian Bonds Settings'!C:C,A221&amp;CHAR(32)&amp;"/ Eurex Derivate -" &amp;CHAR(32)&amp;C221&amp;"("&amp;D221&amp;")" )=0),"Please update  tab 'Italian Bonds Setup' with processing settings","")</f>
        <v/>
      </c>
      <c r="N221" s="98" t="str">
        <f t="shared" si="3"/>
        <v/>
      </c>
    </row>
    <row r="222" spans="1:14">
      <c r="A222" s="46" t="str">
        <f>IF(C222&lt;&gt;"",'Signature Sheet'!$D$13,"")</f>
        <v/>
      </c>
      <c r="B222" s="94"/>
      <c r="C222" s="93"/>
      <c r="D222" s="94"/>
      <c r="E222" s="94"/>
      <c r="F222" s="94"/>
      <c r="G222" s="94"/>
      <c r="H222" s="94"/>
      <c r="I222" s="94"/>
      <c r="J222" s="94"/>
      <c r="K222" s="94"/>
      <c r="L222" s="1"/>
      <c r="M222" s="46" t="str">
        <f>IF(AND(J222="Yes",COUNTIF('Italian Bonds Settings'!C:C,A222&amp;CHAR(32)&amp;"/ Eurex Derivate -" &amp;CHAR(32)&amp;C222&amp;"("&amp;D222&amp;")" )=0),"Please update  tab 'Italian Bonds Setup' with processing settings","")</f>
        <v/>
      </c>
      <c r="N222" s="98" t="str">
        <f t="shared" si="3"/>
        <v/>
      </c>
    </row>
    <row r="223" spans="1:14">
      <c r="A223" s="46" t="str">
        <f>IF(C223&lt;&gt;"",'Signature Sheet'!$D$13,"")</f>
        <v/>
      </c>
      <c r="B223" s="94"/>
      <c r="C223" s="93"/>
      <c r="D223" s="94"/>
      <c r="E223" s="94"/>
      <c r="F223" s="94"/>
      <c r="G223" s="94"/>
      <c r="H223" s="94"/>
      <c r="I223" s="94"/>
      <c r="J223" s="94"/>
      <c r="K223" s="94"/>
      <c r="L223" s="1"/>
      <c r="M223" s="46" t="str">
        <f>IF(AND(J223="Yes",COUNTIF('Italian Bonds Settings'!C:C,A223&amp;CHAR(32)&amp;"/ Eurex Derivate -" &amp;CHAR(32)&amp;C223&amp;"("&amp;D223&amp;")" )=0),"Please update  tab 'Italian Bonds Setup' with processing settings","")</f>
        <v/>
      </c>
      <c r="N223" s="98" t="str">
        <f t="shared" si="3"/>
        <v/>
      </c>
    </row>
    <row r="224" spans="1:14">
      <c r="A224" s="46" t="str">
        <f>IF(C224&lt;&gt;"",'Signature Sheet'!$D$13,"")</f>
        <v/>
      </c>
      <c r="B224" s="94"/>
      <c r="C224" s="93"/>
      <c r="D224" s="94"/>
      <c r="E224" s="94"/>
      <c r="F224" s="94"/>
      <c r="G224" s="94"/>
      <c r="H224" s="94"/>
      <c r="I224" s="94"/>
      <c r="J224" s="94"/>
      <c r="K224" s="94"/>
      <c r="L224" s="1"/>
      <c r="M224" s="46" t="str">
        <f>IF(AND(J224="Yes",COUNTIF('Italian Bonds Settings'!C:C,A224&amp;CHAR(32)&amp;"/ Eurex Derivate -" &amp;CHAR(32)&amp;C224&amp;"("&amp;D224&amp;")" )=0),"Please update  tab 'Italian Bonds Setup' with processing settings","")</f>
        <v/>
      </c>
      <c r="N224" s="98" t="str">
        <f t="shared" si="3"/>
        <v/>
      </c>
    </row>
    <row r="225" spans="1:14">
      <c r="A225" s="46" t="str">
        <f>IF(C225&lt;&gt;"",'Signature Sheet'!$D$13,"")</f>
        <v/>
      </c>
      <c r="B225" s="94"/>
      <c r="C225" s="93"/>
      <c r="D225" s="94"/>
      <c r="E225" s="94"/>
      <c r="F225" s="94"/>
      <c r="G225" s="94"/>
      <c r="H225" s="94"/>
      <c r="I225" s="94"/>
      <c r="J225" s="94"/>
      <c r="K225" s="94"/>
      <c r="L225" s="1"/>
      <c r="M225" s="46" t="str">
        <f>IF(AND(J225="Yes",COUNTIF('Italian Bonds Settings'!C:C,A225&amp;CHAR(32)&amp;"/ Eurex Derivate -" &amp;CHAR(32)&amp;C225&amp;"("&amp;D225&amp;")" )=0),"Please update  tab 'Italian Bonds Setup' with processing settings","")</f>
        <v/>
      </c>
      <c r="N225" s="98" t="str">
        <f t="shared" si="3"/>
        <v/>
      </c>
    </row>
    <row r="226" spans="1:14">
      <c r="A226" s="46" t="str">
        <f>IF(C226&lt;&gt;"",'Signature Sheet'!$D$13,"")</f>
        <v/>
      </c>
      <c r="B226" s="94"/>
      <c r="C226" s="93"/>
      <c r="D226" s="94"/>
      <c r="E226" s="94"/>
      <c r="F226" s="94"/>
      <c r="G226" s="94"/>
      <c r="H226" s="94"/>
      <c r="I226" s="94"/>
      <c r="J226" s="94"/>
      <c r="K226" s="94"/>
      <c r="L226" s="1"/>
      <c r="M226" s="46" t="str">
        <f>IF(AND(J226="Yes",COUNTIF('Italian Bonds Settings'!C:C,A226&amp;CHAR(32)&amp;"/ Eurex Derivate -" &amp;CHAR(32)&amp;C226&amp;"("&amp;D226&amp;")" )=0),"Please update  tab 'Italian Bonds Setup' with processing settings","")</f>
        <v/>
      </c>
      <c r="N226" s="98" t="str">
        <f t="shared" si="3"/>
        <v/>
      </c>
    </row>
    <row r="227" spans="1:14">
      <c r="A227" s="46" t="str">
        <f>IF(C227&lt;&gt;"",'Signature Sheet'!$D$13,"")</f>
        <v/>
      </c>
      <c r="B227" s="94"/>
      <c r="C227" s="93"/>
      <c r="D227" s="94"/>
      <c r="E227" s="94"/>
      <c r="F227" s="94"/>
      <c r="G227" s="94"/>
      <c r="H227" s="94"/>
      <c r="I227" s="94"/>
      <c r="J227" s="94"/>
      <c r="K227" s="94"/>
      <c r="L227" s="1"/>
      <c r="M227" s="46" t="str">
        <f>IF(AND(J227="Yes",COUNTIF('Italian Bonds Settings'!C:C,A227&amp;CHAR(32)&amp;"/ Eurex Derivate -" &amp;CHAR(32)&amp;C227&amp;"("&amp;D227&amp;")" )=0),"Please update  tab 'Italian Bonds Setup' with processing settings","")</f>
        <v/>
      </c>
      <c r="N227" s="98" t="str">
        <f t="shared" si="3"/>
        <v/>
      </c>
    </row>
    <row r="228" spans="1:14">
      <c r="A228" s="46" t="str">
        <f>IF(C228&lt;&gt;"",'Signature Sheet'!$D$13,"")</f>
        <v/>
      </c>
      <c r="B228" s="94"/>
      <c r="C228" s="93"/>
      <c r="D228" s="94"/>
      <c r="E228" s="94"/>
      <c r="F228" s="94"/>
      <c r="G228" s="94"/>
      <c r="H228" s="94"/>
      <c r="I228" s="94"/>
      <c r="J228" s="94"/>
      <c r="K228" s="94"/>
      <c r="L228" s="1"/>
      <c r="M228" s="46" t="str">
        <f>IF(AND(J228="Yes",COUNTIF('Italian Bonds Settings'!C:C,A228&amp;CHAR(32)&amp;"/ Eurex Derivate -" &amp;CHAR(32)&amp;C228&amp;"("&amp;D228&amp;")" )=0),"Please update  tab 'Italian Bonds Setup' with processing settings","")</f>
        <v/>
      </c>
      <c r="N228" s="98" t="str">
        <f t="shared" si="3"/>
        <v/>
      </c>
    </row>
    <row r="229" spans="1:14">
      <c r="A229" s="46" t="str">
        <f>IF(C229&lt;&gt;"",'Signature Sheet'!$D$13,"")</f>
        <v/>
      </c>
      <c r="B229" s="94"/>
      <c r="C229" s="93"/>
      <c r="D229" s="94"/>
      <c r="E229" s="94"/>
      <c r="F229" s="94"/>
      <c r="G229" s="94"/>
      <c r="H229" s="94"/>
      <c r="I229" s="94"/>
      <c r="J229" s="94"/>
      <c r="K229" s="94"/>
      <c r="L229" s="1"/>
      <c r="M229" s="46" t="str">
        <f>IF(AND(J229="Yes",COUNTIF('Italian Bonds Settings'!C:C,A229&amp;CHAR(32)&amp;"/ Eurex Derivate -" &amp;CHAR(32)&amp;C229&amp;"("&amp;D229&amp;")" )=0),"Please update  tab 'Italian Bonds Setup' with processing settings","")</f>
        <v/>
      </c>
      <c r="N229" s="98" t="str">
        <f t="shared" si="3"/>
        <v/>
      </c>
    </row>
    <row r="230" spans="1:14">
      <c r="A230" s="46" t="str">
        <f>IF(C230&lt;&gt;"",'Signature Sheet'!$D$13,"")</f>
        <v/>
      </c>
      <c r="B230" s="94"/>
      <c r="C230" s="93"/>
      <c r="D230" s="94"/>
      <c r="E230" s="94"/>
      <c r="F230" s="94"/>
      <c r="G230" s="94"/>
      <c r="H230" s="94"/>
      <c r="I230" s="94"/>
      <c r="J230" s="94"/>
      <c r="K230" s="94"/>
      <c r="L230" s="1"/>
      <c r="M230" s="46" t="str">
        <f>IF(AND(J230="Yes",COUNTIF('Italian Bonds Settings'!C:C,A230&amp;CHAR(32)&amp;"/ Eurex Derivate -" &amp;CHAR(32)&amp;C230&amp;"("&amp;D230&amp;")" )=0),"Please update  tab 'Italian Bonds Setup' with processing settings","")</f>
        <v/>
      </c>
      <c r="N230" s="98" t="str">
        <f t="shared" si="3"/>
        <v/>
      </c>
    </row>
    <row r="231" spans="1:14">
      <c r="A231" s="46" t="str">
        <f>IF(C231&lt;&gt;"",'Signature Sheet'!$D$13,"")</f>
        <v/>
      </c>
      <c r="B231" s="94"/>
      <c r="C231" s="93"/>
      <c r="D231" s="94"/>
      <c r="E231" s="94"/>
      <c r="F231" s="94"/>
      <c r="G231" s="94"/>
      <c r="H231" s="94"/>
      <c r="I231" s="94"/>
      <c r="J231" s="94"/>
      <c r="K231" s="94"/>
      <c r="L231" s="1"/>
      <c r="M231" s="46" t="str">
        <f>IF(AND(J231="Yes",COUNTIF('Italian Bonds Settings'!C:C,A231&amp;CHAR(32)&amp;"/ Eurex Derivate -" &amp;CHAR(32)&amp;C231&amp;"("&amp;D231&amp;")" )=0),"Please update  tab 'Italian Bonds Setup' with processing settings","")</f>
        <v/>
      </c>
      <c r="N231" s="98" t="str">
        <f t="shared" si="3"/>
        <v/>
      </c>
    </row>
    <row r="232" spans="1:14">
      <c r="A232" s="46" t="str">
        <f>IF(C232&lt;&gt;"",'Signature Sheet'!$D$13,"")</f>
        <v/>
      </c>
      <c r="B232" s="94"/>
      <c r="C232" s="93"/>
      <c r="D232" s="94"/>
      <c r="E232" s="94"/>
      <c r="F232" s="94"/>
      <c r="G232" s="94"/>
      <c r="H232" s="94"/>
      <c r="I232" s="94"/>
      <c r="J232" s="94"/>
      <c r="K232" s="94"/>
      <c r="L232" s="1"/>
      <c r="M232" s="46" t="str">
        <f>IF(AND(J232="Yes",COUNTIF('Italian Bonds Settings'!C:C,A232&amp;CHAR(32)&amp;"/ Eurex Derivate -" &amp;CHAR(32)&amp;C232&amp;"("&amp;D232&amp;")" )=0),"Please update  tab 'Italian Bonds Setup' with processing settings","")</f>
        <v/>
      </c>
      <c r="N232" s="98" t="str">
        <f t="shared" si="3"/>
        <v/>
      </c>
    </row>
    <row r="233" spans="1:14">
      <c r="A233" s="46" t="str">
        <f>IF(C233&lt;&gt;"",'Signature Sheet'!$D$13,"")</f>
        <v/>
      </c>
      <c r="B233" s="94"/>
      <c r="C233" s="93"/>
      <c r="D233" s="94"/>
      <c r="E233" s="94"/>
      <c r="F233" s="94"/>
      <c r="G233" s="94"/>
      <c r="H233" s="94"/>
      <c r="I233" s="94"/>
      <c r="J233" s="94"/>
      <c r="K233" s="94"/>
      <c r="L233" s="1"/>
      <c r="M233" s="46" t="str">
        <f>IF(AND(J233="Yes",COUNTIF('Italian Bonds Settings'!C:C,A233&amp;CHAR(32)&amp;"/ Eurex Derivate -" &amp;CHAR(32)&amp;C233&amp;"("&amp;D233&amp;")" )=0),"Please update  tab 'Italian Bonds Setup' with processing settings","")</f>
        <v/>
      </c>
      <c r="N233" s="98" t="str">
        <f t="shared" si="3"/>
        <v/>
      </c>
    </row>
    <row r="234" spans="1:14">
      <c r="A234" s="46" t="str">
        <f>IF(C234&lt;&gt;"",'Signature Sheet'!$D$13,"")</f>
        <v/>
      </c>
      <c r="B234" s="94"/>
      <c r="C234" s="93"/>
      <c r="D234" s="94"/>
      <c r="E234" s="94"/>
      <c r="F234" s="94"/>
      <c r="G234" s="94"/>
      <c r="H234" s="94"/>
      <c r="I234" s="94"/>
      <c r="J234" s="94"/>
      <c r="K234" s="94"/>
      <c r="L234" s="1"/>
      <c r="M234" s="46" t="str">
        <f>IF(AND(J234="Yes",COUNTIF('Italian Bonds Settings'!C:C,A234&amp;CHAR(32)&amp;"/ Eurex Derivate -" &amp;CHAR(32)&amp;C234&amp;"("&amp;D234&amp;")" )=0),"Please update  tab 'Italian Bonds Setup' with processing settings","")</f>
        <v/>
      </c>
      <c r="N234" s="98" t="str">
        <f t="shared" si="3"/>
        <v/>
      </c>
    </row>
    <row r="235" spans="1:14">
      <c r="A235" s="46" t="str">
        <f>IF(C235&lt;&gt;"",'Signature Sheet'!$D$13,"")</f>
        <v/>
      </c>
      <c r="B235" s="94"/>
      <c r="C235" s="93"/>
      <c r="D235" s="94"/>
      <c r="E235" s="94"/>
      <c r="F235" s="94"/>
      <c r="G235" s="94"/>
      <c r="H235" s="94"/>
      <c r="I235" s="94"/>
      <c r="J235" s="94"/>
      <c r="K235" s="94"/>
      <c r="L235" s="1"/>
      <c r="M235" s="46" t="str">
        <f>IF(AND(J235="Yes",COUNTIF('Italian Bonds Settings'!C:C,A235&amp;CHAR(32)&amp;"/ Eurex Derivate -" &amp;CHAR(32)&amp;C235&amp;"("&amp;D235&amp;")" )=0),"Please update  tab 'Italian Bonds Setup' with processing settings","")</f>
        <v/>
      </c>
      <c r="N235" s="98" t="str">
        <f t="shared" si="3"/>
        <v/>
      </c>
    </row>
    <row r="236" spans="1:14">
      <c r="A236" s="46" t="str">
        <f>IF(C236&lt;&gt;"",'Signature Sheet'!$D$13,"")</f>
        <v/>
      </c>
      <c r="B236" s="94"/>
      <c r="C236" s="93"/>
      <c r="D236" s="94"/>
      <c r="E236" s="94"/>
      <c r="F236" s="94"/>
      <c r="G236" s="94"/>
      <c r="H236" s="94"/>
      <c r="I236" s="94"/>
      <c r="J236" s="94"/>
      <c r="K236" s="94"/>
      <c r="L236" s="1"/>
      <c r="M236" s="46" t="str">
        <f>IF(AND(J236="Yes",COUNTIF('Italian Bonds Settings'!C:C,A236&amp;CHAR(32)&amp;"/ Eurex Derivate -" &amp;CHAR(32)&amp;C236&amp;"("&amp;D236&amp;")" )=0),"Please update  tab 'Italian Bonds Setup' with processing settings","")</f>
        <v/>
      </c>
      <c r="N236" s="98" t="str">
        <f t="shared" si="3"/>
        <v/>
      </c>
    </row>
    <row r="237" spans="1:14">
      <c r="A237" s="46" t="str">
        <f>IF(C237&lt;&gt;"",'Signature Sheet'!$D$13,"")</f>
        <v/>
      </c>
      <c r="B237" s="94"/>
      <c r="C237" s="93"/>
      <c r="D237" s="94"/>
      <c r="E237" s="94"/>
      <c r="F237" s="94"/>
      <c r="G237" s="94"/>
      <c r="H237" s="94"/>
      <c r="I237" s="94"/>
      <c r="J237" s="94"/>
      <c r="K237" s="94"/>
      <c r="L237" s="1"/>
      <c r="M237" s="46" t="str">
        <f>IF(AND(J237="Yes",COUNTIF('Italian Bonds Settings'!C:C,A237&amp;CHAR(32)&amp;"/ Eurex Derivate -" &amp;CHAR(32)&amp;C237&amp;"("&amp;D237&amp;")" )=0),"Please update  tab 'Italian Bonds Setup' with processing settings","")</f>
        <v/>
      </c>
      <c r="N237" s="98" t="str">
        <f t="shared" si="3"/>
        <v/>
      </c>
    </row>
    <row r="238" spans="1:14">
      <c r="A238" s="46" t="str">
        <f>IF(C238&lt;&gt;"",'Signature Sheet'!$D$13,"")</f>
        <v/>
      </c>
      <c r="B238" s="94"/>
      <c r="C238" s="93"/>
      <c r="D238" s="94"/>
      <c r="E238" s="94"/>
      <c r="F238" s="94"/>
      <c r="G238" s="94"/>
      <c r="H238" s="94"/>
      <c r="I238" s="94"/>
      <c r="J238" s="94"/>
      <c r="K238" s="94"/>
      <c r="L238" s="1"/>
      <c r="M238" s="46" t="str">
        <f>IF(AND(J238="Yes",COUNTIF('Italian Bonds Settings'!C:C,A238&amp;CHAR(32)&amp;"/ Eurex Derivate -" &amp;CHAR(32)&amp;C238&amp;"("&amp;D238&amp;")" )=0),"Please update  tab 'Italian Bonds Setup' with processing settings","")</f>
        <v/>
      </c>
      <c r="N238" s="98" t="str">
        <f t="shared" si="3"/>
        <v/>
      </c>
    </row>
    <row r="239" spans="1:14">
      <c r="A239" s="46" t="str">
        <f>IF(C239&lt;&gt;"",'Signature Sheet'!$D$13,"")</f>
        <v/>
      </c>
      <c r="B239" s="94"/>
      <c r="C239" s="93"/>
      <c r="D239" s="94"/>
      <c r="E239" s="94"/>
      <c r="F239" s="94"/>
      <c r="G239" s="94"/>
      <c r="H239" s="94"/>
      <c r="I239" s="94"/>
      <c r="J239" s="94"/>
      <c r="K239" s="94"/>
      <c r="L239" s="1"/>
      <c r="M239" s="46" t="str">
        <f>IF(AND(J239="Yes",COUNTIF('Italian Bonds Settings'!C:C,A239&amp;CHAR(32)&amp;"/ Eurex Derivate -" &amp;CHAR(32)&amp;C239&amp;"("&amp;D239&amp;")" )=0),"Please update  tab 'Italian Bonds Setup' with processing settings","")</f>
        <v/>
      </c>
      <c r="N239" s="98" t="str">
        <f t="shared" si="3"/>
        <v/>
      </c>
    </row>
    <row r="240" spans="1:14">
      <c r="A240" s="46" t="str">
        <f>IF(C240&lt;&gt;"",'Signature Sheet'!$D$13,"")</f>
        <v/>
      </c>
      <c r="B240" s="94"/>
      <c r="C240" s="93"/>
      <c r="D240" s="94"/>
      <c r="E240" s="94"/>
      <c r="F240" s="94"/>
      <c r="G240" s="94"/>
      <c r="H240" s="94"/>
      <c r="I240" s="94"/>
      <c r="J240" s="94"/>
      <c r="K240" s="94"/>
      <c r="L240" s="1"/>
      <c r="M240" s="46" t="str">
        <f>IF(AND(J240="Yes",COUNTIF('Italian Bonds Settings'!C:C,A240&amp;CHAR(32)&amp;"/ Eurex Derivate -" &amp;CHAR(32)&amp;C240&amp;"("&amp;D240&amp;")" )=0),"Please update  tab 'Italian Bonds Setup' with processing settings","")</f>
        <v/>
      </c>
      <c r="N240" s="98" t="str">
        <f t="shared" si="3"/>
        <v/>
      </c>
    </row>
    <row r="241" spans="1:14">
      <c r="A241" s="46" t="str">
        <f>IF(C241&lt;&gt;"",'Signature Sheet'!$D$13,"")</f>
        <v/>
      </c>
      <c r="B241" s="94"/>
      <c r="C241" s="93"/>
      <c r="D241" s="94"/>
      <c r="E241" s="94"/>
      <c r="F241" s="94"/>
      <c r="G241" s="94"/>
      <c r="H241" s="94"/>
      <c r="I241" s="94"/>
      <c r="J241" s="94"/>
      <c r="K241" s="94"/>
      <c r="L241" s="1"/>
      <c r="M241" s="46" t="str">
        <f>IF(AND(J241="Yes",COUNTIF('Italian Bonds Settings'!C:C,A241&amp;CHAR(32)&amp;"/ Eurex Derivate -" &amp;CHAR(32)&amp;C241&amp;"("&amp;D241&amp;")" )=0),"Please update  tab 'Italian Bonds Setup' with processing settings","")</f>
        <v/>
      </c>
      <c r="N241" s="98" t="str">
        <f t="shared" si="3"/>
        <v/>
      </c>
    </row>
    <row r="242" spans="1:14">
      <c r="A242" s="46" t="str">
        <f>IF(C242&lt;&gt;"",'Signature Sheet'!$D$13,"")</f>
        <v/>
      </c>
      <c r="B242" s="94"/>
      <c r="C242" s="93"/>
      <c r="D242" s="94"/>
      <c r="E242" s="94"/>
      <c r="F242" s="94"/>
      <c r="G242" s="94"/>
      <c r="H242" s="94"/>
      <c r="I242" s="94"/>
      <c r="J242" s="94"/>
      <c r="K242" s="94"/>
      <c r="L242" s="1"/>
      <c r="M242" s="46" t="str">
        <f>IF(AND(J242="Yes",COUNTIF('Italian Bonds Settings'!C:C,A242&amp;CHAR(32)&amp;"/ Eurex Derivate -" &amp;CHAR(32)&amp;C242&amp;"("&amp;D242&amp;")" )=0),"Please update  tab 'Italian Bonds Setup' with processing settings","")</f>
        <v/>
      </c>
      <c r="N242" s="98" t="str">
        <f t="shared" si="3"/>
        <v/>
      </c>
    </row>
    <row r="243" spans="1:14">
      <c r="A243" s="46" t="str">
        <f>IF(C243&lt;&gt;"",'Signature Sheet'!$D$13,"")</f>
        <v/>
      </c>
      <c r="B243" s="94"/>
      <c r="C243" s="93"/>
      <c r="D243" s="94"/>
      <c r="E243" s="94"/>
      <c r="F243" s="94"/>
      <c r="G243" s="94"/>
      <c r="H243" s="94"/>
      <c r="I243" s="94"/>
      <c r="J243" s="94"/>
      <c r="K243" s="94"/>
      <c r="L243" s="1"/>
      <c r="M243" s="46" t="str">
        <f>IF(AND(J243="Yes",COUNTIF('Italian Bonds Settings'!C:C,A243&amp;CHAR(32)&amp;"/ Eurex Derivate -" &amp;CHAR(32)&amp;C243&amp;"("&amp;D243&amp;")" )=0),"Please update  tab 'Italian Bonds Setup' with processing settings","")</f>
        <v/>
      </c>
      <c r="N243" s="98" t="str">
        <f t="shared" si="3"/>
        <v/>
      </c>
    </row>
    <row r="244" spans="1:14">
      <c r="A244" s="46" t="str">
        <f>IF(C244&lt;&gt;"",'Signature Sheet'!$D$13,"")</f>
        <v/>
      </c>
      <c r="B244" s="94"/>
      <c r="C244" s="93"/>
      <c r="D244" s="94"/>
      <c r="E244" s="94"/>
      <c r="F244" s="94"/>
      <c r="G244" s="94"/>
      <c r="H244" s="94"/>
      <c r="I244" s="94"/>
      <c r="J244" s="94"/>
      <c r="K244" s="94"/>
      <c r="L244" s="1"/>
      <c r="M244" s="46" t="str">
        <f>IF(AND(J244="Yes",COUNTIF('Italian Bonds Settings'!C:C,A244&amp;CHAR(32)&amp;"/ Eurex Derivate -" &amp;CHAR(32)&amp;C244&amp;"("&amp;D244&amp;")" )=0),"Please update  tab 'Italian Bonds Setup' with processing settings","")</f>
        <v/>
      </c>
      <c r="N244" s="98" t="str">
        <f t="shared" si="3"/>
        <v/>
      </c>
    </row>
    <row r="245" spans="1:14">
      <c r="A245" s="46" t="str">
        <f>IF(C245&lt;&gt;"",'Signature Sheet'!$D$13,"")</f>
        <v/>
      </c>
      <c r="B245" s="94"/>
      <c r="C245" s="93"/>
      <c r="D245" s="94"/>
      <c r="E245" s="94"/>
      <c r="F245" s="94"/>
      <c r="G245" s="94"/>
      <c r="H245" s="94"/>
      <c r="I245" s="94"/>
      <c r="J245" s="94"/>
      <c r="K245" s="94"/>
      <c r="L245" s="1"/>
      <c r="M245" s="46" t="str">
        <f>IF(AND(J245="Yes",COUNTIF('Italian Bonds Settings'!C:C,A245&amp;CHAR(32)&amp;"/ Eurex Derivate -" &amp;CHAR(32)&amp;C245&amp;"("&amp;D245&amp;")" )=0),"Please update  tab 'Italian Bonds Setup' with processing settings","")</f>
        <v/>
      </c>
      <c r="N245" s="98" t="str">
        <f t="shared" si="3"/>
        <v/>
      </c>
    </row>
    <row r="246" spans="1:14">
      <c r="A246" s="46" t="str">
        <f>IF(C246&lt;&gt;"",'Signature Sheet'!$D$13,"")</f>
        <v/>
      </c>
      <c r="B246" s="94"/>
      <c r="C246" s="93"/>
      <c r="D246" s="94"/>
      <c r="E246" s="94"/>
      <c r="F246" s="94"/>
      <c r="G246" s="94"/>
      <c r="H246" s="94"/>
      <c r="I246" s="94"/>
      <c r="J246" s="94"/>
      <c r="K246" s="94"/>
      <c r="L246" s="1"/>
      <c r="M246" s="46" t="str">
        <f>IF(AND(J246="Yes",COUNTIF('Italian Bonds Settings'!C:C,A246&amp;CHAR(32)&amp;"/ Eurex Derivate -" &amp;CHAR(32)&amp;C246&amp;"("&amp;D246&amp;")" )=0),"Please update  tab 'Italian Bonds Setup' with processing settings","")</f>
        <v/>
      </c>
      <c r="N246" s="98" t="str">
        <f t="shared" si="3"/>
        <v/>
      </c>
    </row>
    <row r="247" spans="1:14">
      <c r="A247" s="46" t="str">
        <f>IF(C247&lt;&gt;"",'Signature Sheet'!$D$13,"")</f>
        <v/>
      </c>
      <c r="B247" s="94"/>
      <c r="C247" s="93"/>
      <c r="D247" s="94"/>
      <c r="E247" s="94"/>
      <c r="F247" s="94"/>
      <c r="G247" s="94"/>
      <c r="H247" s="94"/>
      <c r="I247" s="94"/>
      <c r="J247" s="94"/>
      <c r="K247" s="94"/>
      <c r="L247" s="1"/>
      <c r="M247" s="46" t="str">
        <f>IF(AND(J247="Yes",COUNTIF('Italian Bonds Settings'!C:C,A247&amp;CHAR(32)&amp;"/ Eurex Derivate -" &amp;CHAR(32)&amp;C247&amp;"("&amp;D247&amp;")" )=0),"Please update  tab 'Italian Bonds Setup' with processing settings","")</f>
        <v/>
      </c>
      <c r="N247" s="98" t="str">
        <f t="shared" si="3"/>
        <v/>
      </c>
    </row>
    <row r="248" spans="1:14">
      <c r="A248" s="46" t="str">
        <f>IF(C248&lt;&gt;"",'Signature Sheet'!$D$13,"")</f>
        <v/>
      </c>
      <c r="B248" s="94"/>
      <c r="C248" s="93"/>
      <c r="D248" s="94"/>
      <c r="E248" s="94"/>
      <c r="F248" s="94"/>
      <c r="G248" s="94"/>
      <c r="H248" s="94"/>
      <c r="I248" s="94"/>
      <c r="J248" s="94"/>
      <c r="K248" s="94"/>
      <c r="L248" s="1"/>
      <c r="M248" s="46" t="str">
        <f>IF(AND(J248="Yes",COUNTIF('Italian Bonds Settings'!C:C,A248&amp;CHAR(32)&amp;"/ Eurex Derivate -" &amp;CHAR(32)&amp;C248&amp;"("&amp;D248&amp;")" )=0),"Please update  tab 'Italian Bonds Setup' with processing settings","")</f>
        <v/>
      </c>
      <c r="N248" s="98" t="str">
        <f t="shared" si="3"/>
        <v/>
      </c>
    </row>
    <row r="249" spans="1:14">
      <c r="A249" s="46" t="str">
        <f>IF(C249&lt;&gt;"",'Signature Sheet'!$D$13,"")</f>
        <v/>
      </c>
      <c r="B249" s="94"/>
      <c r="C249" s="93"/>
      <c r="D249" s="94"/>
      <c r="E249" s="94"/>
      <c r="F249" s="94"/>
      <c r="G249" s="94"/>
      <c r="H249" s="94"/>
      <c r="I249" s="94"/>
      <c r="J249" s="94"/>
      <c r="K249" s="94"/>
      <c r="L249" s="1"/>
      <c r="M249" s="46" t="str">
        <f>IF(AND(J249="Yes",COUNTIF('Italian Bonds Settings'!C:C,A249&amp;CHAR(32)&amp;"/ Eurex Derivate -" &amp;CHAR(32)&amp;C249&amp;"("&amp;D249&amp;")" )=0),"Please update  tab 'Italian Bonds Setup' with processing settings","")</f>
        <v/>
      </c>
      <c r="N249" s="98" t="str">
        <f t="shared" si="3"/>
        <v/>
      </c>
    </row>
    <row r="250" spans="1:14">
      <c r="A250" s="46" t="str">
        <f>IF(C250&lt;&gt;"",'Signature Sheet'!$D$13,"")</f>
        <v/>
      </c>
      <c r="B250" s="94"/>
      <c r="C250" s="93"/>
      <c r="D250" s="94"/>
      <c r="E250" s="94"/>
      <c r="F250" s="94"/>
      <c r="G250" s="94"/>
      <c r="H250" s="94"/>
      <c r="I250" s="94"/>
      <c r="J250" s="94"/>
      <c r="K250" s="94"/>
      <c r="L250" s="1"/>
      <c r="M250" s="46" t="str">
        <f>IF(AND(J250="Yes",COUNTIF('Italian Bonds Settings'!C:C,A250&amp;CHAR(32)&amp;"/ Eurex Derivate -" &amp;CHAR(32)&amp;C250&amp;"("&amp;D250&amp;")" )=0),"Please update  tab 'Italian Bonds Setup' with processing settings","")</f>
        <v/>
      </c>
      <c r="N250" s="98" t="str">
        <f t="shared" si="3"/>
        <v/>
      </c>
    </row>
    <row r="251" spans="1:14">
      <c r="A251" s="46" t="str">
        <f>IF(C251&lt;&gt;"",'Signature Sheet'!$D$13,"")</f>
        <v/>
      </c>
      <c r="B251" s="94"/>
      <c r="C251" s="93"/>
      <c r="D251" s="94"/>
      <c r="E251" s="94"/>
      <c r="F251" s="94"/>
      <c r="G251" s="94"/>
      <c r="H251" s="94"/>
      <c r="I251" s="94"/>
      <c r="J251" s="94"/>
      <c r="K251" s="94"/>
      <c r="L251" s="1"/>
      <c r="M251" s="46" t="str">
        <f>IF(AND(J251="Yes",COUNTIF('Italian Bonds Settings'!C:C,A251&amp;CHAR(32)&amp;"/ Eurex Derivate -" &amp;CHAR(32)&amp;C251&amp;"("&amp;D251&amp;")" )=0),"Please update  tab 'Italian Bonds Setup' with processing settings","")</f>
        <v/>
      </c>
      <c r="N251" s="98" t="str">
        <f t="shared" si="3"/>
        <v/>
      </c>
    </row>
    <row r="252" spans="1:14">
      <c r="A252" s="46" t="str">
        <f>IF(C252&lt;&gt;"",'Signature Sheet'!$D$13,"")</f>
        <v/>
      </c>
      <c r="B252" s="94"/>
      <c r="C252" s="93"/>
      <c r="D252" s="94"/>
      <c r="E252" s="94"/>
      <c r="F252" s="94"/>
      <c r="G252" s="94"/>
      <c r="H252" s="94"/>
      <c r="I252" s="94"/>
      <c r="J252" s="94"/>
      <c r="K252" s="94"/>
      <c r="L252" s="1"/>
      <c r="M252" s="46" t="str">
        <f>IF(AND(J252="Yes",COUNTIF('Italian Bonds Settings'!C:C,A252&amp;CHAR(32)&amp;"/ Eurex Derivate -" &amp;CHAR(32)&amp;C252&amp;"("&amp;D252&amp;")" )=0),"Please update  tab 'Italian Bonds Setup' with processing settings","")</f>
        <v/>
      </c>
      <c r="N252" s="98" t="str">
        <f t="shared" si="3"/>
        <v/>
      </c>
    </row>
    <row r="253" spans="1:14">
      <c r="A253" s="46" t="str">
        <f>IF(C253&lt;&gt;"",'Signature Sheet'!$D$13,"")</f>
        <v/>
      </c>
      <c r="B253" s="94"/>
      <c r="C253" s="93"/>
      <c r="D253" s="94"/>
      <c r="E253" s="94"/>
      <c r="F253" s="94"/>
      <c r="G253" s="94"/>
      <c r="H253" s="94"/>
      <c r="I253" s="94"/>
      <c r="J253" s="94"/>
      <c r="K253" s="94"/>
      <c r="L253" s="1"/>
      <c r="M253" s="46" t="str">
        <f>IF(AND(J253="Yes",COUNTIF('Italian Bonds Settings'!C:C,A253&amp;CHAR(32)&amp;"/ Eurex Derivate -" &amp;CHAR(32)&amp;C253&amp;"("&amp;D253&amp;")" )=0),"Please update  tab 'Italian Bonds Setup' with processing settings","")</f>
        <v/>
      </c>
      <c r="N253" s="98" t="str">
        <f t="shared" si="3"/>
        <v/>
      </c>
    </row>
    <row r="254" spans="1:14">
      <c r="A254" s="46" t="str">
        <f>IF(C254&lt;&gt;"",'Signature Sheet'!$D$13,"")</f>
        <v/>
      </c>
      <c r="B254" s="94"/>
      <c r="C254" s="93"/>
      <c r="D254" s="94"/>
      <c r="E254" s="94"/>
      <c r="F254" s="94"/>
      <c r="G254" s="94"/>
      <c r="H254" s="94"/>
      <c r="I254" s="94"/>
      <c r="J254" s="94"/>
      <c r="K254" s="94"/>
      <c r="L254" s="1"/>
      <c r="M254" s="46" t="str">
        <f>IF(AND(J254="Yes",COUNTIF('Italian Bonds Settings'!C:C,A254&amp;CHAR(32)&amp;"/ Eurex Derivate -" &amp;CHAR(32)&amp;C254&amp;"("&amp;D254&amp;")" )=0),"Please update  tab 'Italian Bonds Setup' with processing settings","")</f>
        <v/>
      </c>
      <c r="N254" s="98" t="str">
        <f t="shared" si="3"/>
        <v/>
      </c>
    </row>
    <row r="255" spans="1:14">
      <c r="A255" s="46" t="str">
        <f>IF(C255&lt;&gt;"",'Signature Sheet'!$D$13,"")</f>
        <v/>
      </c>
      <c r="B255" s="94"/>
      <c r="C255" s="93"/>
      <c r="D255" s="94"/>
      <c r="E255" s="94"/>
      <c r="F255" s="94"/>
      <c r="G255" s="94"/>
      <c r="H255" s="94"/>
      <c r="I255" s="94"/>
      <c r="J255" s="94"/>
      <c r="K255" s="94"/>
      <c r="L255" s="1"/>
      <c r="M255" s="46" t="str">
        <f>IF(AND(J255="Yes",COUNTIF('Italian Bonds Settings'!C:C,A255&amp;CHAR(32)&amp;"/ Eurex Derivate -" &amp;CHAR(32)&amp;C255&amp;"("&amp;D255&amp;")" )=0),"Please update  tab 'Italian Bonds Setup' with processing settings","")</f>
        <v/>
      </c>
      <c r="N255" s="98" t="str">
        <f t="shared" si="3"/>
        <v/>
      </c>
    </row>
    <row r="256" spans="1:14">
      <c r="A256" s="46" t="str">
        <f>IF(C256&lt;&gt;"",'Signature Sheet'!$D$13,"")</f>
        <v/>
      </c>
      <c r="B256" s="94"/>
      <c r="C256" s="93"/>
      <c r="D256" s="94"/>
      <c r="E256" s="94"/>
      <c r="F256" s="94"/>
      <c r="G256" s="94"/>
      <c r="H256" s="94"/>
      <c r="I256" s="94"/>
      <c r="J256" s="94"/>
      <c r="K256" s="94"/>
      <c r="L256" s="1"/>
      <c r="M256" s="46" t="str">
        <f>IF(AND(J256="Yes",COUNTIF('Italian Bonds Settings'!C:C,A256&amp;CHAR(32)&amp;"/ Eurex Derivate -" &amp;CHAR(32)&amp;C256&amp;"("&amp;D256&amp;")" )=0),"Please update  tab 'Italian Bonds Setup' with processing settings","")</f>
        <v/>
      </c>
      <c r="N256" s="98" t="str">
        <f t="shared" si="3"/>
        <v/>
      </c>
    </row>
    <row r="257" spans="1:14">
      <c r="A257" s="46" t="str">
        <f>IF(C257&lt;&gt;"",'Signature Sheet'!$D$13,"")</f>
        <v/>
      </c>
      <c r="B257" s="94"/>
      <c r="C257" s="93"/>
      <c r="D257" s="94"/>
      <c r="E257" s="94"/>
      <c r="F257" s="94"/>
      <c r="G257" s="94"/>
      <c r="H257" s="94"/>
      <c r="I257" s="94"/>
      <c r="J257" s="94"/>
      <c r="K257" s="94"/>
      <c r="L257" s="1"/>
      <c r="M257" s="46" t="str">
        <f>IF(AND(J257="Yes",COUNTIF('Italian Bonds Settings'!C:C,A257&amp;CHAR(32)&amp;"/ Eurex Derivate -" &amp;CHAR(32)&amp;C257&amp;"("&amp;D257&amp;")" )=0),"Please update  tab 'Italian Bonds Setup' with processing settings","")</f>
        <v/>
      </c>
      <c r="N257" s="98" t="str">
        <f t="shared" si="3"/>
        <v/>
      </c>
    </row>
    <row r="258" spans="1:14">
      <c r="A258" s="46" t="str">
        <f>IF(C258&lt;&gt;"",'Signature Sheet'!$D$13,"")</f>
        <v/>
      </c>
      <c r="B258" s="94"/>
      <c r="C258" s="93"/>
      <c r="D258" s="94"/>
      <c r="E258" s="94"/>
      <c r="F258" s="94"/>
      <c r="G258" s="94"/>
      <c r="H258" s="94"/>
      <c r="I258" s="94"/>
      <c r="J258" s="94"/>
      <c r="K258" s="94"/>
      <c r="L258" s="1"/>
      <c r="M258" s="46" t="str">
        <f>IF(AND(J258="Yes",COUNTIF('Italian Bonds Settings'!C:C,A258&amp;CHAR(32)&amp;"/ Eurex Derivate -" &amp;CHAR(32)&amp;C258&amp;"("&amp;D258&amp;")" )=0),"Please update  tab 'Italian Bonds Setup' with processing settings","")</f>
        <v/>
      </c>
      <c r="N258" s="98" t="str">
        <f t="shared" si="3"/>
        <v/>
      </c>
    </row>
    <row r="259" spans="1:14">
      <c r="A259" s="46" t="str">
        <f>IF(C259&lt;&gt;"",'Signature Sheet'!$D$13,"")</f>
        <v/>
      </c>
      <c r="B259" s="94"/>
      <c r="C259" s="93"/>
      <c r="D259" s="94"/>
      <c r="E259" s="94"/>
      <c r="F259" s="94"/>
      <c r="G259" s="94"/>
      <c r="H259" s="94"/>
      <c r="I259" s="94"/>
      <c r="J259" s="94"/>
      <c r="K259" s="94"/>
      <c r="L259" s="1"/>
      <c r="M259" s="46" t="str">
        <f>IF(AND(J259="Yes",COUNTIF('Italian Bonds Settings'!C:C,A259&amp;CHAR(32)&amp;"/ Eurex Derivate -" &amp;CHAR(32)&amp;C259&amp;"("&amp;D259&amp;")" )=0),"Please update  tab 'Italian Bonds Setup' with processing settings","")</f>
        <v/>
      </c>
      <c r="N259" s="98" t="str">
        <f t="shared" ref="N259:N300" si="4">IF(C259&lt;&gt;"", IF(D259="", $D$1&amp; "/", "")&amp; IF(G259="", $G$1&amp; "/", "")&amp; IF(H259="", $H$1&amp; "/", "")&amp; IF(K259="", $K$1&amp; "/", ""),"")</f>
        <v/>
      </c>
    </row>
    <row r="260" spans="1:14">
      <c r="A260" s="46" t="str">
        <f>IF(C260&lt;&gt;"",'Signature Sheet'!$D$13,"")</f>
        <v/>
      </c>
      <c r="B260" s="94"/>
      <c r="C260" s="93"/>
      <c r="D260" s="94"/>
      <c r="E260" s="94"/>
      <c r="F260" s="94"/>
      <c r="G260" s="94"/>
      <c r="H260" s="94"/>
      <c r="I260" s="94"/>
      <c r="J260" s="94"/>
      <c r="K260" s="94"/>
      <c r="L260" s="1"/>
      <c r="M260" s="46" t="str">
        <f>IF(AND(J260="Yes",COUNTIF('Italian Bonds Settings'!C:C,A260&amp;CHAR(32)&amp;"/ Eurex Derivate -" &amp;CHAR(32)&amp;C260&amp;"("&amp;D260&amp;")" )=0),"Please update  tab 'Italian Bonds Setup' with processing settings","")</f>
        <v/>
      </c>
      <c r="N260" s="98" t="str">
        <f t="shared" si="4"/>
        <v/>
      </c>
    </row>
    <row r="261" spans="1:14">
      <c r="A261" s="46" t="str">
        <f>IF(C261&lt;&gt;"",'Signature Sheet'!$D$13,"")</f>
        <v/>
      </c>
      <c r="B261" s="94"/>
      <c r="C261" s="93"/>
      <c r="D261" s="94"/>
      <c r="E261" s="94"/>
      <c r="F261" s="94"/>
      <c r="G261" s="94"/>
      <c r="H261" s="94"/>
      <c r="I261" s="94"/>
      <c r="J261" s="94"/>
      <c r="K261" s="94"/>
      <c r="L261" s="1"/>
      <c r="M261" s="46" t="str">
        <f>IF(AND(J261="Yes",COUNTIF('Italian Bonds Settings'!C:C,A261&amp;CHAR(32)&amp;"/ Eurex Derivate -" &amp;CHAR(32)&amp;C261&amp;"("&amp;D261&amp;")" )=0),"Please update  tab 'Italian Bonds Setup' with processing settings","")</f>
        <v/>
      </c>
      <c r="N261" s="98" t="str">
        <f t="shared" si="4"/>
        <v/>
      </c>
    </row>
    <row r="262" spans="1:14">
      <c r="A262" s="46" t="str">
        <f>IF(C262&lt;&gt;"",'Signature Sheet'!$D$13,"")</f>
        <v/>
      </c>
      <c r="B262" s="94"/>
      <c r="C262" s="93"/>
      <c r="D262" s="94"/>
      <c r="E262" s="94"/>
      <c r="F262" s="94"/>
      <c r="G262" s="94"/>
      <c r="H262" s="94"/>
      <c r="I262" s="94"/>
      <c r="J262" s="94"/>
      <c r="K262" s="94"/>
      <c r="L262" s="1"/>
      <c r="M262" s="46" t="str">
        <f>IF(AND(J262="Yes",COUNTIF('Italian Bonds Settings'!C:C,A262&amp;CHAR(32)&amp;"/ Eurex Derivate -" &amp;CHAR(32)&amp;C262&amp;"("&amp;D262&amp;")" )=0),"Please update  tab 'Italian Bonds Setup' with processing settings","")</f>
        <v/>
      </c>
      <c r="N262" s="98" t="str">
        <f t="shared" si="4"/>
        <v/>
      </c>
    </row>
    <row r="263" spans="1:14">
      <c r="A263" s="46" t="str">
        <f>IF(C263&lt;&gt;"",'Signature Sheet'!$D$13,"")</f>
        <v/>
      </c>
      <c r="B263" s="94"/>
      <c r="C263" s="93"/>
      <c r="D263" s="94"/>
      <c r="E263" s="94"/>
      <c r="F263" s="94"/>
      <c r="G263" s="94"/>
      <c r="H263" s="94"/>
      <c r="I263" s="94"/>
      <c r="J263" s="94"/>
      <c r="K263" s="94"/>
      <c r="L263" s="1"/>
      <c r="M263" s="46" t="str">
        <f>IF(AND(J263="Yes",COUNTIF('Italian Bonds Settings'!C:C,A263&amp;CHAR(32)&amp;"/ Eurex Derivate -" &amp;CHAR(32)&amp;C263&amp;"("&amp;D263&amp;")" )=0),"Please update  tab 'Italian Bonds Setup' with processing settings","")</f>
        <v/>
      </c>
      <c r="N263" s="98" t="str">
        <f t="shared" si="4"/>
        <v/>
      </c>
    </row>
    <row r="264" spans="1:14">
      <c r="A264" s="46" t="str">
        <f>IF(C264&lt;&gt;"",'Signature Sheet'!$D$13,"")</f>
        <v/>
      </c>
      <c r="B264" s="94"/>
      <c r="C264" s="93"/>
      <c r="D264" s="94"/>
      <c r="E264" s="94"/>
      <c r="F264" s="94"/>
      <c r="G264" s="94"/>
      <c r="H264" s="94"/>
      <c r="I264" s="94"/>
      <c r="J264" s="94"/>
      <c r="K264" s="94"/>
      <c r="L264" s="1"/>
      <c r="M264" s="46" t="str">
        <f>IF(AND(J264="Yes",COUNTIF('Italian Bonds Settings'!C:C,A264&amp;CHAR(32)&amp;"/ Eurex Derivate -" &amp;CHAR(32)&amp;C264&amp;"("&amp;D264&amp;")" )=0),"Please update  tab 'Italian Bonds Setup' with processing settings","")</f>
        <v/>
      </c>
      <c r="N264" s="98" t="str">
        <f t="shared" si="4"/>
        <v/>
      </c>
    </row>
    <row r="265" spans="1:14">
      <c r="A265" s="46" t="str">
        <f>IF(C265&lt;&gt;"",'Signature Sheet'!$D$13,"")</f>
        <v/>
      </c>
      <c r="B265" s="94"/>
      <c r="C265" s="93"/>
      <c r="D265" s="94"/>
      <c r="E265" s="94"/>
      <c r="F265" s="94"/>
      <c r="G265" s="94"/>
      <c r="H265" s="94"/>
      <c r="I265" s="94"/>
      <c r="J265" s="94"/>
      <c r="K265" s="94"/>
      <c r="L265" s="1"/>
      <c r="M265" s="46" t="str">
        <f>IF(AND(J265="Yes",COUNTIF('Italian Bonds Settings'!C:C,A265&amp;CHAR(32)&amp;"/ Eurex Derivate -" &amp;CHAR(32)&amp;C265&amp;"("&amp;D265&amp;")" )=0),"Please update  tab 'Italian Bonds Setup' with processing settings","")</f>
        <v/>
      </c>
      <c r="N265" s="98" t="str">
        <f t="shared" si="4"/>
        <v/>
      </c>
    </row>
    <row r="266" spans="1:14">
      <c r="A266" s="46" t="str">
        <f>IF(C266&lt;&gt;"",'Signature Sheet'!$D$13,"")</f>
        <v/>
      </c>
      <c r="B266" s="94"/>
      <c r="C266" s="93"/>
      <c r="D266" s="94"/>
      <c r="E266" s="94"/>
      <c r="F266" s="94"/>
      <c r="G266" s="94"/>
      <c r="H266" s="94"/>
      <c r="I266" s="94"/>
      <c r="J266" s="94"/>
      <c r="K266" s="94"/>
      <c r="L266" s="1"/>
      <c r="M266" s="46" t="str">
        <f>IF(AND(J266="Yes",COUNTIF('Italian Bonds Settings'!C:C,A266&amp;CHAR(32)&amp;"/ Eurex Derivate -" &amp;CHAR(32)&amp;C266&amp;"("&amp;D266&amp;")" )=0),"Please update  tab 'Italian Bonds Setup' with processing settings","")</f>
        <v/>
      </c>
      <c r="N266" s="98" t="str">
        <f t="shared" si="4"/>
        <v/>
      </c>
    </row>
    <row r="267" spans="1:14">
      <c r="A267" s="46" t="str">
        <f>IF(C267&lt;&gt;"",'Signature Sheet'!$D$13,"")</f>
        <v/>
      </c>
      <c r="B267" s="94"/>
      <c r="C267" s="93"/>
      <c r="D267" s="94"/>
      <c r="E267" s="94"/>
      <c r="F267" s="94"/>
      <c r="G267" s="94"/>
      <c r="H267" s="94"/>
      <c r="I267" s="94"/>
      <c r="J267" s="94"/>
      <c r="K267" s="94"/>
      <c r="L267" s="1"/>
      <c r="M267" s="46" t="str">
        <f>IF(AND(J267="Yes",COUNTIF('Italian Bonds Settings'!C:C,A267&amp;CHAR(32)&amp;"/ Eurex Derivate -" &amp;CHAR(32)&amp;C267&amp;"("&amp;D267&amp;")" )=0),"Please update  tab 'Italian Bonds Setup' with processing settings","")</f>
        <v/>
      </c>
      <c r="N267" s="98" t="str">
        <f t="shared" si="4"/>
        <v/>
      </c>
    </row>
    <row r="268" spans="1:14">
      <c r="A268" s="46" t="str">
        <f>IF(C268&lt;&gt;"",'Signature Sheet'!$D$13,"")</f>
        <v/>
      </c>
      <c r="B268" s="94"/>
      <c r="C268" s="93"/>
      <c r="D268" s="94"/>
      <c r="E268" s="94"/>
      <c r="F268" s="94"/>
      <c r="G268" s="94"/>
      <c r="H268" s="94"/>
      <c r="I268" s="94"/>
      <c r="J268" s="94"/>
      <c r="K268" s="94"/>
      <c r="L268" s="1"/>
      <c r="M268" s="46" t="str">
        <f>IF(AND(J268="Yes",COUNTIF('Italian Bonds Settings'!C:C,A268&amp;CHAR(32)&amp;"/ Eurex Derivate -" &amp;CHAR(32)&amp;C268&amp;"("&amp;D268&amp;")" )=0),"Please update  tab 'Italian Bonds Setup' with processing settings","")</f>
        <v/>
      </c>
      <c r="N268" s="98" t="str">
        <f t="shared" si="4"/>
        <v/>
      </c>
    </row>
    <row r="269" spans="1:14">
      <c r="A269" s="46" t="str">
        <f>IF(C269&lt;&gt;"",'Signature Sheet'!$D$13,"")</f>
        <v/>
      </c>
      <c r="B269" s="94"/>
      <c r="C269" s="93"/>
      <c r="D269" s="94"/>
      <c r="E269" s="94"/>
      <c r="F269" s="94"/>
      <c r="G269" s="94"/>
      <c r="H269" s="94"/>
      <c r="I269" s="94"/>
      <c r="J269" s="94"/>
      <c r="K269" s="94"/>
      <c r="L269" s="1"/>
      <c r="M269" s="46" t="str">
        <f>IF(AND(J269="Yes",COUNTIF('Italian Bonds Settings'!C:C,A269&amp;CHAR(32)&amp;"/ Eurex Derivate -" &amp;CHAR(32)&amp;C269&amp;"("&amp;D269&amp;")" )=0),"Please update  tab 'Italian Bonds Setup' with processing settings","")</f>
        <v/>
      </c>
      <c r="N269" s="98" t="str">
        <f t="shared" si="4"/>
        <v/>
      </c>
    </row>
    <row r="270" spans="1:14">
      <c r="A270" s="46" t="str">
        <f>IF(C270&lt;&gt;"",'Signature Sheet'!$D$13,"")</f>
        <v/>
      </c>
      <c r="B270" s="94"/>
      <c r="C270" s="93"/>
      <c r="D270" s="94"/>
      <c r="E270" s="94"/>
      <c r="F270" s="94"/>
      <c r="G270" s="94"/>
      <c r="H270" s="94"/>
      <c r="I270" s="94"/>
      <c r="J270" s="94"/>
      <c r="K270" s="94"/>
      <c r="L270" s="1"/>
      <c r="M270" s="46" t="str">
        <f>IF(AND(J270="Yes",COUNTIF('Italian Bonds Settings'!C:C,A270&amp;CHAR(32)&amp;"/ Eurex Derivate -" &amp;CHAR(32)&amp;C270&amp;"("&amp;D270&amp;")" )=0),"Please update  tab 'Italian Bonds Setup' with processing settings","")</f>
        <v/>
      </c>
      <c r="N270" s="98" t="str">
        <f t="shared" si="4"/>
        <v/>
      </c>
    </row>
    <row r="271" spans="1:14">
      <c r="A271" s="46" t="str">
        <f>IF(C271&lt;&gt;"",'Signature Sheet'!$D$13,"")</f>
        <v/>
      </c>
      <c r="B271" s="94"/>
      <c r="C271" s="93"/>
      <c r="D271" s="94"/>
      <c r="E271" s="94"/>
      <c r="F271" s="94"/>
      <c r="G271" s="94"/>
      <c r="H271" s="94"/>
      <c r="I271" s="94"/>
      <c r="J271" s="94"/>
      <c r="K271" s="94"/>
      <c r="L271" s="1"/>
      <c r="M271" s="46" t="str">
        <f>IF(AND(J271="Yes",COUNTIF('Italian Bonds Settings'!C:C,A271&amp;CHAR(32)&amp;"/ Eurex Derivate -" &amp;CHAR(32)&amp;C271&amp;"("&amp;D271&amp;")" )=0),"Please update  tab 'Italian Bonds Setup' with processing settings","")</f>
        <v/>
      </c>
      <c r="N271" s="98" t="str">
        <f t="shared" si="4"/>
        <v/>
      </c>
    </row>
    <row r="272" spans="1:14">
      <c r="A272" s="46" t="str">
        <f>IF(C272&lt;&gt;"",'Signature Sheet'!$D$13,"")</f>
        <v/>
      </c>
      <c r="B272" s="94"/>
      <c r="C272" s="93"/>
      <c r="D272" s="94"/>
      <c r="E272" s="94"/>
      <c r="F272" s="94"/>
      <c r="G272" s="94"/>
      <c r="H272" s="94"/>
      <c r="I272" s="94"/>
      <c r="J272" s="94"/>
      <c r="K272" s="94"/>
      <c r="L272" s="1"/>
      <c r="M272" s="46" t="str">
        <f>IF(AND(J272="Yes",COUNTIF('Italian Bonds Settings'!C:C,A272&amp;CHAR(32)&amp;"/ Eurex Derivate -" &amp;CHAR(32)&amp;C272&amp;"("&amp;D272&amp;")" )=0),"Please update  tab 'Italian Bonds Setup' with processing settings","")</f>
        <v/>
      </c>
      <c r="N272" s="98" t="str">
        <f t="shared" si="4"/>
        <v/>
      </c>
    </row>
    <row r="273" spans="1:14">
      <c r="A273" s="46" t="str">
        <f>IF(C273&lt;&gt;"",'Signature Sheet'!$D$13,"")</f>
        <v/>
      </c>
      <c r="B273" s="94"/>
      <c r="C273" s="93"/>
      <c r="D273" s="94"/>
      <c r="E273" s="94"/>
      <c r="F273" s="94"/>
      <c r="G273" s="94"/>
      <c r="H273" s="94"/>
      <c r="I273" s="94"/>
      <c r="J273" s="94"/>
      <c r="K273" s="94"/>
      <c r="L273" s="1"/>
      <c r="M273" s="46" t="str">
        <f>IF(AND(J273="Yes",COUNTIF('Italian Bonds Settings'!C:C,A273&amp;CHAR(32)&amp;"/ Eurex Derivate -" &amp;CHAR(32)&amp;C273&amp;"("&amp;D273&amp;")" )=0),"Please update  tab 'Italian Bonds Setup' with processing settings","")</f>
        <v/>
      </c>
      <c r="N273" s="98" t="str">
        <f t="shared" si="4"/>
        <v/>
      </c>
    </row>
    <row r="274" spans="1:14">
      <c r="A274" s="46" t="str">
        <f>IF(C274&lt;&gt;"",'Signature Sheet'!$D$13,"")</f>
        <v/>
      </c>
      <c r="B274" s="94"/>
      <c r="C274" s="93"/>
      <c r="D274" s="94"/>
      <c r="E274" s="94"/>
      <c r="F274" s="94"/>
      <c r="G274" s="94"/>
      <c r="H274" s="94"/>
      <c r="I274" s="94"/>
      <c r="J274" s="94"/>
      <c r="K274" s="94"/>
      <c r="L274" s="1"/>
      <c r="M274" s="46" t="str">
        <f>IF(AND(J274="Yes",COUNTIF('Italian Bonds Settings'!C:C,A274&amp;CHAR(32)&amp;"/ Eurex Derivate -" &amp;CHAR(32)&amp;C274&amp;"("&amp;D274&amp;")" )=0),"Please update  tab 'Italian Bonds Setup' with processing settings","")</f>
        <v/>
      </c>
      <c r="N274" s="98" t="str">
        <f t="shared" si="4"/>
        <v/>
      </c>
    </row>
    <row r="275" spans="1:14">
      <c r="A275" s="46" t="str">
        <f>IF(C275&lt;&gt;"",'Signature Sheet'!$D$13,"")</f>
        <v/>
      </c>
      <c r="B275" s="94"/>
      <c r="C275" s="93"/>
      <c r="D275" s="94"/>
      <c r="E275" s="94"/>
      <c r="F275" s="94"/>
      <c r="G275" s="94"/>
      <c r="H275" s="94"/>
      <c r="I275" s="94"/>
      <c r="J275" s="94"/>
      <c r="K275" s="94"/>
      <c r="L275" s="1"/>
      <c r="M275" s="46" t="str">
        <f>IF(AND(J275="Yes",COUNTIF('Italian Bonds Settings'!C:C,A275&amp;CHAR(32)&amp;"/ Eurex Derivate -" &amp;CHAR(32)&amp;C275&amp;"("&amp;D275&amp;")" )=0),"Please update  tab 'Italian Bonds Setup' with processing settings","")</f>
        <v/>
      </c>
      <c r="N275" s="98" t="str">
        <f t="shared" si="4"/>
        <v/>
      </c>
    </row>
    <row r="276" spans="1:14">
      <c r="A276" s="46" t="str">
        <f>IF(C276&lt;&gt;"",'Signature Sheet'!$D$13,"")</f>
        <v/>
      </c>
      <c r="B276" s="94"/>
      <c r="C276" s="93"/>
      <c r="D276" s="94"/>
      <c r="E276" s="94"/>
      <c r="F276" s="94"/>
      <c r="G276" s="94"/>
      <c r="H276" s="94"/>
      <c r="I276" s="94"/>
      <c r="J276" s="94"/>
      <c r="K276" s="94"/>
      <c r="L276" s="1"/>
      <c r="M276" s="46" t="str">
        <f>IF(AND(J276="Yes",COUNTIF('Italian Bonds Settings'!C:C,A276&amp;CHAR(32)&amp;"/ Eurex Derivate -" &amp;CHAR(32)&amp;C276&amp;"("&amp;D276&amp;")" )=0),"Please update  tab 'Italian Bonds Setup' with processing settings","")</f>
        <v/>
      </c>
      <c r="N276" s="98" t="str">
        <f t="shared" si="4"/>
        <v/>
      </c>
    </row>
    <row r="277" spans="1:14">
      <c r="A277" s="46" t="str">
        <f>IF(C277&lt;&gt;"",'Signature Sheet'!$D$13,"")</f>
        <v/>
      </c>
      <c r="B277" s="94"/>
      <c r="C277" s="93"/>
      <c r="D277" s="94"/>
      <c r="E277" s="94"/>
      <c r="F277" s="94"/>
      <c r="G277" s="94"/>
      <c r="H277" s="94"/>
      <c r="I277" s="94"/>
      <c r="J277" s="94"/>
      <c r="K277" s="94"/>
      <c r="L277" s="1"/>
      <c r="M277" s="46" t="str">
        <f>IF(AND(J277="Yes",COUNTIF('Italian Bonds Settings'!C:C,A277&amp;CHAR(32)&amp;"/ Eurex Derivate -" &amp;CHAR(32)&amp;C277&amp;"("&amp;D277&amp;")" )=0),"Please update  tab 'Italian Bonds Setup' with processing settings","")</f>
        <v/>
      </c>
      <c r="N277" s="98" t="str">
        <f t="shared" si="4"/>
        <v/>
      </c>
    </row>
    <row r="278" spans="1:14">
      <c r="A278" s="46" t="str">
        <f>IF(C278&lt;&gt;"",'Signature Sheet'!$D$13,"")</f>
        <v/>
      </c>
      <c r="B278" s="94"/>
      <c r="C278" s="93"/>
      <c r="D278" s="94"/>
      <c r="E278" s="94"/>
      <c r="F278" s="94"/>
      <c r="G278" s="94"/>
      <c r="H278" s="94"/>
      <c r="I278" s="94"/>
      <c r="J278" s="94"/>
      <c r="K278" s="94"/>
      <c r="L278" s="1"/>
      <c r="M278" s="46" t="str">
        <f>IF(AND(J278="Yes",COUNTIF('Italian Bonds Settings'!C:C,A278&amp;CHAR(32)&amp;"/ Eurex Derivate -" &amp;CHAR(32)&amp;C278&amp;"("&amp;D278&amp;")" )=0),"Please update  tab 'Italian Bonds Setup' with processing settings","")</f>
        <v/>
      </c>
      <c r="N278" s="98" t="str">
        <f t="shared" si="4"/>
        <v/>
      </c>
    </row>
    <row r="279" spans="1:14">
      <c r="A279" s="46" t="str">
        <f>IF(C279&lt;&gt;"",'Signature Sheet'!$D$13,"")</f>
        <v/>
      </c>
      <c r="B279" s="94"/>
      <c r="C279" s="93"/>
      <c r="D279" s="94"/>
      <c r="E279" s="94"/>
      <c r="F279" s="94"/>
      <c r="G279" s="94"/>
      <c r="H279" s="94"/>
      <c r="I279" s="94"/>
      <c r="J279" s="94"/>
      <c r="K279" s="94"/>
      <c r="L279" s="1"/>
      <c r="M279" s="46" t="str">
        <f>IF(AND(J279="Yes",COUNTIF('Italian Bonds Settings'!C:C,A279&amp;CHAR(32)&amp;"/ Eurex Derivate -" &amp;CHAR(32)&amp;C279&amp;"("&amp;D279&amp;")" )=0),"Please update  tab 'Italian Bonds Setup' with processing settings","")</f>
        <v/>
      </c>
      <c r="N279" s="98" t="str">
        <f t="shared" si="4"/>
        <v/>
      </c>
    </row>
    <row r="280" spans="1:14">
      <c r="A280" s="46" t="str">
        <f>IF(C280&lt;&gt;"",'Signature Sheet'!$D$13,"")</f>
        <v/>
      </c>
      <c r="B280" s="94"/>
      <c r="C280" s="93"/>
      <c r="D280" s="94"/>
      <c r="E280" s="94"/>
      <c r="F280" s="94"/>
      <c r="G280" s="94"/>
      <c r="H280" s="94"/>
      <c r="I280" s="94"/>
      <c r="J280" s="94"/>
      <c r="K280" s="94"/>
      <c r="L280" s="1"/>
      <c r="M280" s="46" t="str">
        <f>IF(AND(J280="Yes",COUNTIF('Italian Bonds Settings'!C:C,A280&amp;CHAR(32)&amp;"/ Eurex Derivate -" &amp;CHAR(32)&amp;C280&amp;"("&amp;D280&amp;")" )=0),"Please update  tab 'Italian Bonds Setup' with processing settings","")</f>
        <v/>
      </c>
      <c r="N280" s="98" t="str">
        <f t="shared" si="4"/>
        <v/>
      </c>
    </row>
    <row r="281" spans="1:14">
      <c r="A281" s="46" t="str">
        <f>IF(C281&lt;&gt;"",'Signature Sheet'!$D$13,"")</f>
        <v/>
      </c>
      <c r="B281" s="94"/>
      <c r="C281" s="93"/>
      <c r="D281" s="94"/>
      <c r="E281" s="94"/>
      <c r="F281" s="94"/>
      <c r="G281" s="94"/>
      <c r="H281" s="94"/>
      <c r="I281" s="94"/>
      <c r="J281" s="94"/>
      <c r="K281" s="94"/>
      <c r="L281" s="1"/>
      <c r="M281" s="46" t="str">
        <f>IF(AND(J281="Yes",COUNTIF('Italian Bonds Settings'!C:C,A281&amp;CHAR(32)&amp;"/ Eurex Derivate -" &amp;CHAR(32)&amp;C281&amp;"("&amp;D281&amp;")" )=0),"Please update  tab 'Italian Bonds Setup' with processing settings","")</f>
        <v/>
      </c>
      <c r="N281" s="98" t="str">
        <f t="shared" si="4"/>
        <v/>
      </c>
    </row>
    <row r="282" spans="1:14">
      <c r="A282" s="46" t="str">
        <f>IF(C282&lt;&gt;"",'Signature Sheet'!$D$13,"")</f>
        <v/>
      </c>
      <c r="B282" s="94"/>
      <c r="C282" s="93"/>
      <c r="D282" s="94"/>
      <c r="E282" s="94"/>
      <c r="F282" s="94"/>
      <c r="G282" s="94"/>
      <c r="H282" s="94"/>
      <c r="I282" s="94"/>
      <c r="J282" s="94"/>
      <c r="K282" s="94"/>
      <c r="L282" s="1"/>
      <c r="M282" s="46" t="str">
        <f>IF(AND(J282="Yes",COUNTIF('Italian Bonds Settings'!C:C,A282&amp;CHAR(32)&amp;"/ Eurex Derivate -" &amp;CHAR(32)&amp;C282&amp;"("&amp;D282&amp;")" )=0),"Please update  tab 'Italian Bonds Setup' with processing settings","")</f>
        <v/>
      </c>
      <c r="N282" s="98" t="str">
        <f t="shared" si="4"/>
        <v/>
      </c>
    </row>
    <row r="283" spans="1:14">
      <c r="A283" s="46" t="str">
        <f>IF(C283&lt;&gt;"",'Signature Sheet'!$D$13,"")</f>
        <v/>
      </c>
      <c r="B283" s="94"/>
      <c r="C283" s="93"/>
      <c r="D283" s="94"/>
      <c r="E283" s="94"/>
      <c r="F283" s="94"/>
      <c r="G283" s="94"/>
      <c r="H283" s="94"/>
      <c r="I283" s="94"/>
      <c r="J283" s="94"/>
      <c r="K283" s="94"/>
      <c r="L283" s="1"/>
      <c r="M283" s="46" t="str">
        <f>IF(AND(J283="Yes",COUNTIF('Italian Bonds Settings'!C:C,A283&amp;CHAR(32)&amp;"/ Eurex Derivate -" &amp;CHAR(32)&amp;C283&amp;"("&amp;D283&amp;")" )=0),"Please update  tab 'Italian Bonds Setup' with processing settings","")</f>
        <v/>
      </c>
      <c r="N283" s="98" t="str">
        <f t="shared" si="4"/>
        <v/>
      </c>
    </row>
    <row r="284" spans="1:14">
      <c r="A284" s="46" t="str">
        <f>IF(C284&lt;&gt;"",'Signature Sheet'!$D$13,"")</f>
        <v/>
      </c>
      <c r="B284" s="94"/>
      <c r="C284" s="93"/>
      <c r="D284" s="94"/>
      <c r="E284" s="94"/>
      <c r="F284" s="94"/>
      <c r="G284" s="94"/>
      <c r="H284" s="94"/>
      <c r="I284" s="94"/>
      <c r="J284" s="94"/>
      <c r="K284" s="94"/>
      <c r="L284" s="1"/>
      <c r="M284" s="46" t="str">
        <f>IF(AND(J284="Yes",COUNTIF('Italian Bonds Settings'!C:C,A284&amp;CHAR(32)&amp;"/ Eurex Derivate -" &amp;CHAR(32)&amp;C284&amp;"("&amp;D284&amp;")" )=0),"Please update  tab 'Italian Bonds Setup' with processing settings","")</f>
        <v/>
      </c>
      <c r="N284" s="98" t="str">
        <f t="shared" si="4"/>
        <v/>
      </c>
    </row>
    <row r="285" spans="1:14">
      <c r="A285" s="46" t="str">
        <f>IF(C285&lt;&gt;"",'Signature Sheet'!$D$13,"")</f>
        <v/>
      </c>
      <c r="B285" s="94"/>
      <c r="C285" s="93"/>
      <c r="D285" s="94"/>
      <c r="E285" s="94"/>
      <c r="F285" s="94"/>
      <c r="G285" s="94"/>
      <c r="H285" s="94"/>
      <c r="I285" s="94"/>
      <c r="J285" s="94"/>
      <c r="K285" s="94"/>
      <c r="L285" s="1"/>
      <c r="M285" s="46" t="str">
        <f>IF(AND(J285="Yes",COUNTIF('Italian Bonds Settings'!C:C,A285&amp;CHAR(32)&amp;"/ Eurex Derivate -" &amp;CHAR(32)&amp;C285&amp;"("&amp;D285&amp;")" )=0),"Please update  tab 'Italian Bonds Setup' with processing settings","")</f>
        <v/>
      </c>
      <c r="N285" s="98" t="str">
        <f t="shared" si="4"/>
        <v/>
      </c>
    </row>
    <row r="286" spans="1:14">
      <c r="A286" s="46" t="str">
        <f>IF(C286&lt;&gt;"",'Signature Sheet'!$D$13,"")</f>
        <v/>
      </c>
      <c r="B286" s="94"/>
      <c r="C286" s="93"/>
      <c r="D286" s="94"/>
      <c r="E286" s="94"/>
      <c r="F286" s="94"/>
      <c r="G286" s="94"/>
      <c r="H286" s="94"/>
      <c r="I286" s="94"/>
      <c r="J286" s="94"/>
      <c r="K286" s="94"/>
      <c r="L286" s="1"/>
      <c r="M286" s="46" t="str">
        <f>IF(AND(J286="Yes",COUNTIF('Italian Bonds Settings'!C:C,A286&amp;CHAR(32)&amp;"/ Eurex Derivate -" &amp;CHAR(32)&amp;C286&amp;"("&amp;D286&amp;")" )=0),"Please update  tab 'Italian Bonds Setup' with processing settings","")</f>
        <v/>
      </c>
      <c r="N286" s="98" t="str">
        <f t="shared" si="4"/>
        <v/>
      </c>
    </row>
    <row r="287" spans="1:14">
      <c r="A287" s="46" t="str">
        <f>IF(C287&lt;&gt;"",'Signature Sheet'!$D$13,"")</f>
        <v/>
      </c>
      <c r="B287" s="94"/>
      <c r="C287" s="93"/>
      <c r="D287" s="94"/>
      <c r="E287" s="94"/>
      <c r="F287" s="94"/>
      <c r="G287" s="94"/>
      <c r="H287" s="94"/>
      <c r="I287" s="94"/>
      <c r="J287" s="94"/>
      <c r="K287" s="94"/>
      <c r="L287" s="1"/>
      <c r="M287" s="46" t="str">
        <f>IF(AND(J287="Yes",COUNTIF('Italian Bonds Settings'!C:C,A287&amp;CHAR(32)&amp;"/ Eurex Derivate -" &amp;CHAR(32)&amp;C287&amp;"("&amp;D287&amp;")" )=0),"Please update  tab 'Italian Bonds Setup' with processing settings","")</f>
        <v/>
      </c>
      <c r="N287" s="98" t="str">
        <f t="shared" si="4"/>
        <v/>
      </c>
    </row>
    <row r="288" spans="1:14">
      <c r="A288" s="46" t="str">
        <f>IF(C288&lt;&gt;"",'Signature Sheet'!$D$13,"")</f>
        <v/>
      </c>
      <c r="B288" s="94"/>
      <c r="C288" s="93"/>
      <c r="D288" s="94"/>
      <c r="E288" s="94"/>
      <c r="F288" s="94"/>
      <c r="G288" s="94"/>
      <c r="H288" s="94"/>
      <c r="I288" s="94"/>
      <c r="J288" s="94"/>
      <c r="K288" s="94"/>
      <c r="L288" s="1"/>
      <c r="M288" s="46" t="str">
        <f>IF(AND(J288="Yes",COUNTIF('Italian Bonds Settings'!C:C,A288&amp;CHAR(32)&amp;"/ Eurex Derivate -" &amp;CHAR(32)&amp;C288&amp;"("&amp;D288&amp;")" )=0),"Please update  tab 'Italian Bonds Setup' with processing settings","")</f>
        <v/>
      </c>
      <c r="N288" s="98" t="str">
        <f t="shared" si="4"/>
        <v/>
      </c>
    </row>
    <row r="289" spans="1:14">
      <c r="A289" s="46" t="str">
        <f>IF(C289&lt;&gt;"",'Signature Sheet'!$D$13,"")</f>
        <v/>
      </c>
      <c r="B289" s="94"/>
      <c r="C289" s="93"/>
      <c r="D289" s="94"/>
      <c r="E289" s="94"/>
      <c r="F289" s="94"/>
      <c r="G289" s="94"/>
      <c r="H289" s="94"/>
      <c r="I289" s="94"/>
      <c r="J289" s="94"/>
      <c r="K289" s="94"/>
      <c r="L289" s="1"/>
      <c r="M289" s="46" t="str">
        <f>IF(AND(J289="Yes",COUNTIF('Italian Bonds Settings'!C:C,A289&amp;CHAR(32)&amp;"/ Eurex Derivate -" &amp;CHAR(32)&amp;C289&amp;"("&amp;D289&amp;")" )=0),"Please update  tab 'Italian Bonds Setup' with processing settings","")</f>
        <v/>
      </c>
      <c r="N289" s="98" t="str">
        <f t="shared" si="4"/>
        <v/>
      </c>
    </row>
    <row r="290" spans="1:14">
      <c r="A290" s="46" t="str">
        <f>IF(C290&lt;&gt;"",'Signature Sheet'!$D$13,"")</f>
        <v/>
      </c>
      <c r="B290" s="94"/>
      <c r="C290" s="93"/>
      <c r="D290" s="94"/>
      <c r="E290" s="94"/>
      <c r="F290" s="94"/>
      <c r="G290" s="94"/>
      <c r="H290" s="94"/>
      <c r="I290" s="94"/>
      <c r="J290" s="94"/>
      <c r="K290" s="94"/>
      <c r="L290" s="1"/>
      <c r="M290" s="46" t="str">
        <f>IF(AND(J290="Yes",COUNTIF('Italian Bonds Settings'!C:C,A290&amp;CHAR(32)&amp;"/ Eurex Derivate -" &amp;CHAR(32)&amp;C290&amp;"("&amp;D290&amp;")" )=0),"Please update  tab 'Italian Bonds Setup' with processing settings","")</f>
        <v/>
      </c>
      <c r="N290" s="98" t="str">
        <f t="shared" si="4"/>
        <v/>
      </c>
    </row>
    <row r="291" spans="1:14">
      <c r="A291" s="46" t="str">
        <f>IF(C291&lt;&gt;"",'Signature Sheet'!$D$13,"")</f>
        <v/>
      </c>
      <c r="B291" s="94"/>
      <c r="C291" s="93"/>
      <c r="D291" s="94"/>
      <c r="E291" s="94"/>
      <c r="F291" s="94"/>
      <c r="G291" s="94"/>
      <c r="H291" s="94"/>
      <c r="I291" s="94"/>
      <c r="J291" s="94"/>
      <c r="K291" s="94"/>
      <c r="L291" s="1"/>
      <c r="M291" s="46" t="str">
        <f>IF(AND(J291="Yes",COUNTIF('Italian Bonds Settings'!C:C,A291&amp;CHAR(32)&amp;"/ Eurex Derivate -" &amp;CHAR(32)&amp;C291&amp;"("&amp;D291&amp;")" )=0),"Please update  tab 'Italian Bonds Setup' with processing settings","")</f>
        <v/>
      </c>
      <c r="N291" s="98" t="str">
        <f t="shared" si="4"/>
        <v/>
      </c>
    </row>
    <row r="292" spans="1:14">
      <c r="A292" s="46" t="str">
        <f>IF(C292&lt;&gt;"",'Signature Sheet'!$D$13,"")</f>
        <v/>
      </c>
      <c r="B292" s="94"/>
      <c r="C292" s="93"/>
      <c r="D292" s="94"/>
      <c r="E292" s="94"/>
      <c r="F292" s="94"/>
      <c r="G292" s="94"/>
      <c r="H292" s="94"/>
      <c r="I292" s="94"/>
      <c r="J292" s="94"/>
      <c r="K292" s="94"/>
      <c r="L292" s="1"/>
      <c r="M292" s="46" t="str">
        <f>IF(AND(J292="Yes",COUNTIF('Italian Bonds Settings'!C:C,A292&amp;CHAR(32)&amp;"/ Eurex Derivate -" &amp;CHAR(32)&amp;C292&amp;"("&amp;D292&amp;")" )=0),"Please update  tab 'Italian Bonds Setup' with processing settings","")</f>
        <v/>
      </c>
      <c r="N292" s="98" t="str">
        <f t="shared" si="4"/>
        <v/>
      </c>
    </row>
    <row r="293" spans="1:14">
      <c r="A293" s="46" t="str">
        <f>IF(C293&lt;&gt;"",'Signature Sheet'!$D$13,"")</f>
        <v/>
      </c>
      <c r="B293" s="94"/>
      <c r="C293" s="93"/>
      <c r="D293" s="94"/>
      <c r="E293" s="94"/>
      <c r="F293" s="94"/>
      <c r="G293" s="94"/>
      <c r="H293" s="94"/>
      <c r="I293" s="94"/>
      <c r="J293" s="94"/>
      <c r="K293" s="94"/>
      <c r="L293" s="1"/>
      <c r="M293" s="46" t="str">
        <f>IF(AND(J293="Yes",COUNTIF('Italian Bonds Settings'!C:C,A293&amp;CHAR(32)&amp;"/ Eurex Derivate -" &amp;CHAR(32)&amp;C293&amp;"("&amp;D293&amp;")" )=0),"Please update  tab 'Italian Bonds Setup' with processing settings","")</f>
        <v/>
      </c>
      <c r="N293" s="98" t="str">
        <f t="shared" si="4"/>
        <v/>
      </c>
    </row>
    <row r="294" spans="1:14">
      <c r="A294" s="46" t="str">
        <f>IF(C294&lt;&gt;"",'Signature Sheet'!$D$13,"")</f>
        <v/>
      </c>
      <c r="B294" s="94"/>
      <c r="C294" s="93"/>
      <c r="D294" s="94"/>
      <c r="E294" s="94"/>
      <c r="F294" s="94"/>
      <c r="G294" s="94"/>
      <c r="H294" s="94"/>
      <c r="I294" s="94"/>
      <c r="J294" s="94"/>
      <c r="K294" s="94"/>
      <c r="L294" s="1"/>
      <c r="M294" s="46" t="str">
        <f>IF(AND(J294="Yes",COUNTIF('Italian Bonds Settings'!C:C,A294&amp;CHAR(32)&amp;"/ Eurex Derivate -" &amp;CHAR(32)&amp;C294&amp;"("&amp;D294&amp;")" )=0),"Please update  tab 'Italian Bonds Setup' with processing settings","")</f>
        <v/>
      </c>
      <c r="N294" s="98" t="str">
        <f t="shared" si="4"/>
        <v/>
      </c>
    </row>
    <row r="295" spans="1:14">
      <c r="A295" s="46" t="str">
        <f>IF(C295&lt;&gt;"",'Signature Sheet'!$D$13,"")</f>
        <v/>
      </c>
      <c r="B295" s="94"/>
      <c r="C295" s="93"/>
      <c r="D295" s="94"/>
      <c r="E295" s="94"/>
      <c r="F295" s="94"/>
      <c r="G295" s="94"/>
      <c r="H295" s="94"/>
      <c r="I295" s="94"/>
      <c r="J295" s="94"/>
      <c r="K295" s="94"/>
      <c r="L295" s="1"/>
      <c r="M295" s="46" t="str">
        <f>IF(AND(J295="Yes",COUNTIF('Italian Bonds Settings'!C:C,A295&amp;CHAR(32)&amp;"/ Eurex Derivate -" &amp;CHAR(32)&amp;C295&amp;"("&amp;D295&amp;")" )=0),"Please update  tab 'Italian Bonds Setup' with processing settings","")</f>
        <v/>
      </c>
      <c r="N295" s="98" t="str">
        <f t="shared" si="4"/>
        <v/>
      </c>
    </row>
    <row r="296" spans="1:14">
      <c r="A296" s="46" t="str">
        <f>IF(C296&lt;&gt;"",'Signature Sheet'!$D$13,"")</f>
        <v/>
      </c>
      <c r="B296" s="94"/>
      <c r="C296" s="93"/>
      <c r="D296" s="94"/>
      <c r="E296" s="94"/>
      <c r="F296" s="94"/>
      <c r="G296" s="94"/>
      <c r="H296" s="94"/>
      <c r="I296" s="94"/>
      <c r="J296" s="94"/>
      <c r="K296" s="94"/>
      <c r="L296" s="1"/>
      <c r="M296" s="46" t="str">
        <f>IF(AND(J296="Yes",COUNTIF('Italian Bonds Settings'!C:C,A296&amp;CHAR(32)&amp;"/ Eurex Derivate -" &amp;CHAR(32)&amp;C296&amp;"("&amp;D296&amp;")" )=0),"Please update  tab 'Italian Bonds Setup' with processing settings","")</f>
        <v/>
      </c>
      <c r="N296" s="98" t="str">
        <f t="shared" si="4"/>
        <v/>
      </c>
    </row>
    <row r="297" spans="1:14">
      <c r="A297" s="46" t="str">
        <f>IF(C297&lt;&gt;"",'Signature Sheet'!$D$13,"")</f>
        <v/>
      </c>
      <c r="B297" s="94"/>
      <c r="C297" s="93"/>
      <c r="D297" s="94"/>
      <c r="E297" s="94"/>
      <c r="F297" s="94"/>
      <c r="G297" s="94"/>
      <c r="H297" s="94"/>
      <c r="I297" s="94"/>
      <c r="J297" s="94"/>
      <c r="K297" s="94"/>
      <c r="L297" s="1"/>
      <c r="M297" s="46" t="str">
        <f>IF(AND(J297="Yes",COUNTIF('Italian Bonds Settings'!C:C,A297&amp;CHAR(32)&amp;"/ Eurex Derivate -" &amp;CHAR(32)&amp;C297&amp;"("&amp;D297&amp;")" )=0),"Please update  tab 'Italian Bonds Setup' with processing settings","")</f>
        <v/>
      </c>
      <c r="N297" s="98" t="str">
        <f t="shared" si="4"/>
        <v/>
      </c>
    </row>
    <row r="298" spans="1:14">
      <c r="A298" s="46" t="str">
        <f>IF(C298&lt;&gt;"",'Signature Sheet'!$D$13,"")</f>
        <v/>
      </c>
      <c r="B298" s="94"/>
      <c r="C298" s="93"/>
      <c r="D298" s="94"/>
      <c r="E298" s="94"/>
      <c r="F298" s="94"/>
      <c r="G298" s="94"/>
      <c r="H298" s="94"/>
      <c r="I298" s="94"/>
      <c r="J298" s="94"/>
      <c r="K298" s="94"/>
      <c r="L298" s="1"/>
      <c r="M298" s="46" t="str">
        <f>IF(AND(J298="Yes",COUNTIF('Italian Bonds Settings'!C:C,A298&amp;CHAR(32)&amp;"/ Eurex Derivate -" &amp;CHAR(32)&amp;C298&amp;"("&amp;D298&amp;")" )=0),"Please update  tab 'Italian Bonds Setup' with processing settings","")</f>
        <v/>
      </c>
      <c r="N298" s="98" t="str">
        <f t="shared" si="4"/>
        <v/>
      </c>
    </row>
    <row r="299" spans="1:14">
      <c r="A299" s="46" t="str">
        <f>IF(C299&lt;&gt;"",'Signature Sheet'!$D$13,"")</f>
        <v/>
      </c>
      <c r="B299" s="94"/>
      <c r="C299" s="93"/>
      <c r="D299" s="94"/>
      <c r="E299" s="94"/>
      <c r="F299" s="94"/>
      <c r="G299" s="94"/>
      <c r="H299" s="94"/>
      <c r="I299" s="94"/>
      <c r="J299" s="94"/>
      <c r="K299" s="94"/>
      <c r="L299" s="1"/>
      <c r="M299" s="46" t="str">
        <f>IF(AND(J299="Yes",COUNTIF('Italian Bonds Settings'!C:C,A299&amp;CHAR(32)&amp;"/ Eurex Derivate -" &amp;CHAR(32)&amp;C299&amp;"("&amp;D299&amp;")" )=0),"Please update  tab 'Italian Bonds Setup' with processing settings","")</f>
        <v/>
      </c>
      <c r="N299" s="98" t="str">
        <f t="shared" si="4"/>
        <v/>
      </c>
    </row>
    <row r="300" spans="1:14">
      <c r="A300" s="46" t="str">
        <f>IF(C300&lt;&gt;"",'Signature Sheet'!$D$13,"")</f>
        <v/>
      </c>
      <c r="B300" s="45"/>
      <c r="C300" s="93"/>
      <c r="D300" s="45"/>
      <c r="E300" s="45"/>
      <c r="F300" s="45"/>
      <c r="G300" s="45"/>
      <c r="H300" s="94"/>
      <c r="I300" s="94"/>
      <c r="J300" s="94"/>
      <c r="K300" s="94"/>
      <c r="L300" s="1"/>
      <c r="M300" s="46" t="str">
        <f>IF(AND(J300="Yes",COUNTIF('Italian Bonds Settings'!C:C,A300&amp;CHAR(32)&amp;"/ Eurex Derivate -" &amp;CHAR(32)&amp;C300&amp;"("&amp;D300&amp;")" )=0),"Please update  tab 'Italian Bonds Setup' with processing settings","")</f>
        <v/>
      </c>
      <c r="N300" s="98" t="str">
        <f t="shared" si="4"/>
        <v/>
      </c>
    </row>
    <row r="301" spans="1:14">
      <c r="A301" s="92" t="s">
        <v>155</v>
      </c>
      <c r="B301" s="92" t="s">
        <v>155</v>
      </c>
      <c r="C301" s="92" t="s">
        <v>155</v>
      </c>
      <c r="D301" s="92" t="s">
        <v>155</v>
      </c>
      <c r="E301" s="92" t="s">
        <v>155</v>
      </c>
      <c r="F301" s="92" t="s">
        <v>155</v>
      </c>
      <c r="G301" s="92" t="s">
        <v>155</v>
      </c>
      <c r="H301" s="92" t="s">
        <v>155</v>
      </c>
      <c r="I301" s="92" t="s">
        <v>155</v>
      </c>
      <c r="J301" s="92" t="s">
        <v>155</v>
      </c>
      <c r="K301" s="92" t="s">
        <v>155</v>
      </c>
      <c r="L301" s="92" t="s">
        <v>155</v>
      </c>
      <c r="M301" s="92" t="s">
        <v>155</v>
      </c>
      <c r="N301" s="92"/>
    </row>
  </sheetData>
  <sheetProtection algorithmName="SHA-512" hashValue="3yfoii5Xn6541q+e50jjazsV0rqJUV7RAZWGULbIgXdOXJS1h1yV06DyeV8C1NWmKLv6P0NeNK1y1dLEY1MAiQ==" saltValue="nhAcTgKPV4o2pVSKwwiX5A==" spinCount="100000" sheet="1" objects="1" scenarios="1"/>
  <conditionalFormatting sqref="N6:N300">
    <cfRule type="cellIs" dxfId="5" priority="2" operator="greaterThan">
      <formula>""""""</formula>
    </cfRule>
  </conditionalFormatting>
  <conditionalFormatting sqref="N2:N300">
    <cfRule type="cellIs" dxfId="4" priority="1" operator="greaterThan">
      <formula>""</formula>
    </cfRule>
  </conditionalFormatting>
  <dataValidations count="4">
    <dataValidation type="list" allowBlank="1" showInputMessage="1" showErrorMessage="1" sqref="B2:B300" xr:uid="{D31306E9-465C-4CE0-826D-6AFD45282FE6}">
      <formula1>"Yes, No"</formula1>
    </dataValidation>
    <dataValidation type="list" allowBlank="1" showInputMessage="1" showErrorMessage="1" sqref="K2:K300" xr:uid="{6852A8C4-17AA-439E-B5B9-2339811F6C88}">
      <formula1>SAccountStatus</formula1>
    </dataValidation>
    <dataValidation type="list" allowBlank="1" showInputMessage="1" showErrorMessage="1" sqref="J2:J300" xr:uid="{514573A3-5A5D-4B13-84E3-71D0114BB15D}">
      <formula1>IF(OR(C2="CBF",C2="SIS"),INDIRECT("Yes_No_List"),"")</formula1>
    </dataValidation>
    <dataValidation type="list" allowBlank="1" showInputMessage="1" showErrorMessage="1" sqref="C2:C300" xr:uid="{DE3FBA4A-8548-4669-8840-0BECBD7CC9E2}">
      <formula1>CSDXEUR</formula1>
    </dataValidation>
  </dataValidations>
  <hyperlinks>
    <hyperlink ref="A1" location="Guidance!A22" display="Guidance!A22" xr:uid="{B1A07720-A9B3-46F1-86CE-B818E35A7F35}"/>
    <hyperlink ref="B1" location="Guidance!A23" display="Cross-Location Netting (XETR/XFRA)" xr:uid="{F71D87CB-668E-4B6F-8C89-EC88C6AD4B39}"/>
    <hyperlink ref="C1" location="Guidance!A25" display="Settlement Account Location" xr:uid="{5A67F1DA-D8C4-4211-A98F-115864A05D2B}"/>
    <hyperlink ref="E1" location="Guidance!A26" display="Guidance!A26" xr:uid="{5A34D84E-9661-4D5C-9958-20B091DB7ACF}"/>
    <hyperlink ref="F1" location="Guidance!A27" display="Guidance!A27" xr:uid="{95A93EA3-0A25-43DD-BB2B-F24068ECD3EE}"/>
    <hyperlink ref="G1" location="Guidance!A28" display=" Member ID of Account Owner" xr:uid="{420EDBA3-57DD-4605-B99B-8791905B7EEE}"/>
    <hyperlink ref="H1" location="Guidance!A29" display="Guidance!A29" xr:uid="{D9C8598E-16DB-401D-8341-1EEDDCE708EF}"/>
    <hyperlink ref="I1" location="Guidance!A30" display="Guidance!A30" xr:uid="{8BF49463-919B-4BB7-B4E8-47E0BFAEFCC6}"/>
    <hyperlink ref="J1" location="Guidance!A31" display="Account will be used for Italian Bonds" xr:uid="{34E7365C-0CC4-4DB8-B92F-57BFD5352AC2}"/>
    <hyperlink ref="K1" location="Guidance!A32" display="Status" xr:uid="{347CC9CE-4A38-44A4-8736-E862AFC78C61}"/>
  </hyperlinks>
  <pageMargins left="0.7" right="0.7" top="0.75" bottom="0.75" header="0.3" footer="0.3"/>
  <pageSetup paperSize="9" orientation="portrait" verticalDpi="599" r:id="rId1"/>
  <headerFooter>
    <oddFooter>&amp;C&amp;1#&amp;"Calibri"&amp;10&amp;K000000Internal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542B8-3F9D-4E03-B63F-A30A96D41A1F}">
  <sheetPr codeName="Sheet1"/>
  <dimension ref="A1:P301"/>
  <sheetViews>
    <sheetView zoomScale="90" zoomScaleNormal="90" workbookViewId="0">
      <pane ySplit="1" topLeftCell="A2" activePane="bottomLeft" state="frozen"/>
      <selection pane="bottomLeft" activeCell="A2" sqref="A2"/>
      <selection activeCell="T41" sqref="T41"/>
    </sheetView>
  </sheetViews>
  <sheetFormatPr defaultRowHeight="15"/>
  <cols>
    <col min="1" max="4" width="17" customWidth="1"/>
    <col min="5" max="5" width="12" bestFit="1" customWidth="1"/>
    <col min="6" max="6" width="16" style="35" bestFit="1" customWidth="1"/>
    <col min="7" max="7" width="26.5703125" bestFit="1" customWidth="1"/>
    <col min="8" max="8" width="17" customWidth="1"/>
    <col min="9" max="9" width="24.140625" style="1" customWidth="1"/>
    <col min="10" max="10" width="17" style="1" customWidth="1"/>
    <col min="11" max="11" width="17" customWidth="1"/>
    <col min="12" max="12" width="4" customWidth="1"/>
    <col min="13" max="13" width="68" bestFit="1" customWidth="1"/>
    <col min="14" max="14" width="108.85546875" bestFit="1" customWidth="1"/>
    <col min="17" max="17" width="39.28515625" bestFit="1" customWidth="1"/>
  </cols>
  <sheetData>
    <row r="1" spans="1:16" ht="63">
      <c r="A1" s="47" t="s">
        <v>52</v>
      </c>
      <c r="B1" s="47" t="s">
        <v>86</v>
      </c>
      <c r="C1" s="47" t="s">
        <v>89</v>
      </c>
      <c r="D1" s="47" t="s">
        <v>60</v>
      </c>
      <c r="E1" s="47" t="s">
        <v>50</v>
      </c>
      <c r="F1" s="47" t="s">
        <v>93</v>
      </c>
      <c r="G1" s="47" t="s">
        <v>97</v>
      </c>
      <c r="H1" s="47" t="s">
        <v>101</v>
      </c>
      <c r="I1" s="47" t="s">
        <v>105</v>
      </c>
      <c r="J1" s="47" t="s">
        <v>108</v>
      </c>
      <c r="K1" s="47" t="s">
        <v>80</v>
      </c>
      <c r="L1" s="47"/>
      <c r="M1" s="47" t="s">
        <v>153</v>
      </c>
      <c r="N1" s="47" t="s">
        <v>154</v>
      </c>
      <c r="O1" s="1"/>
      <c r="P1" s="1"/>
    </row>
    <row r="2" spans="1:16">
      <c r="A2" s="50" t="str">
        <f>IF(B2&lt;&gt;"",'Signature Sheet'!$D$13,"")</f>
        <v/>
      </c>
      <c r="B2" s="94"/>
      <c r="C2" s="94"/>
      <c r="D2" s="93"/>
      <c r="E2" s="93"/>
      <c r="F2" s="93"/>
      <c r="G2" s="93"/>
      <c r="H2" s="95"/>
      <c r="I2" s="95"/>
      <c r="J2" s="95"/>
      <c r="K2" s="93" t="s">
        <v>156</v>
      </c>
      <c r="L2" s="1"/>
      <c r="M2" s="46" t="str">
        <f>IF(AND(COUNTIF('Cash Accounts for Strange Nets'!A:A,A2&amp;CHAR(32)&amp;"/" &amp;CHAR(32)&amp;C2&amp;CHAR(32)&amp;"-"&amp;CHAR(32)&amp;D2&amp;"("&amp;E2&amp;")")=0,OR('Processing Settings'!G2="Netting with Strange Nets ('UNWIND'/ 'NET/SPLIT')",'Processing Settings'!G2="Aggregation with Linking",AND('Processing Settings'!G2="Aggregation",C2&lt;&gt;"Eurex Derivate"))),"Please update tab 'Cash Accounts for Strange Nets' with cash account settings","")</f>
        <v/>
      </c>
      <c r="N2" s="46" t="str">
        <f>IF(B2&lt;&gt;"",IF(C2="",$C$1 &amp; "/","") &amp; IF(D2="", $D$1&amp; "/", "")&amp; IF(E2="", $E$1&amp; "/", "")&amp;IF(F2="", $F$1&amp; "/", "")&amp; IF(G2="", $G$1&amp; "/", "")&amp; IF(H2="", $H$1&amp; "/", "")&amp; IF(K2="", $K$1&amp; "/", ""),"")</f>
        <v/>
      </c>
      <c r="O2" s="1"/>
      <c r="P2" s="1"/>
    </row>
    <row r="3" spans="1:16">
      <c r="A3" s="50" t="str">
        <f>IF(B3&lt;&gt;"",'Signature Sheet'!$D$13,"")</f>
        <v/>
      </c>
      <c r="B3" s="94"/>
      <c r="C3" s="93"/>
      <c r="D3" s="93"/>
      <c r="E3" s="93"/>
      <c r="F3" s="93"/>
      <c r="G3" s="93"/>
      <c r="H3" s="95"/>
      <c r="I3" s="95"/>
      <c r="J3" s="95"/>
      <c r="K3" s="93"/>
      <c r="L3" s="1"/>
      <c r="M3" s="46" t="str">
        <f>IF(AND(COUNTIF('Cash Accounts for Strange Nets'!A:A,A3&amp;CHAR(32)&amp;"/" &amp;CHAR(32)&amp;C3&amp;CHAR(32)&amp;"-"&amp;CHAR(32)&amp;D3&amp;"("&amp;E3&amp;")")=0,OR('Processing Settings'!G3="Netting with Strange Nets ('UNWIND'/ 'NET/SPLIT')",'Processing Settings'!G3="Aggregation with Linking",AND('Processing Settings'!G3="Aggregation",C3&lt;&gt;"Eurex Derivate"))),"Please update tab 'Cash Accounts for Strange Nets' with cash account settings","")</f>
        <v/>
      </c>
      <c r="N3" s="46" t="str">
        <f t="shared" ref="N3:N66" si="0">IF(B3&lt;&gt;"",IF(C3="",$C$1 &amp; "/","") &amp; IF(D3="", $D$1&amp; "/", "")&amp; IF(E3="", $E$1&amp; "/", "")&amp;IF(F3="", $F$1&amp; "/", "")&amp; IF(G3="", $G$1&amp; "/", "")&amp; IF(H3="", $H$1&amp; "/", "")&amp; IF(K3="", $K$1&amp; "/", ""),"")</f>
        <v/>
      </c>
      <c r="O3" s="1"/>
      <c r="P3" s="1"/>
    </row>
    <row r="4" spans="1:16">
      <c r="A4" s="50" t="str">
        <f>IF(B4&lt;&gt;"",'Signature Sheet'!$D$13,"")</f>
        <v/>
      </c>
      <c r="B4" s="94"/>
      <c r="C4" s="94"/>
      <c r="D4" s="93"/>
      <c r="E4" s="93"/>
      <c r="F4" s="93"/>
      <c r="G4" s="93"/>
      <c r="H4" s="95"/>
      <c r="I4" s="95"/>
      <c r="J4" s="95"/>
      <c r="K4" s="93"/>
      <c r="L4" s="1"/>
      <c r="M4" s="46" t="str">
        <f>IF(AND(COUNTIF('Cash Accounts for Strange Nets'!A:A,A4&amp;CHAR(32)&amp;"/" &amp;CHAR(32)&amp;C4&amp;CHAR(32)&amp;"-"&amp;CHAR(32)&amp;D4&amp;"("&amp;E4&amp;")")=0,OR('Processing Settings'!G4="Netting with Strange Nets ('UNWIND'/ 'NET/SPLIT')",'Processing Settings'!G4="Aggregation with Linking",AND('Processing Settings'!G4="Aggregation",C4&lt;&gt;"Eurex Derivate"))),"Please update tab 'Cash Accounts for Strange Nets' with cash account settings","")</f>
        <v/>
      </c>
      <c r="N4" s="46" t="str">
        <f t="shared" si="0"/>
        <v/>
      </c>
      <c r="O4" s="1"/>
      <c r="P4" s="1"/>
    </row>
    <row r="5" spans="1:16">
      <c r="A5" s="50" t="str">
        <f>IF(B5&lt;&gt;"",'Signature Sheet'!$D$13,"")</f>
        <v/>
      </c>
      <c r="B5" s="94"/>
      <c r="C5" s="93"/>
      <c r="D5" s="93"/>
      <c r="E5" s="93"/>
      <c r="F5" s="93"/>
      <c r="G5" s="93"/>
      <c r="H5" s="95"/>
      <c r="I5" s="95"/>
      <c r="J5" s="95"/>
      <c r="K5" s="93"/>
      <c r="L5" s="1"/>
      <c r="M5" s="46" t="str">
        <f>IF(AND(COUNTIF('Cash Accounts for Strange Nets'!A:A,A5&amp;CHAR(32)&amp;"/" &amp;CHAR(32)&amp;C5&amp;CHAR(32)&amp;"-"&amp;CHAR(32)&amp;D5&amp;"("&amp;E5&amp;")")=0,OR('Processing Settings'!G5="Netting with Strange Nets ('UNWIND'/ 'NET/SPLIT')",'Processing Settings'!G5="Aggregation with Linking",AND('Processing Settings'!G5="Aggregation",C5&lt;&gt;"Eurex Derivate"))),"Please update tab 'Cash Accounts for Strange Nets' with cash account settings","")</f>
        <v/>
      </c>
      <c r="N5" s="46" t="str">
        <f t="shared" si="0"/>
        <v/>
      </c>
      <c r="O5" s="1"/>
      <c r="P5" s="1"/>
    </row>
    <row r="6" spans="1:16">
      <c r="A6" s="50" t="str">
        <f>IF(B6&lt;&gt;"",'Signature Sheet'!$D$13,"")</f>
        <v/>
      </c>
      <c r="B6" s="94"/>
      <c r="C6" s="93"/>
      <c r="D6" s="93"/>
      <c r="E6" s="93"/>
      <c r="F6" s="93"/>
      <c r="G6" s="93"/>
      <c r="H6" s="93"/>
      <c r="I6" s="93"/>
      <c r="J6" s="93"/>
      <c r="K6" s="93"/>
      <c r="L6" s="1"/>
      <c r="M6" s="46" t="str">
        <f>IF(AND(COUNTIF('Cash Accounts for Strange Nets'!A:A,A6&amp;CHAR(32)&amp;"/" &amp;CHAR(32)&amp;C6&amp;CHAR(32)&amp;"-"&amp;CHAR(32)&amp;D6&amp;"("&amp;E6&amp;")")=0,OR('Processing Settings'!G6="Netting with Strange Nets ('UNWIND'/ 'NET/SPLIT')",'Processing Settings'!G6="Aggregation with Linking",AND('Processing Settings'!G6="Aggregation",C6&lt;&gt;"Eurex Derivate"))),"Please update tab 'Cash Accounts for Strange Nets' with cash account settings","")</f>
        <v/>
      </c>
      <c r="N6" s="46" t="str">
        <f t="shared" si="0"/>
        <v/>
      </c>
      <c r="O6" s="1"/>
      <c r="P6" s="1"/>
    </row>
    <row r="7" spans="1:16">
      <c r="A7" s="50" t="str">
        <f>IF(B7&lt;&gt;"",'Signature Sheet'!$D$13,"")</f>
        <v/>
      </c>
      <c r="B7" s="94"/>
      <c r="C7" s="93"/>
      <c r="D7" s="93"/>
      <c r="E7" s="93"/>
      <c r="F7" s="93"/>
      <c r="G7" s="93"/>
      <c r="H7" s="93"/>
      <c r="I7" s="93"/>
      <c r="J7" s="93"/>
      <c r="K7" s="93"/>
      <c r="L7" s="1"/>
      <c r="M7" s="46" t="str">
        <f>IF(AND(COUNTIF('Cash Accounts for Strange Nets'!A:A,A7&amp;CHAR(32)&amp;"/" &amp;CHAR(32)&amp;C7&amp;CHAR(32)&amp;"-"&amp;CHAR(32)&amp;D7&amp;"("&amp;E7&amp;")")=0,OR('Processing Settings'!G7="Netting with Strange Nets ('UNWIND'/ 'NET/SPLIT')",'Processing Settings'!G7="Aggregation with Linking",AND('Processing Settings'!G7="Aggregation",C7&lt;&gt;"Eurex Derivate"))),"Please update tab 'Cash Accounts for Strange Nets' with cash account settings","")</f>
        <v/>
      </c>
      <c r="N7" s="46" t="str">
        <f t="shared" si="0"/>
        <v/>
      </c>
      <c r="O7" s="1"/>
      <c r="P7" s="1"/>
    </row>
    <row r="8" spans="1:16">
      <c r="A8" s="50" t="str">
        <f>IF(B8&lt;&gt;"",'Signature Sheet'!$D$13,"")</f>
        <v/>
      </c>
      <c r="B8" s="94"/>
      <c r="C8" s="93"/>
      <c r="D8" s="93"/>
      <c r="E8" s="93"/>
      <c r="F8" s="93"/>
      <c r="G8" s="93"/>
      <c r="H8" s="93"/>
      <c r="I8" s="93"/>
      <c r="J8" s="93"/>
      <c r="K8" s="93"/>
      <c r="L8" s="2"/>
      <c r="M8" s="46" t="str">
        <f>IF(AND(COUNTIF('Cash Accounts for Strange Nets'!A:A,A8&amp;CHAR(32)&amp;"/" &amp;CHAR(32)&amp;C8&amp;CHAR(32)&amp;"-"&amp;CHAR(32)&amp;D8&amp;"("&amp;E8&amp;")")=0,OR('Processing Settings'!G8="Netting with Strange Nets ('UNWIND'/ 'NET/SPLIT')",'Processing Settings'!G8="Aggregation with Linking",AND('Processing Settings'!G8="Aggregation",C8&lt;&gt;"Eurex Derivate"))),"Please update tab 'Cash Accounts for Strange Nets' with cash account settings","")</f>
        <v/>
      </c>
      <c r="N8" s="46" t="str">
        <f t="shared" si="0"/>
        <v/>
      </c>
      <c r="O8" s="2"/>
      <c r="P8" s="2"/>
    </row>
    <row r="9" spans="1:16">
      <c r="A9" s="50" t="str">
        <f>IF(B9&lt;&gt;"",'Signature Sheet'!$D$13,"")</f>
        <v/>
      </c>
      <c r="B9" s="94"/>
      <c r="C9" s="93"/>
      <c r="D9" s="93"/>
      <c r="E9" s="93"/>
      <c r="F9" s="93"/>
      <c r="G9" s="93"/>
      <c r="H9" s="93"/>
      <c r="I9" s="93"/>
      <c r="J9" s="93"/>
      <c r="K9" s="93"/>
      <c r="L9" s="2"/>
      <c r="M9" s="46" t="str">
        <f>IF(AND(COUNTIF('Cash Accounts for Strange Nets'!A:A,A9&amp;CHAR(32)&amp;"/" &amp;CHAR(32)&amp;C9&amp;CHAR(32)&amp;"-"&amp;CHAR(32)&amp;D9&amp;"("&amp;E9&amp;")")=0,OR('Processing Settings'!G9="Netting with Strange Nets ('UNWIND'/ 'NET/SPLIT')",'Processing Settings'!G9="Aggregation with Linking",AND('Processing Settings'!G9="Aggregation",C9&lt;&gt;"Eurex Derivate"))),"Please update tab 'Cash Accounts for Strange Nets' with cash account settings","")</f>
        <v/>
      </c>
      <c r="N9" s="46" t="str">
        <f t="shared" si="0"/>
        <v/>
      </c>
      <c r="O9" s="2"/>
      <c r="P9" s="2"/>
    </row>
    <row r="10" spans="1:16" s="1" customFormat="1">
      <c r="A10" s="50" t="str">
        <f>IF(B10&lt;&gt;"",'Signature Sheet'!$D$13,"")</f>
        <v/>
      </c>
      <c r="B10" s="94"/>
      <c r="C10" s="93"/>
      <c r="D10" s="93"/>
      <c r="E10" s="93"/>
      <c r="F10" s="93"/>
      <c r="G10" s="93"/>
      <c r="H10" s="93"/>
      <c r="I10" s="93"/>
      <c r="J10" s="93"/>
      <c r="K10" s="93"/>
      <c r="L10" s="2"/>
      <c r="M10" s="46" t="str">
        <f>IF(AND(COUNTIF('Cash Accounts for Strange Nets'!A:A,A10&amp;CHAR(32)&amp;"/" &amp;CHAR(32)&amp;C10&amp;CHAR(32)&amp;"-"&amp;CHAR(32)&amp;D10&amp;"("&amp;E10&amp;")")=0,OR('Processing Settings'!G10="Netting with Strange Nets ('UNWIND'/ 'NET/SPLIT')",'Processing Settings'!G10="Aggregation with Linking",AND('Processing Settings'!G10="Aggregation",C10&lt;&gt;"Eurex Derivate"))),"Please update tab 'Cash Accounts for Strange Nets' with cash account settings","")</f>
        <v/>
      </c>
      <c r="N10" s="46" t="str">
        <f t="shared" si="0"/>
        <v/>
      </c>
      <c r="O10" s="2"/>
      <c r="P10" s="2"/>
    </row>
    <row r="11" spans="1:16">
      <c r="A11" s="50" t="str">
        <f>IF(B11&lt;&gt;"",'Signature Sheet'!$D$13,"")</f>
        <v/>
      </c>
      <c r="B11" s="94"/>
      <c r="C11" s="93"/>
      <c r="D11" s="93"/>
      <c r="E11" s="93"/>
      <c r="F11" s="93"/>
      <c r="G11" s="93"/>
      <c r="H11" s="93"/>
      <c r="I11" s="93"/>
      <c r="J11" s="93"/>
      <c r="K11" s="93"/>
      <c r="L11" s="1"/>
      <c r="M11" s="46" t="str">
        <f>IF(AND(COUNTIF('Cash Accounts for Strange Nets'!A:A,A11&amp;CHAR(32)&amp;"/" &amp;CHAR(32)&amp;C11&amp;CHAR(32)&amp;"-"&amp;CHAR(32)&amp;D11&amp;"("&amp;E11&amp;")")=0,OR('Processing Settings'!G11="Netting with Strange Nets ('UNWIND'/ 'NET/SPLIT')",'Processing Settings'!G11="Aggregation with Linking",AND('Processing Settings'!G11="Aggregation",C11&lt;&gt;"Eurex Derivate"))),"Please update tab 'Cash Accounts for Strange Nets' with cash account settings","")</f>
        <v/>
      </c>
      <c r="N11" s="46" t="str">
        <f t="shared" si="0"/>
        <v/>
      </c>
      <c r="O11" s="1"/>
      <c r="P11" s="1"/>
    </row>
    <row r="12" spans="1:16">
      <c r="A12" s="50" t="str">
        <f>IF(B12&lt;&gt;"",'Signature Sheet'!$D$13,"")</f>
        <v/>
      </c>
      <c r="B12" s="94"/>
      <c r="C12" s="93"/>
      <c r="D12" s="93"/>
      <c r="E12" s="93"/>
      <c r="F12" s="93"/>
      <c r="G12" s="93"/>
      <c r="H12" s="93"/>
      <c r="I12" s="93"/>
      <c r="J12" s="93"/>
      <c r="K12" s="93"/>
      <c r="L12" s="1"/>
      <c r="M12" s="46" t="str">
        <f>IF(AND(COUNTIF('Cash Accounts for Strange Nets'!A:A,A12&amp;CHAR(32)&amp;"/" &amp;CHAR(32)&amp;C12&amp;CHAR(32)&amp;"-"&amp;CHAR(32)&amp;D12&amp;"("&amp;E12&amp;")")=0,OR('Processing Settings'!G12="Netting with Strange Nets ('UNWIND'/ 'NET/SPLIT')",'Processing Settings'!G12="Aggregation with Linking",AND('Processing Settings'!G12="Aggregation",C12&lt;&gt;"Eurex Derivate"))),"Please update tab 'Cash Accounts for Strange Nets' with cash account settings","")</f>
        <v/>
      </c>
      <c r="N12" s="46" t="str">
        <f t="shared" si="0"/>
        <v/>
      </c>
      <c r="O12" s="1"/>
      <c r="P12" s="1"/>
    </row>
    <row r="13" spans="1:16">
      <c r="A13" s="50" t="str">
        <f>IF(B13&lt;&gt;"",'Signature Sheet'!$D$13,"")</f>
        <v/>
      </c>
      <c r="B13" s="94"/>
      <c r="C13" s="93"/>
      <c r="D13" s="93"/>
      <c r="E13" s="93"/>
      <c r="F13" s="93"/>
      <c r="G13" s="93"/>
      <c r="H13" s="93"/>
      <c r="I13" s="93"/>
      <c r="J13" s="93"/>
      <c r="K13" s="93"/>
      <c r="L13" s="1"/>
      <c r="M13" s="46" t="str">
        <f>IF(AND(COUNTIF('Cash Accounts for Strange Nets'!A:A,A13&amp;CHAR(32)&amp;"/" &amp;CHAR(32)&amp;C13&amp;CHAR(32)&amp;"-"&amp;CHAR(32)&amp;D13&amp;"("&amp;E13&amp;")")=0,OR('Processing Settings'!G13="Netting with Strange Nets ('UNWIND'/ 'NET/SPLIT')",'Processing Settings'!G13="Aggregation with Linking",AND('Processing Settings'!G13="Aggregation",C13&lt;&gt;"Eurex Derivate"))),"Please update tab 'Cash Accounts for Strange Nets' with cash account settings","")</f>
        <v/>
      </c>
      <c r="N13" s="46" t="str">
        <f t="shared" si="0"/>
        <v/>
      </c>
      <c r="O13" s="1"/>
      <c r="P13" s="1"/>
    </row>
    <row r="14" spans="1:16">
      <c r="A14" s="50" t="str">
        <f>IF(B14&lt;&gt;"",'Signature Sheet'!$D$13,"")</f>
        <v/>
      </c>
      <c r="B14" s="94"/>
      <c r="C14" s="93"/>
      <c r="D14" s="93"/>
      <c r="E14" s="93"/>
      <c r="F14" s="93"/>
      <c r="G14" s="93"/>
      <c r="H14" s="93"/>
      <c r="I14" s="93"/>
      <c r="J14" s="93"/>
      <c r="K14" s="93"/>
      <c r="L14" s="1"/>
      <c r="M14" s="46" t="str">
        <f>IF(AND(COUNTIF('Cash Accounts for Strange Nets'!A:A,A14&amp;CHAR(32)&amp;"/" &amp;CHAR(32)&amp;C14&amp;CHAR(32)&amp;"-"&amp;CHAR(32)&amp;D14&amp;"("&amp;E14&amp;")")=0,OR('Processing Settings'!G14="Netting with Strange Nets ('UNWIND'/ 'NET/SPLIT')",'Processing Settings'!G14="Aggregation with Linking",AND('Processing Settings'!G14="Aggregation",C14&lt;&gt;"Eurex Derivate"))),"Please update tab 'Cash Accounts for Strange Nets' with cash account settings","")</f>
        <v/>
      </c>
      <c r="N14" s="46" t="str">
        <f t="shared" si="0"/>
        <v/>
      </c>
      <c r="O14" s="1"/>
      <c r="P14" s="1"/>
    </row>
    <row r="15" spans="1:16">
      <c r="A15" s="50" t="str">
        <f>IF(B15&lt;&gt;"",'Signature Sheet'!$D$13,"")</f>
        <v/>
      </c>
      <c r="B15" s="94"/>
      <c r="C15" s="93"/>
      <c r="D15" s="93"/>
      <c r="E15" s="93"/>
      <c r="F15" s="93"/>
      <c r="G15" s="93"/>
      <c r="H15" s="93"/>
      <c r="I15" s="93"/>
      <c r="J15" s="93"/>
      <c r="K15" s="93"/>
      <c r="L15" s="1"/>
      <c r="M15" s="46" t="str">
        <f>IF(AND(COUNTIF('Cash Accounts for Strange Nets'!A:A,A15&amp;CHAR(32)&amp;"/" &amp;CHAR(32)&amp;C15&amp;CHAR(32)&amp;"-"&amp;CHAR(32)&amp;D15&amp;"("&amp;E15&amp;")")=0,OR('Processing Settings'!G15="Netting with Strange Nets ('UNWIND'/ 'NET/SPLIT')",'Processing Settings'!G15="Aggregation with Linking",AND('Processing Settings'!G15="Aggregation",C15&lt;&gt;"Eurex Derivate"))),"Please update tab 'Cash Accounts for Strange Nets' with cash account settings","")</f>
        <v/>
      </c>
      <c r="N15" s="46" t="str">
        <f t="shared" si="0"/>
        <v/>
      </c>
      <c r="O15" s="1"/>
      <c r="P15" s="1"/>
    </row>
    <row r="16" spans="1:16">
      <c r="A16" s="50" t="str">
        <f>IF(B16&lt;&gt;"",'Signature Sheet'!$D$13,"")</f>
        <v/>
      </c>
      <c r="B16" s="94"/>
      <c r="C16" s="93"/>
      <c r="D16" s="93"/>
      <c r="E16" s="93"/>
      <c r="F16" s="93"/>
      <c r="G16" s="93"/>
      <c r="H16" s="93"/>
      <c r="I16" s="93"/>
      <c r="J16" s="93"/>
      <c r="K16" s="93"/>
      <c r="L16" s="1"/>
      <c r="M16" s="46" t="str">
        <f>IF(AND(COUNTIF('Cash Accounts for Strange Nets'!A:A,A16&amp;CHAR(32)&amp;"/" &amp;CHAR(32)&amp;C16&amp;CHAR(32)&amp;"-"&amp;CHAR(32)&amp;D16&amp;"("&amp;E16&amp;")")=0,OR('Processing Settings'!G16="Netting with Strange Nets ('UNWIND'/ 'NET/SPLIT')",'Processing Settings'!G16="Aggregation with Linking",AND('Processing Settings'!G16="Aggregation",C16&lt;&gt;"Eurex Derivate"))),"Please update tab 'Cash Accounts for Strange Nets' with cash account settings","")</f>
        <v/>
      </c>
      <c r="N16" s="46" t="str">
        <f t="shared" si="0"/>
        <v/>
      </c>
      <c r="O16" s="1"/>
      <c r="P16" s="1"/>
    </row>
    <row r="17" spans="1:14">
      <c r="A17" s="50" t="str">
        <f>IF(B17&lt;&gt;"",'Signature Sheet'!$D$13,"")</f>
        <v/>
      </c>
      <c r="B17" s="94"/>
      <c r="C17" s="93"/>
      <c r="D17" s="93"/>
      <c r="E17" s="93"/>
      <c r="F17" s="93"/>
      <c r="G17" s="93"/>
      <c r="H17" s="93"/>
      <c r="I17" s="93"/>
      <c r="J17" s="93"/>
      <c r="K17" s="93"/>
      <c r="L17" s="1"/>
      <c r="M17" s="46" t="str">
        <f>IF(AND(COUNTIF('Cash Accounts for Strange Nets'!A:A,A17&amp;CHAR(32)&amp;"/" &amp;CHAR(32)&amp;C17&amp;CHAR(32)&amp;"-"&amp;CHAR(32)&amp;D17&amp;"("&amp;E17&amp;")")=0,OR('Processing Settings'!G17="Netting with Strange Nets ('UNWIND'/ 'NET/SPLIT')",'Processing Settings'!G17="Aggregation with Linking",AND('Processing Settings'!G17="Aggregation",C17&lt;&gt;"Eurex Derivate"))),"Please update tab 'Cash Accounts for Strange Nets' with cash account settings","")</f>
        <v/>
      </c>
      <c r="N17" s="46" t="str">
        <f t="shared" si="0"/>
        <v/>
      </c>
    </row>
    <row r="18" spans="1:14">
      <c r="A18" s="50" t="str">
        <f>IF(B18&lt;&gt;"",'Signature Sheet'!$D$13,"")</f>
        <v/>
      </c>
      <c r="B18" s="94"/>
      <c r="C18" s="93"/>
      <c r="D18" s="93"/>
      <c r="E18" s="93"/>
      <c r="F18" s="93"/>
      <c r="G18" s="93"/>
      <c r="H18" s="95"/>
      <c r="I18" s="95"/>
      <c r="J18" s="95"/>
      <c r="K18" s="93"/>
      <c r="L18" s="1"/>
      <c r="M18" s="46" t="str">
        <f>IF(AND(COUNTIF('Cash Accounts for Strange Nets'!A:A,A18&amp;CHAR(32)&amp;"/" &amp;CHAR(32)&amp;C18&amp;CHAR(32)&amp;"-"&amp;CHAR(32)&amp;D18&amp;"("&amp;E18&amp;")")=0,OR('Processing Settings'!G18="Netting with Strange Nets ('UNWIND'/ 'NET/SPLIT')",'Processing Settings'!G18="Aggregation with Linking",AND('Processing Settings'!G18="Aggregation",C18&lt;&gt;"Eurex Derivate"))),"Please update tab 'Cash Accounts for Strange Nets' with cash account settings","")</f>
        <v/>
      </c>
      <c r="N18" s="46" t="str">
        <f t="shared" si="0"/>
        <v/>
      </c>
    </row>
    <row r="19" spans="1:14">
      <c r="A19" s="50" t="str">
        <f>IF(B19&lt;&gt;"",'Signature Sheet'!$D$13,"")</f>
        <v/>
      </c>
      <c r="B19" s="94"/>
      <c r="C19" s="93"/>
      <c r="D19" s="93"/>
      <c r="E19" s="93"/>
      <c r="F19" s="93"/>
      <c r="G19" s="93"/>
      <c r="H19" s="95"/>
      <c r="I19" s="95"/>
      <c r="J19" s="95"/>
      <c r="K19" s="93"/>
      <c r="L19" s="1"/>
      <c r="M19" s="46" t="str">
        <f>IF(AND(COUNTIF('Cash Accounts for Strange Nets'!A:A,A19&amp;CHAR(32)&amp;"/" &amp;CHAR(32)&amp;C19&amp;CHAR(32)&amp;"-"&amp;CHAR(32)&amp;D19&amp;"("&amp;E19&amp;")")=0,OR('Processing Settings'!G19="Netting with Strange Nets ('UNWIND'/ 'NET/SPLIT')",'Processing Settings'!G19="Aggregation with Linking",AND('Processing Settings'!G19="Aggregation",C19&lt;&gt;"Eurex Derivate"))),"Please update tab 'Cash Accounts for Strange Nets' with cash account settings","")</f>
        <v/>
      </c>
      <c r="N19" s="46" t="str">
        <f t="shared" si="0"/>
        <v/>
      </c>
    </row>
    <row r="20" spans="1:14" s="1" customFormat="1">
      <c r="A20" s="50" t="str">
        <f>IF(B20&lt;&gt;"",'Signature Sheet'!$D$13,"")</f>
        <v/>
      </c>
      <c r="B20" s="94"/>
      <c r="C20" s="93"/>
      <c r="D20" s="93"/>
      <c r="E20" s="93"/>
      <c r="F20" s="93"/>
      <c r="G20" s="93"/>
      <c r="H20" s="95"/>
      <c r="I20" s="95"/>
      <c r="J20" s="95"/>
      <c r="K20" s="93"/>
      <c r="M20" s="46" t="str">
        <f>IF(AND(COUNTIF('Cash Accounts for Strange Nets'!A:A,A20&amp;CHAR(32)&amp;"/" &amp;CHAR(32)&amp;C20&amp;CHAR(32)&amp;"-"&amp;CHAR(32)&amp;D20&amp;"("&amp;E20&amp;")")=0,OR('Processing Settings'!G20="Netting with Strange Nets ('UNWIND'/ 'NET/SPLIT')",'Processing Settings'!G20="Aggregation with Linking",AND('Processing Settings'!G20="Aggregation",C20&lt;&gt;"Eurex Derivate"))),"Please update tab 'Cash Accounts for Strange Nets' with cash account settings","")</f>
        <v/>
      </c>
      <c r="N20" s="46" t="str">
        <f t="shared" si="0"/>
        <v/>
      </c>
    </row>
    <row r="21" spans="1:14">
      <c r="A21" s="50" t="str">
        <f>IF(B21&lt;&gt;"",'Signature Sheet'!$D$13,"")</f>
        <v/>
      </c>
      <c r="B21" s="94"/>
      <c r="C21" s="93"/>
      <c r="D21" s="93"/>
      <c r="E21" s="93"/>
      <c r="F21" s="93"/>
      <c r="G21" s="93"/>
      <c r="H21" s="95"/>
      <c r="I21" s="95"/>
      <c r="J21" s="95"/>
      <c r="K21" s="93"/>
      <c r="L21" s="1"/>
      <c r="M21" s="46" t="str">
        <f>IF(AND(COUNTIF('Cash Accounts for Strange Nets'!A:A,A21&amp;CHAR(32)&amp;"/" &amp;CHAR(32)&amp;C21&amp;CHAR(32)&amp;"-"&amp;CHAR(32)&amp;D21&amp;"("&amp;E21&amp;")")=0,OR('Processing Settings'!G21="Netting with Strange Nets ('UNWIND'/ 'NET/SPLIT')",'Processing Settings'!G21="Aggregation with Linking",AND('Processing Settings'!G21="Aggregation",C21&lt;&gt;"Eurex Derivate"))),"Please update tab 'Cash Accounts for Strange Nets' with cash account settings","")</f>
        <v/>
      </c>
      <c r="N21" s="46" t="str">
        <f t="shared" si="0"/>
        <v/>
      </c>
    </row>
    <row r="22" spans="1:14">
      <c r="A22" s="50" t="str">
        <f>IF(B22&lt;&gt;"",'Signature Sheet'!$D$13,"")</f>
        <v/>
      </c>
      <c r="B22" s="94"/>
      <c r="C22" s="93"/>
      <c r="D22" s="93"/>
      <c r="E22" s="93"/>
      <c r="F22" s="93"/>
      <c r="G22" s="93"/>
      <c r="H22" s="95"/>
      <c r="I22" s="95"/>
      <c r="J22" s="95"/>
      <c r="K22" s="93"/>
      <c r="L22" s="1"/>
      <c r="M22" s="46" t="str">
        <f>IF(AND(COUNTIF('Cash Accounts for Strange Nets'!A:A,A22&amp;CHAR(32)&amp;"/" &amp;CHAR(32)&amp;C22&amp;CHAR(32)&amp;"-"&amp;CHAR(32)&amp;D22&amp;"("&amp;E22&amp;")")=0,OR('Processing Settings'!G22="Netting with Strange Nets ('UNWIND'/ 'NET/SPLIT')",'Processing Settings'!G22="Aggregation with Linking",AND('Processing Settings'!G22="Aggregation",C22&lt;&gt;"Eurex Derivate"))),"Please update tab 'Cash Accounts for Strange Nets' with cash account settings","")</f>
        <v/>
      </c>
      <c r="N22" s="46" t="str">
        <f t="shared" si="0"/>
        <v/>
      </c>
    </row>
    <row r="23" spans="1:14">
      <c r="A23" s="50" t="str">
        <f>IF(B23&lt;&gt;"",'Signature Sheet'!$D$13,"")</f>
        <v/>
      </c>
      <c r="B23" s="94"/>
      <c r="C23" s="93"/>
      <c r="D23" s="93"/>
      <c r="E23" s="93"/>
      <c r="F23" s="93"/>
      <c r="G23" s="93"/>
      <c r="H23" s="95"/>
      <c r="I23" s="95"/>
      <c r="J23" s="95"/>
      <c r="K23" s="93"/>
      <c r="L23" s="1"/>
      <c r="M23" s="46" t="str">
        <f>IF(AND(COUNTIF('Cash Accounts for Strange Nets'!A:A,A23&amp;CHAR(32)&amp;"/" &amp;CHAR(32)&amp;C23&amp;CHAR(32)&amp;"-"&amp;CHAR(32)&amp;D23&amp;"("&amp;E23&amp;")")=0,OR('Processing Settings'!G23="Netting with Strange Nets ('UNWIND'/ 'NET/SPLIT')",'Processing Settings'!G23="Aggregation with Linking",AND('Processing Settings'!G23="Aggregation",C23&lt;&gt;"Eurex Derivate"))),"Please update tab 'Cash Accounts for Strange Nets' with cash account settings","")</f>
        <v/>
      </c>
      <c r="N23" s="46" t="str">
        <f t="shared" si="0"/>
        <v/>
      </c>
    </row>
    <row r="24" spans="1:14">
      <c r="A24" s="50" t="str">
        <f>IF(B24&lt;&gt;"",'Signature Sheet'!$D$13,"")</f>
        <v/>
      </c>
      <c r="B24" s="94"/>
      <c r="C24" s="93"/>
      <c r="D24" s="93"/>
      <c r="E24" s="93"/>
      <c r="F24" s="93"/>
      <c r="G24" s="93"/>
      <c r="H24" s="95"/>
      <c r="I24" s="95"/>
      <c r="J24" s="95"/>
      <c r="K24" s="93"/>
      <c r="L24" s="1"/>
      <c r="M24" s="46" t="str">
        <f>IF(AND(COUNTIF('Cash Accounts for Strange Nets'!A:A,A24&amp;CHAR(32)&amp;"/" &amp;CHAR(32)&amp;C24&amp;CHAR(32)&amp;"-"&amp;CHAR(32)&amp;D24&amp;"("&amp;E24&amp;")")=0,OR('Processing Settings'!G24="Netting with Strange Nets ('UNWIND'/ 'NET/SPLIT')",'Processing Settings'!G24="Aggregation with Linking",AND('Processing Settings'!G24="Aggregation",C24&lt;&gt;"Eurex Derivate"))),"Please update tab 'Cash Accounts for Strange Nets' with cash account settings","")</f>
        <v/>
      </c>
      <c r="N24" s="46" t="str">
        <f t="shared" si="0"/>
        <v/>
      </c>
    </row>
    <row r="25" spans="1:14">
      <c r="A25" s="50" t="str">
        <f>IF(B25&lt;&gt;"",'Signature Sheet'!$D$13,"")</f>
        <v/>
      </c>
      <c r="B25" s="94"/>
      <c r="C25" s="93"/>
      <c r="D25" s="93"/>
      <c r="E25" s="93"/>
      <c r="F25" s="93"/>
      <c r="G25" s="93"/>
      <c r="H25" s="95"/>
      <c r="I25" s="95"/>
      <c r="J25" s="95"/>
      <c r="K25" s="94"/>
      <c r="L25" s="1"/>
      <c r="M25" s="46" t="str">
        <f>IF(AND(COUNTIF('Cash Accounts for Strange Nets'!A:A,A25&amp;CHAR(32)&amp;"/" &amp;CHAR(32)&amp;C25&amp;CHAR(32)&amp;"-"&amp;CHAR(32)&amp;D25&amp;"("&amp;E25&amp;")")=0,OR('Processing Settings'!G25="Netting with Strange Nets ('UNWIND'/ 'NET/SPLIT')",'Processing Settings'!G25="Aggregation with Linking",AND('Processing Settings'!G25="Aggregation",C25&lt;&gt;"Eurex Derivate"))),"Please update tab 'Cash Accounts for Strange Nets' with cash account settings","")</f>
        <v/>
      </c>
      <c r="N25" s="46" t="str">
        <f t="shared" si="0"/>
        <v/>
      </c>
    </row>
    <row r="26" spans="1:14">
      <c r="A26" s="50" t="str">
        <f>IF(B26&lt;&gt;"",'Signature Sheet'!$D$13,"")</f>
        <v/>
      </c>
      <c r="B26" s="94"/>
      <c r="C26" s="93"/>
      <c r="D26" s="93"/>
      <c r="E26" s="93"/>
      <c r="F26" s="93"/>
      <c r="G26" s="93"/>
      <c r="H26" s="95"/>
      <c r="I26" s="95"/>
      <c r="J26" s="95"/>
      <c r="K26" s="94"/>
      <c r="L26" s="1"/>
      <c r="M26" s="46" t="str">
        <f>IF(AND(COUNTIF('Cash Accounts for Strange Nets'!A:A,A26&amp;CHAR(32)&amp;"/" &amp;CHAR(32)&amp;C26&amp;CHAR(32)&amp;"-"&amp;CHAR(32)&amp;D26&amp;"("&amp;E26&amp;")")=0,OR('Processing Settings'!G26="Netting with Strange Nets ('UNWIND'/ 'NET/SPLIT')",'Processing Settings'!G26="Aggregation with Linking",AND('Processing Settings'!G26="Aggregation",C26&lt;&gt;"Eurex Derivate"))),"Please update tab 'Cash Accounts for Strange Nets' with cash account settings","")</f>
        <v/>
      </c>
      <c r="N26" s="46" t="str">
        <f t="shared" si="0"/>
        <v/>
      </c>
    </row>
    <row r="27" spans="1:14">
      <c r="A27" s="50" t="str">
        <f>IF(B27&lt;&gt;"",'Signature Sheet'!$D$13,"")</f>
        <v/>
      </c>
      <c r="B27" s="94"/>
      <c r="C27" s="93"/>
      <c r="D27" s="93"/>
      <c r="E27" s="93"/>
      <c r="F27" s="93"/>
      <c r="G27" s="93"/>
      <c r="H27" s="95"/>
      <c r="I27" s="95"/>
      <c r="J27" s="95"/>
      <c r="K27" s="94"/>
      <c r="L27" s="1"/>
      <c r="M27" s="46" t="str">
        <f>IF(AND(COUNTIF('Cash Accounts for Strange Nets'!A:A,A27&amp;CHAR(32)&amp;"/" &amp;CHAR(32)&amp;C27&amp;CHAR(32)&amp;"-"&amp;CHAR(32)&amp;D27&amp;"("&amp;E27&amp;")")=0,OR('Processing Settings'!G27="Netting with Strange Nets ('UNWIND'/ 'NET/SPLIT')",'Processing Settings'!G27="Aggregation with Linking",AND('Processing Settings'!G27="Aggregation",C27&lt;&gt;"Eurex Derivate"))),"Please update tab 'Cash Accounts for Strange Nets' with cash account settings","")</f>
        <v/>
      </c>
      <c r="N27" s="46" t="str">
        <f t="shared" si="0"/>
        <v/>
      </c>
    </row>
    <row r="28" spans="1:14">
      <c r="A28" s="50" t="str">
        <f>IF(B28&lt;&gt;"",'Signature Sheet'!$D$13,"")</f>
        <v/>
      </c>
      <c r="B28" s="94"/>
      <c r="C28" s="93"/>
      <c r="D28" s="93"/>
      <c r="E28" s="93"/>
      <c r="F28" s="93"/>
      <c r="G28" s="93"/>
      <c r="H28" s="95"/>
      <c r="I28" s="95"/>
      <c r="J28" s="95"/>
      <c r="K28" s="94"/>
      <c r="L28" s="1"/>
      <c r="M28" s="46" t="str">
        <f>IF(AND(COUNTIF('Cash Accounts for Strange Nets'!A:A,A28&amp;CHAR(32)&amp;"/" &amp;CHAR(32)&amp;C28&amp;CHAR(32)&amp;"-"&amp;CHAR(32)&amp;D28&amp;"("&amp;E28&amp;")")=0,OR('Processing Settings'!G28="Netting with Strange Nets ('UNWIND'/ 'NET/SPLIT')",'Processing Settings'!G28="Aggregation with Linking",AND('Processing Settings'!G28="Aggregation",C28&lt;&gt;"Eurex Derivate"))),"Please update tab 'Cash Accounts for Strange Nets' with cash account settings","")</f>
        <v/>
      </c>
      <c r="N28" s="46" t="str">
        <f t="shared" si="0"/>
        <v/>
      </c>
    </row>
    <row r="29" spans="1:14">
      <c r="A29" s="50" t="str">
        <f>IF(B29&lt;&gt;"",'Signature Sheet'!$D$13,"")</f>
        <v/>
      </c>
      <c r="B29" s="94"/>
      <c r="C29" s="93"/>
      <c r="D29" s="93"/>
      <c r="E29" s="93"/>
      <c r="F29" s="93"/>
      <c r="G29" s="93"/>
      <c r="H29" s="95"/>
      <c r="I29" s="95"/>
      <c r="J29" s="95"/>
      <c r="K29" s="94"/>
      <c r="L29" s="1"/>
      <c r="M29" s="46" t="str">
        <f>IF(AND(COUNTIF('Cash Accounts for Strange Nets'!A:A,A29&amp;CHAR(32)&amp;"/" &amp;CHAR(32)&amp;C29&amp;CHAR(32)&amp;"-"&amp;CHAR(32)&amp;D29&amp;"("&amp;E29&amp;")")=0,OR('Processing Settings'!G29="Netting with Strange Nets ('UNWIND'/ 'NET/SPLIT')",'Processing Settings'!G29="Aggregation with Linking",AND('Processing Settings'!G29="Aggregation",C29&lt;&gt;"Eurex Derivate"))),"Please update tab 'Cash Accounts for Strange Nets' with cash account settings","")</f>
        <v/>
      </c>
      <c r="N29" s="46" t="str">
        <f t="shared" si="0"/>
        <v/>
      </c>
    </row>
    <row r="30" spans="1:14" s="1" customFormat="1">
      <c r="A30" s="50" t="str">
        <f>IF(B30&lt;&gt;"",'Signature Sheet'!$D$13,"")</f>
        <v/>
      </c>
      <c r="B30" s="94"/>
      <c r="C30" s="93"/>
      <c r="D30" s="93"/>
      <c r="E30" s="93"/>
      <c r="F30" s="93"/>
      <c r="G30" s="93"/>
      <c r="H30" s="95"/>
      <c r="I30" s="95"/>
      <c r="J30" s="95"/>
      <c r="K30" s="94"/>
      <c r="M30" s="46" t="str">
        <f>IF(AND(COUNTIF('Cash Accounts for Strange Nets'!A:A,A30&amp;CHAR(32)&amp;"/" &amp;CHAR(32)&amp;C30&amp;CHAR(32)&amp;"-"&amp;CHAR(32)&amp;D30&amp;"("&amp;E30&amp;")")=0,OR('Processing Settings'!G30="Netting with Strange Nets ('UNWIND'/ 'NET/SPLIT')",'Processing Settings'!G30="Aggregation with Linking",AND('Processing Settings'!G30="Aggregation",C30&lt;&gt;"Eurex Derivate"))),"Please update tab 'Cash Accounts for Strange Nets' with cash account settings","")</f>
        <v/>
      </c>
      <c r="N30" s="46" t="str">
        <f t="shared" si="0"/>
        <v/>
      </c>
    </row>
    <row r="31" spans="1:14">
      <c r="A31" s="50" t="str">
        <f>IF(B31&lt;&gt;"",'Signature Sheet'!$D$13,"")</f>
        <v/>
      </c>
      <c r="B31" s="94"/>
      <c r="C31" s="93"/>
      <c r="D31" s="93"/>
      <c r="E31" s="93"/>
      <c r="F31" s="93"/>
      <c r="G31" s="93"/>
      <c r="H31" s="95"/>
      <c r="I31" s="95"/>
      <c r="J31" s="95"/>
      <c r="K31" s="94"/>
      <c r="L31" s="1"/>
      <c r="M31" s="46" t="str">
        <f>IF(AND(COUNTIF('Cash Accounts for Strange Nets'!A:A,A31&amp;CHAR(32)&amp;"/" &amp;CHAR(32)&amp;C31&amp;CHAR(32)&amp;"-"&amp;CHAR(32)&amp;D31&amp;"("&amp;E31&amp;")")=0,OR('Processing Settings'!G31="Netting with Strange Nets ('UNWIND'/ 'NET/SPLIT')",'Processing Settings'!G31="Aggregation with Linking",AND('Processing Settings'!G31="Aggregation",C31&lt;&gt;"Eurex Derivate"))),"Please update tab 'Cash Accounts for Strange Nets' with cash account settings","")</f>
        <v/>
      </c>
      <c r="N31" s="46" t="str">
        <f t="shared" si="0"/>
        <v/>
      </c>
    </row>
    <row r="32" spans="1:14">
      <c r="A32" s="50" t="str">
        <f>IF(B32&lt;&gt;"",'Signature Sheet'!$D$13,"")</f>
        <v/>
      </c>
      <c r="B32" s="94"/>
      <c r="C32" s="93"/>
      <c r="D32" s="93"/>
      <c r="E32" s="93"/>
      <c r="F32" s="93"/>
      <c r="G32" s="93"/>
      <c r="H32" s="95"/>
      <c r="I32" s="95"/>
      <c r="J32" s="95"/>
      <c r="K32" s="94"/>
      <c r="L32" s="1"/>
      <c r="M32" s="46" t="str">
        <f>IF(AND(COUNTIF('Cash Accounts for Strange Nets'!A:A,A32&amp;CHAR(32)&amp;"/" &amp;CHAR(32)&amp;C32&amp;CHAR(32)&amp;"-"&amp;CHAR(32)&amp;D32&amp;"("&amp;E32&amp;")")=0,OR('Processing Settings'!G32="Netting with Strange Nets ('UNWIND'/ 'NET/SPLIT')",'Processing Settings'!G32="Aggregation with Linking",AND('Processing Settings'!G32="Aggregation",C32&lt;&gt;"Eurex Derivate"))),"Please update tab 'Cash Accounts for Strange Nets' with cash account settings","")</f>
        <v/>
      </c>
      <c r="N32" s="46" t="str">
        <f t="shared" si="0"/>
        <v/>
      </c>
    </row>
    <row r="33" spans="1:14">
      <c r="A33" s="50" t="str">
        <f>IF(B33&lt;&gt;"",'Signature Sheet'!$D$13,"")</f>
        <v/>
      </c>
      <c r="B33" s="94"/>
      <c r="C33" s="93"/>
      <c r="D33" s="93"/>
      <c r="E33" s="93"/>
      <c r="F33" s="93"/>
      <c r="G33" s="93"/>
      <c r="H33" s="95"/>
      <c r="I33" s="95"/>
      <c r="J33" s="95"/>
      <c r="K33" s="94"/>
      <c r="L33" s="1"/>
      <c r="M33" s="46" t="str">
        <f>IF(AND(COUNTIF('Cash Accounts for Strange Nets'!A:A,A33&amp;CHAR(32)&amp;"/" &amp;CHAR(32)&amp;C33&amp;CHAR(32)&amp;"-"&amp;CHAR(32)&amp;D33&amp;"("&amp;E33&amp;")")=0,OR('Processing Settings'!G33="Netting with Strange Nets ('UNWIND'/ 'NET/SPLIT')",'Processing Settings'!G33="Aggregation with Linking",AND('Processing Settings'!G33="Aggregation",C33&lt;&gt;"Eurex Derivate"))),"Please update tab 'Cash Accounts for Strange Nets' with cash account settings","")</f>
        <v/>
      </c>
      <c r="N33" s="46" t="str">
        <f t="shared" si="0"/>
        <v/>
      </c>
    </row>
    <row r="34" spans="1:14">
      <c r="A34" s="50" t="str">
        <f>IF(B34&lt;&gt;"",'Signature Sheet'!$D$13,"")</f>
        <v/>
      </c>
      <c r="B34" s="94"/>
      <c r="C34" s="93"/>
      <c r="D34" s="93"/>
      <c r="E34" s="93"/>
      <c r="F34" s="93"/>
      <c r="G34" s="93"/>
      <c r="H34" s="95"/>
      <c r="I34" s="95"/>
      <c r="J34" s="95"/>
      <c r="K34" s="94"/>
      <c r="L34" s="1"/>
      <c r="M34" s="46" t="str">
        <f>IF(AND(COUNTIF('Cash Accounts for Strange Nets'!A:A,A34&amp;CHAR(32)&amp;"/" &amp;CHAR(32)&amp;C34&amp;CHAR(32)&amp;"-"&amp;CHAR(32)&amp;D34&amp;"("&amp;E34&amp;")")=0,OR('Processing Settings'!G34="Netting with Strange Nets ('UNWIND'/ 'NET/SPLIT')",'Processing Settings'!G34="Aggregation with Linking",AND('Processing Settings'!G34="Aggregation",C34&lt;&gt;"Eurex Derivate"))),"Please update tab 'Cash Accounts for Strange Nets' with cash account settings","")</f>
        <v/>
      </c>
      <c r="N34" s="46" t="str">
        <f t="shared" si="0"/>
        <v/>
      </c>
    </row>
    <row r="35" spans="1:14">
      <c r="A35" s="50" t="str">
        <f>IF(B35&lt;&gt;"",'Signature Sheet'!$D$13,"")</f>
        <v/>
      </c>
      <c r="B35" s="94"/>
      <c r="C35" s="93"/>
      <c r="D35" s="93"/>
      <c r="E35" s="93"/>
      <c r="F35" s="93"/>
      <c r="G35" s="93"/>
      <c r="H35" s="95"/>
      <c r="I35" s="95"/>
      <c r="J35" s="95"/>
      <c r="K35" s="94"/>
      <c r="L35" s="1"/>
      <c r="M35" s="46" t="str">
        <f>IF(AND(COUNTIF('Cash Accounts for Strange Nets'!A:A,A35&amp;CHAR(32)&amp;"/" &amp;CHAR(32)&amp;C35&amp;CHAR(32)&amp;"-"&amp;CHAR(32)&amp;D35&amp;"("&amp;E35&amp;")")=0,OR('Processing Settings'!G35="Netting with Strange Nets ('UNWIND'/ 'NET/SPLIT')",'Processing Settings'!G35="Aggregation with Linking",AND('Processing Settings'!G35="Aggregation",C35&lt;&gt;"Eurex Derivate"))),"Please update tab 'Cash Accounts for Strange Nets' with cash account settings","")</f>
        <v/>
      </c>
      <c r="N35" s="46" t="str">
        <f t="shared" si="0"/>
        <v/>
      </c>
    </row>
    <row r="36" spans="1:14">
      <c r="A36" s="50" t="str">
        <f>IF(B36&lt;&gt;"",'Signature Sheet'!$D$13,"")</f>
        <v/>
      </c>
      <c r="B36" s="94"/>
      <c r="C36" s="93"/>
      <c r="D36" s="93"/>
      <c r="E36" s="93"/>
      <c r="F36" s="93"/>
      <c r="G36" s="93"/>
      <c r="H36" s="95"/>
      <c r="I36" s="95"/>
      <c r="J36" s="95"/>
      <c r="K36" s="94"/>
      <c r="L36" s="1"/>
      <c r="M36" s="46" t="str">
        <f>IF(AND(COUNTIF('Cash Accounts for Strange Nets'!A:A,A36&amp;CHAR(32)&amp;"/" &amp;CHAR(32)&amp;C36&amp;CHAR(32)&amp;"-"&amp;CHAR(32)&amp;D36&amp;"("&amp;E36&amp;")")=0,OR('Processing Settings'!G36="Netting with Strange Nets ('UNWIND'/ 'NET/SPLIT')",'Processing Settings'!G36="Aggregation with Linking",AND('Processing Settings'!G36="Aggregation",C36&lt;&gt;"Eurex Derivate"))),"Please update tab 'Cash Accounts for Strange Nets' with cash account settings","")</f>
        <v/>
      </c>
      <c r="N36" s="46" t="str">
        <f t="shared" si="0"/>
        <v/>
      </c>
    </row>
    <row r="37" spans="1:14">
      <c r="A37" s="50" t="str">
        <f>IF(B37&lt;&gt;"",'Signature Sheet'!$D$13,"")</f>
        <v/>
      </c>
      <c r="B37" s="94"/>
      <c r="C37" s="93"/>
      <c r="D37" s="93"/>
      <c r="E37" s="93"/>
      <c r="F37" s="93"/>
      <c r="G37" s="93"/>
      <c r="H37" s="95"/>
      <c r="I37" s="95"/>
      <c r="J37" s="95"/>
      <c r="K37" s="94"/>
      <c r="L37" s="1"/>
      <c r="M37" s="46" t="str">
        <f>IF(AND(COUNTIF('Cash Accounts for Strange Nets'!A:A,A37&amp;CHAR(32)&amp;"/" &amp;CHAR(32)&amp;C37&amp;CHAR(32)&amp;"-"&amp;CHAR(32)&amp;D37&amp;"("&amp;E37&amp;")")=0,OR('Processing Settings'!G37="Netting with Strange Nets ('UNWIND'/ 'NET/SPLIT')",'Processing Settings'!G37="Aggregation with Linking",AND('Processing Settings'!G37="Aggregation",C37&lt;&gt;"Eurex Derivate"))),"Please update tab 'Cash Accounts for Strange Nets' with cash account settings","")</f>
        <v/>
      </c>
      <c r="N37" s="46" t="str">
        <f t="shared" si="0"/>
        <v/>
      </c>
    </row>
    <row r="38" spans="1:14">
      <c r="A38" s="50" t="str">
        <f>IF(B38&lt;&gt;"",'Signature Sheet'!$D$13,"")</f>
        <v/>
      </c>
      <c r="B38" s="94"/>
      <c r="C38" s="93"/>
      <c r="D38" s="93"/>
      <c r="E38" s="93"/>
      <c r="F38" s="93"/>
      <c r="G38" s="93"/>
      <c r="H38" s="95"/>
      <c r="I38" s="95"/>
      <c r="J38" s="95"/>
      <c r="K38" s="94"/>
      <c r="L38" s="1"/>
      <c r="M38" s="46" t="str">
        <f>IF(AND(COUNTIF('Cash Accounts for Strange Nets'!A:A,A38&amp;CHAR(32)&amp;"/" &amp;CHAR(32)&amp;C38&amp;CHAR(32)&amp;"-"&amp;CHAR(32)&amp;D38&amp;"("&amp;E38&amp;")")=0,OR('Processing Settings'!G38="Netting with Strange Nets ('UNWIND'/ 'NET/SPLIT')",'Processing Settings'!G38="Aggregation with Linking",AND('Processing Settings'!G38="Aggregation",C38&lt;&gt;"Eurex Derivate"))),"Please update tab 'Cash Accounts for Strange Nets' with cash account settings","")</f>
        <v/>
      </c>
      <c r="N38" s="46" t="str">
        <f t="shared" si="0"/>
        <v/>
      </c>
    </row>
    <row r="39" spans="1:14">
      <c r="A39" s="50" t="str">
        <f>IF(B39&lt;&gt;"",'Signature Sheet'!$D$13,"")</f>
        <v/>
      </c>
      <c r="B39" s="94"/>
      <c r="C39" s="94"/>
      <c r="D39" s="93"/>
      <c r="E39" s="94"/>
      <c r="F39" s="93"/>
      <c r="G39" s="93"/>
      <c r="H39" s="94"/>
      <c r="I39" s="94"/>
      <c r="J39" s="94"/>
      <c r="K39" s="94"/>
      <c r="L39" s="1"/>
      <c r="M39" s="46" t="str">
        <f>IF(AND(COUNTIF('Cash Accounts for Strange Nets'!A:A,A39&amp;CHAR(32)&amp;"/" &amp;CHAR(32)&amp;C39&amp;CHAR(32)&amp;"-"&amp;CHAR(32)&amp;D39&amp;"("&amp;E39&amp;")")=0,OR('Processing Settings'!G39="Netting with Strange Nets ('UNWIND'/ 'NET/SPLIT')",'Processing Settings'!G39="Aggregation with Linking",AND('Processing Settings'!G39="Aggregation",C39&lt;&gt;"Eurex Derivate"))),"Please update tab 'Cash Accounts for Strange Nets' with cash account settings","")</f>
        <v/>
      </c>
      <c r="N39" s="46" t="str">
        <f t="shared" si="0"/>
        <v/>
      </c>
    </row>
    <row r="40" spans="1:14">
      <c r="A40" s="50" t="str">
        <f>IF(B40&lt;&gt;"",'Signature Sheet'!$D$13,"")</f>
        <v/>
      </c>
      <c r="B40" s="94"/>
      <c r="C40" s="94"/>
      <c r="D40" s="93"/>
      <c r="E40" s="94"/>
      <c r="F40" s="93"/>
      <c r="G40" s="93"/>
      <c r="H40" s="94"/>
      <c r="I40" s="94"/>
      <c r="J40" s="94"/>
      <c r="K40" s="94"/>
      <c r="L40" s="1"/>
      <c r="M40" s="46" t="str">
        <f>IF(AND(COUNTIF('Cash Accounts for Strange Nets'!A:A,A40&amp;CHAR(32)&amp;"/" &amp;CHAR(32)&amp;C40&amp;CHAR(32)&amp;"-"&amp;CHAR(32)&amp;D40&amp;"("&amp;E40&amp;")")=0,OR('Processing Settings'!G40="Netting with Strange Nets ('UNWIND'/ 'NET/SPLIT')",'Processing Settings'!G40="Aggregation with Linking",AND('Processing Settings'!G40="Aggregation",C40&lt;&gt;"Eurex Derivate"))),"Please update tab 'Cash Accounts for Strange Nets' with cash account settings","")</f>
        <v/>
      </c>
      <c r="N40" s="46" t="str">
        <f t="shared" si="0"/>
        <v/>
      </c>
    </row>
    <row r="41" spans="1:14">
      <c r="A41" s="50" t="str">
        <f>IF(B41&lt;&gt;"",'Signature Sheet'!$D$13,"")</f>
        <v/>
      </c>
      <c r="B41" s="94"/>
      <c r="C41" s="94"/>
      <c r="D41" s="93"/>
      <c r="E41" s="94"/>
      <c r="F41" s="93"/>
      <c r="G41" s="93"/>
      <c r="H41" s="94"/>
      <c r="I41" s="94"/>
      <c r="J41" s="94"/>
      <c r="K41" s="94"/>
      <c r="L41" s="1"/>
      <c r="M41" s="46" t="str">
        <f>IF(AND(COUNTIF('Cash Accounts for Strange Nets'!A:A,A41&amp;CHAR(32)&amp;"/" &amp;CHAR(32)&amp;C41&amp;CHAR(32)&amp;"-"&amp;CHAR(32)&amp;D41&amp;"("&amp;E41&amp;")")=0,OR('Processing Settings'!G41="Netting with Strange Nets ('UNWIND'/ 'NET/SPLIT')",'Processing Settings'!G41="Aggregation with Linking",AND('Processing Settings'!G41="Aggregation",C41&lt;&gt;"Eurex Derivate"))),"Please update tab 'Cash Accounts for Strange Nets' with cash account settings","")</f>
        <v/>
      </c>
      <c r="N41" s="46" t="str">
        <f t="shared" si="0"/>
        <v/>
      </c>
    </row>
    <row r="42" spans="1:14">
      <c r="A42" s="50" t="str">
        <f>IF(B42&lt;&gt;"",'Signature Sheet'!$D$13,"")</f>
        <v/>
      </c>
      <c r="B42" s="94"/>
      <c r="C42" s="94"/>
      <c r="D42" s="93"/>
      <c r="E42" s="94"/>
      <c r="F42" s="93"/>
      <c r="G42" s="93"/>
      <c r="H42" s="94"/>
      <c r="I42" s="94"/>
      <c r="J42" s="94"/>
      <c r="K42" s="94"/>
      <c r="L42" s="1"/>
      <c r="M42" s="46" t="str">
        <f>IF(AND(COUNTIF('Cash Accounts for Strange Nets'!A:A,A42&amp;CHAR(32)&amp;"/" &amp;CHAR(32)&amp;C42&amp;CHAR(32)&amp;"-"&amp;CHAR(32)&amp;D42&amp;"("&amp;E42&amp;")")=0,OR('Processing Settings'!G42="Netting with Strange Nets ('UNWIND'/ 'NET/SPLIT')",'Processing Settings'!G42="Aggregation with Linking",AND('Processing Settings'!G42="Aggregation",C42&lt;&gt;"Eurex Derivate"))),"Please update tab 'Cash Accounts for Strange Nets' with cash account settings","")</f>
        <v/>
      </c>
      <c r="N42" s="46" t="str">
        <f t="shared" si="0"/>
        <v/>
      </c>
    </row>
    <row r="43" spans="1:14">
      <c r="A43" s="50" t="str">
        <f>IF(B43&lt;&gt;"",'Signature Sheet'!$D$13,"")</f>
        <v/>
      </c>
      <c r="B43" s="94"/>
      <c r="C43" s="94"/>
      <c r="D43" s="93"/>
      <c r="E43" s="94"/>
      <c r="F43" s="93"/>
      <c r="G43" s="93"/>
      <c r="H43" s="94"/>
      <c r="I43" s="94"/>
      <c r="J43" s="94"/>
      <c r="K43" s="94"/>
      <c r="L43" s="1"/>
      <c r="M43" s="46" t="str">
        <f>IF(AND(COUNTIF('Cash Accounts for Strange Nets'!A:A,A43&amp;CHAR(32)&amp;"/" &amp;CHAR(32)&amp;C43&amp;CHAR(32)&amp;"-"&amp;CHAR(32)&amp;D43&amp;"("&amp;E43&amp;")")=0,OR('Processing Settings'!G43="Netting with Strange Nets ('UNWIND'/ 'NET/SPLIT')",'Processing Settings'!G43="Aggregation with Linking",AND('Processing Settings'!G43="Aggregation",C43&lt;&gt;"Eurex Derivate"))),"Please update tab 'Cash Accounts for Strange Nets' with cash account settings","")</f>
        <v/>
      </c>
      <c r="N43" s="46" t="str">
        <f t="shared" si="0"/>
        <v/>
      </c>
    </row>
    <row r="44" spans="1:14">
      <c r="A44" s="50" t="str">
        <f>IF(B44&lt;&gt;"",'Signature Sheet'!$D$13,"")</f>
        <v/>
      </c>
      <c r="B44" s="94"/>
      <c r="C44" s="94"/>
      <c r="D44" s="93"/>
      <c r="E44" s="94"/>
      <c r="F44" s="93"/>
      <c r="G44" s="93"/>
      <c r="H44" s="94"/>
      <c r="I44" s="94"/>
      <c r="J44" s="94"/>
      <c r="K44" s="94"/>
      <c r="L44" s="1"/>
      <c r="M44" s="46" t="str">
        <f>IF(AND(COUNTIF('Cash Accounts for Strange Nets'!A:A,A44&amp;CHAR(32)&amp;"/" &amp;CHAR(32)&amp;C44&amp;CHAR(32)&amp;"-"&amp;CHAR(32)&amp;D44&amp;"("&amp;E44&amp;")")=0,OR('Processing Settings'!G44="Netting with Strange Nets ('UNWIND'/ 'NET/SPLIT')",'Processing Settings'!G44="Aggregation with Linking",AND('Processing Settings'!G44="Aggregation",C44&lt;&gt;"Eurex Derivate"))),"Please update tab 'Cash Accounts for Strange Nets' with cash account settings","")</f>
        <v/>
      </c>
      <c r="N44" s="46" t="str">
        <f t="shared" si="0"/>
        <v/>
      </c>
    </row>
    <row r="45" spans="1:14">
      <c r="A45" s="50" t="str">
        <f>IF(B45&lt;&gt;"",'Signature Sheet'!$D$13,"")</f>
        <v/>
      </c>
      <c r="B45" s="94"/>
      <c r="C45" s="93"/>
      <c r="D45" s="93"/>
      <c r="E45" s="94"/>
      <c r="F45" s="93"/>
      <c r="G45" s="93"/>
      <c r="H45" s="94"/>
      <c r="I45" s="94"/>
      <c r="J45" s="94"/>
      <c r="K45" s="94"/>
      <c r="L45" s="1"/>
      <c r="M45" s="46" t="str">
        <f>IF(AND(COUNTIF('Cash Accounts for Strange Nets'!A:A,A45&amp;CHAR(32)&amp;"/" &amp;CHAR(32)&amp;C45&amp;CHAR(32)&amp;"-"&amp;CHAR(32)&amp;D45&amp;"("&amp;E45&amp;")")=0,OR('Processing Settings'!G45="Netting with Strange Nets ('UNWIND'/ 'NET/SPLIT')",'Processing Settings'!G45="Aggregation with Linking",AND('Processing Settings'!G45="Aggregation",C45&lt;&gt;"Eurex Derivate"))),"Please update tab 'Cash Accounts for Strange Nets' with cash account settings","")</f>
        <v/>
      </c>
      <c r="N45" s="46" t="str">
        <f t="shared" si="0"/>
        <v/>
      </c>
    </row>
    <row r="46" spans="1:14">
      <c r="A46" s="50" t="str">
        <f>IF(B46&lt;&gt;"",'Signature Sheet'!$D$13,"")</f>
        <v/>
      </c>
      <c r="B46" s="94"/>
      <c r="C46" s="93"/>
      <c r="D46" s="93"/>
      <c r="E46" s="94"/>
      <c r="F46" s="93"/>
      <c r="G46" s="93"/>
      <c r="H46" s="94"/>
      <c r="I46" s="94"/>
      <c r="J46" s="94"/>
      <c r="K46" s="94"/>
      <c r="L46" s="1"/>
      <c r="M46" s="46" t="str">
        <f>IF(AND(COUNTIF('Cash Accounts for Strange Nets'!A:A,A46&amp;CHAR(32)&amp;"/" &amp;CHAR(32)&amp;C46&amp;CHAR(32)&amp;"-"&amp;CHAR(32)&amp;D46&amp;"("&amp;E46&amp;")")=0,OR('Processing Settings'!G46="Netting with Strange Nets ('UNWIND'/ 'NET/SPLIT')",'Processing Settings'!G46="Aggregation with Linking",AND('Processing Settings'!G46="Aggregation",C46&lt;&gt;"Eurex Derivate"))),"Please update tab 'Cash Accounts for Strange Nets' with cash account settings","")</f>
        <v/>
      </c>
      <c r="N46" s="46" t="str">
        <f t="shared" si="0"/>
        <v/>
      </c>
    </row>
    <row r="47" spans="1:14">
      <c r="A47" s="50" t="str">
        <f>IF(B47&lt;&gt;"",'Signature Sheet'!$D$13,"")</f>
        <v/>
      </c>
      <c r="B47" s="94"/>
      <c r="C47" s="93"/>
      <c r="D47" s="93"/>
      <c r="E47" s="94"/>
      <c r="F47" s="93"/>
      <c r="G47" s="93"/>
      <c r="H47" s="94"/>
      <c r="I47" s="94"/>
      <c r="J47" s="94"/>
      <c r="K47" s="94"/>
      <c r="L47" s="1"/>
      <c r="M47" s="46" t="str">
        <f>IF(AND(COUNTIF('Cash Accounts for Strange Nets'!A:A,A47&amp;CHAR(32)&amp;"/" &amp;CHAR(32)&amp;C47&amp;CHAR(32)&amp;"-"&amp;CHAR(32)&amp;D47&amp;"("&amp;E47&amp;")")=0,OR('Processing Settings'!G47="Netting with Strange Nets ('UNWIND'/ 'NET/SPLIT')",'Processing Settings'!G47="Aggregation with Linking",AND('Processing Settings'!G47="Aggregation",C47&lt;&gt;"Eurex Derivate"))),"Please update tab 'Cash Accounts for Strange Nets' with cash account settings","")</f>
        <v/>
      </c>
      <c r="N47" s="46" t="str">
        <f t="shared" si="0"/>
        <v/>
      </c>
    </row>
    <row r="48" spans="1:14">
      <c r="A48" s="50" t="str">
        <f>IF(B48&lt;&gt;"",'Signature Sheet'!$D$13,"")</f>
        <v/>
      </c>
      <c r="B48" s="94"/>
      <c r="C48" s="93"/>
      <c r="D48" s="93"/>
      <c r="E48" s="94"/>
      <c r="F48" s="93"/>
      <c r="G48" s="93"/>
      <c r="H48" s="94"/>
      <c r="I48" s="94"/>
      <c r="J48" s="94"/>
      <c r="K48" s="94"/>
      <c r="L48" s="1"/>
      <c r="M48" s="46" t="str">
        <f>IF(AND(COUNTIF('Cash Accounts for Strange Nets'!A:A,A48&amp;CHAR(32)&amp;"/" &amp;CHAR(32)&amp;C48&amp;CHAR(32)&amp;"-"&amp;CHAR(32)&amp;D48&amp;"("&amp;E48&amp;")")=0,OR('Processing Settings'!G48="Netting with Strange Nets ('UNWIND'/ 'NET/SPLIT')",'Processing Settings'!G48="Aggregation with Linking",AND('Processing Settings'!G48="Aggregation",C48&lt;&gt;"Eurex Derivate"))),"Please update tab 'Cash Accounts for Strange Nets' with cash account settings","")</f>
        <v/>
      </c>
      <c r="N48" s="46" t="str">
        <f t="shared" si="0"/>
        <v/>
      </c>
    </row>
    <row r="49" spans="1:14">
      <c r="A49" s="50" t="str">
        <f>IF(B49&lt;&gt;"",'Signature Sheet'!$D$13,"")</f>
        <v/>
      </c>
      <c r="B49" s="94"/>
      <c r="C49" s="94"/>
      <c r="D49" s="93"/>
      <c r="E49" s="94"/>
      <c r="F49" s="93"/>
      <c r="G49" s="93"/>
      <c r="H49" s="94"/>
      <c r="I49" s="94"/>
      <c r="J49" s="94"/>
      <c r="K49" s="94"/>
      <c r="L49" s="1"/>
      <c r="M49" s="46" t="str">
        <f>IF(AND(COUNTIF('Cash Accounts for Strange Nets'!A:A,A49&amp;CHAR(32)&amp;"/" &amp;CHAR(32)&amp;C49&amp;CHAR(32)&amp;"-"&amp;CHAR(32)&amp;D49&amp;"("&amp;E49&amp;")")=0,OR('Processing Settings'!G49="Netting with Strange Nets ('UNWIND'/ 'NET/SPLIT')",'Processing Settings'!G49="Aggregation with Linking",AND('Processing Settings'!G49="Aggregation",C49&lt;&gt;"Eurex Derivate"))),"Please update tab 'Cash Accounts for Strange Nets' with cash account settings","")</f>
        <v/>
      </c>
      <c r="N49" s="46" t="str">
        <f t="shared" si="0"/>
        <v/>
      </c>
    </row>
    <row r="50" spans="1:14">
      <c r="A50" s="50" t="str">
        <f>IF(B50&lt;&gt;"",'Signature Sheet'!$D$13,"")</f>
        <v/>
      </c>
      <c r="B50" s="94"/>
      <c r="C50" s="94"/>
      <c r="D50" s="93"/>
      <c r="E50" s="94"/>
      <c r="F50" s="93"/>
      <c r="G50" s="93"/>
      <c r="H50" s="94"/>
      <c r="I50" s="94"/>
      <c r="J50" s="94"/>
      <c r="K50" s="94"/>
      <c r="L50" s="1"/>
      <c r="M50" s="46" t="str">
        <f>IF(AND(COUNTIF('Cash Accounts for Strange Nets'!A:A,A50&amp;CHAR(32)&amp;"/" &amp;CHAR(32)&amp;C50&amp;CHAR(32)&amp;"-"&amp;CHAR(32)&amp;D50&amp;"("&amp;E50&amp;")")=0,OR('Processing Settings'!G50="Netting with Strange Nets ('UNWIND'/ 'NET/SPLIT')",'Processing Settings'!G50="Aggregation with Linking",AND('Processing Settings'!G50="Aggregation",C50&lt;&gt;"Eurex Derivate"))),"Please update tab 'Cash Accounts for Strange Nets' with cash account settings","")</f>
        <v/>
      </c>
      <c r="N50" s="46" t="str">
        <f t="shared" si="0"/>
        <v/>
      </c>
    </row>
    <row r="51" spans="1:14">
      <c r="A51" s="50" t="str">
        <f>IF(B51&lt;&gt;"",'Signature Sheet'!$D$13,"")</f>
        <v/>
      </c>
      <c r="B51" s="94"/>
      <c r="C51" s="94"/>
      <c r="D51" s="93"/>
      <c r="E51" s="94"/>
      <c r="F51" s="93"/>
      <c r="G51" s="93"/>
      <c r="H51" s="94"/>
      <c r="I51" s="94"/>
      <c r="J51" s="94"/>
      <c r="K51" s="94"/>
      <c r="L51" s="1"/>
      <c r="M51" s="46" t="str">
        <f>IF(AND(COUNTIF('Cash Accounts for Strange Nets'!A:A,A51&amp;CHAR(32)&amp;"/" &amp;CHAR(32)&amp;C51&amp;CHAR(32)&amp;"-"&amp;CHAR(32)&amp;D51&amp;"("&amp;E51&amp;")")=0,OR('Processing Settings'!G51="Netting with Strange Nets ('UNWIND'/ 'NET/SPLIT')",'Processing Settings'!G51="Aggregation with Linking",AND('Processing Settings'!G51="Aggregation",C51&lt;&gt;"Eurex Derivate"))),"Please update tab 'Cash Accounts for Strange Nets' with cash account settings","")</f>
        <v/>
      </c>
      <c r="N51" s="46" t="str">
        <f t="shared" si="0"/>
        <v/>
      </c>
    </row>
    <row r="52" spans="1:14">
      <c r="A52" s="50" t="str">
        <f>IF(B52&lt;&gt;"",'Signature Sheet'!$D$13,"")</f>
        <v/>
      </c>
      <c r="B52" s="94"/>
      <c r="C52" s="94"/>
      <c r="D52" s="93"/>
      <c r="E52" s="94"/>
      <c r="F52" s="93"/>
      <c r="G52" s="93"/>
      <c r="H52" s="94"/>
      <c r="I52" s="94"/>
      <c r="J52" s="94"/>
      <c r="K52" s="94"/>
      <c r="L52" s="1"/>
      <c r="M52" s="46" t="str">
        <f>IF(AND(COUNTIF('Cash Accounts for Strange Nets'!A:A,A52&amp;CHAR(32)&amp;"/" &amp;CHAR(32)&amp;C52&amp;CHAR(32)&amp;"-"&amp;CHAR(32)&amp;D52&amp;"("&amp;E52&amp;")")=0,OR('Processing Settings'!G52="Netting with Strange Nets ('UNWIND'/ 'NET/SPLIT')",'Processing Settings'!G52="Aggregation with Linking",AND('Processing Settings'!G52="Aggregation",C52&lt;&gt;"Eurex Derivate"))),"Please update tab 'Cash Accounts for Strange Nets' with cash account settings","")</f>
        <v/>
      </c>
      <c r="N52" s="46" t="str">
        <f t="shared" si="0"/>
        <v/>
      </c>
    </row>
    <row r="53" spans="1:14">
      <c r="A53" s="50" t="str">
        <f>IF(B53&lt;&gt;"",'Signature Sheet'!$D$13,"")</f>
        <v/>
      </c>
      <c r="B53" s="94"/>
      <c r="C53" s="94"/>
      <c r="D53" s="93"/>
      <c r="E53" s="94"/>
      <c r="F53" s="93"/>
      <c r="G53" s="93"/>
      <c r="H53" s="94"/>
      <c r="I53" s="94"/>
      <c r="J53" s="94"/>
      <c r="K53" s="94"/>
      <c r="L53" s="1"/>
      <c r="M53" s="46" t="str">
        <f>IF(AND(COUNTIF('Cash Accounts for Strange Nets'!A:A,A53&amp;CHAR(32)&amp;"/" &amp;CHAR(32)&amp;C53&amp;CHAR(32)&amp;"-"&amp;CHAR(32)&amp;D53&amp;"("&amp;E53&amp;")")=0,OR('Processing Settings'!G53="Netting with Strange Nets ('UNWIND'/ 'NET/SPLIT')",'Processing Settings'!G53="Aggregation with Linking",AND('Processing Settings'!G53="Aggregation",C53&lt;&gt;"Eurex Derivate"))),"Please update tab 'Cash Accounts for Strange Nets' with cash account settings","")</f>
        <v/>
      </c>
      <c r="N53" s="46" t="str">
        <f t="shared" si="0"/>
        <v/>
      </c>
    </row>
    <row r="54" spans="1:14">
      <c r="A54" s="50" t="str">
        <f>IF(B54&lt;&gt;"",'Signature Sheet'!$D$13,"")</f>
        <v/>
      </c>
      <c r="B54" s="94"/>
      <c r="C54" s="94"/>
      <c r="D54" s="93"/>
      <c r="E54" s="94"/>
      <c r="F54" s="93"/>
      <c r="G54" s="93"/>
      <c r="H54" s="94"/>
      <c r="I54" s="94"/>
      <c r="J54" s="94"/>
      <c r="K54" s="94"/>
      <c r="L54" s="1"/>
      <c r="M54" s="46" t="str">
        <f>IF(AND(COUNTIF('Cash Accounts for Strange Nets'!A:A,A54&amp;CHAR(32)&amp;"/" &amp;CHAR(32)&amp;C54&amp;CHAR(32)&amp;"-"&amp;CHAR(32)&amp;D54&amp;"("&amp;E54&amp;")")=0,OR('Processing Settings'!G54="Netting with Strange Nets ('UNWIND'/ 'NET/SPLIT')",'Processing Settings'!G54="Aggregation with Linking",AND('Processing Settings'!G54="Aggregation",C54&lt;&gt;"Eurex Derivate"))),"Please update tab 'Cash Accounts for Strange Nets' with cash account settings","")</f>
        <v/>
      </c>
      <c r="N54" s="46" t="str">
        <f t="shared" si="0"/>
        <v/>
      </c>
    </row>
    <row r="55" spans="1:14">
      <c r="A55" s="50" t="str">
        <f>IF(B55&lt;&gt;"",'Signature Sheet'!$D$13,"")</f>
        <v/>
      </c>
      <c r="B55" s="94"/>
      <c r="C55" s="94"/>
      <c r="D55" s="93"/>
      <c r="E55" s="94"/>
      <c r="F55" s="93"/>
      <c r="G55" s="93"/>
      <c r="H55" s="94"/>
      <c r="I55" s="94"/>
      <c r="J55" s="94"/>
      <c r="K55" s="94"/>
      <c r="L55" s="1"/>
      <c r="M55" s="46" t="str">
        <f>IF(AND(COUNTIF('Cash Accounts for Strange Nets'!A:A,A55&amp;CHAR(32)&amp;"/" &amp;CHAR(32)&amp;C55&amp;CHAR(32)&amp;"-"&amp;CHAR(32)&amp;D55&amp;"("&amp;E55&amp;")")=0,OR('Processing Settings'!G55="Netting with Strange Nets ('UNWIND'/ 'NET/SPLIT')",'Processing Settings'!G55="Aggregation with Linking",AND('Processing Settings'!G55="Aggregation",C55&lt;&gt;"Eurex Derivate"))),"Please update tab 'Cash Accounts for Strange Nets' with cash account settings","")</f>
        <v/>
      </c>
      <c r="N55" s="46" t="str">
        <f t="shared" si="0"/>
        <v/>
      </c>
    </row>
    <row r="56" spans="1:14">
      <c r="A56" s="50" t="str">
        <f>IF(B56&lt;&gt;"",'Signature Sheet'!$D$13,"")</f>
        <v/>
      </c>
      <c r="B56" s="94"/>
      <c r="C56" s="94"/>
      <c r="D56" s="93"/>
      <c r="E56" s="94"/>
      <c r="F56" s="93"/>
      <c r="G56" s="93"/>
      <c r="H56" s="94"/>
      <c r="I56" s="94"/>
      <c r="J56" s="94"/>
      <c r="K56" s="94"/>
      <c r="L56" s="1"/>
      <c r="M56" s="46" t="str">
        <f>IF(AND(COUNTIF('Cash Accounts for Strange Nets'!A:A,A56&amp;CHAR(32)&amp;"/" &amp;CHAR(32)&amp;C56&amp;CHAR(32)&amp;"-"&amp;CHAR(32)&amp;D56&amp;"("&amp;E56&amp;")")=0,OR('Processing Settings'!G56="Netting with Strange Nets ('UNWIND'/ 'NET/SPLIT')",'Processing Settings'!G56="Aggregation with Linking",AND('Processing Settings'!G56="Aggregation",C56&lt;&gt;"Eurex Derivate"))),"Please update tab 'Cash Accounts for Strange Nets' with cash account settings","")</f>
        <v/>
      </c>
      <c r="N56" s="46" t="str">
        <f t="shared" si="0"/>
        <v/>
      </c>
    </row>
    <row r="57" spans="1:14">
      <c r="A57" s="50" t="str">
        <f>IF(B57&lt;&gt;"",'Signature Sheet'!$D$13,"")</f>
        <v/>
      </c>
      <c r="B57" s="94"/>
      <c r="C57" s="94"/>
      <c r="D57" s="93"/>
      <c r="E57" s="94"/>
      <c r="F57" s="93"/>
      <c r="G57" s="93"/>
      <c r="H57" s="94"/>
      <c r="I57" s="94"/>
      <c r="J57" s="94"/>
      <c r="K57" s="94"/>
      <c r="L57" s="1"/>
      <c r="M57" s="46" t="str">
        <f>IF(AND(COUNTIF('Cash Accounts for Strange Nets'!A:A,A57&amp;CHAR(32)&amp;"/" &amp;CHAR(32)&amp;C57&amp;CHAR(32)&amp;"-"&amp;CHAR(32)&amp;D57&amp;"("&amp;E57&amp;")")=0,OR('Processing Settings'!G57="Netting with Strange Nets ('UNWIND'/ 'NET/SPLIT')",'Processing Settings'!G57="Aggregation with Linking",AND('Processing Settings'!G57="Aggregation",C57&lt;&gt;"Eurex Derivate"))),"Please update tab 'Cash Accounts for Strange Nets' with cash account settings","")</f>
        <v/>
      </c>
      <c r="N57" s="46" t="str">
        <f t="shared" si="0"/>
        <v/>
      </c>
    </row>
    <row r="58" spans="1:14">
      <c r="A58" s="50" t="str">
        <f>IF(B58&lt;&gt;"",'Signature Sheet'!$D$13,"")</f>
        <v/>
      </c>
      <c r="B58" s="94"/>
      <c r="C58" s="94"/>
      <c r="D58" s="93"/>
      <c r="E58" s="94"/>
      <c r="F58" s="93"/>
      <c r="G58" s="93"/>
      <c r="H58" s="94"/>
      <c r="I58" s="94"/>
      <c r="J58" s="94"/>
      <c r="K58" s="94"/>
      <c r="L58" s="1"/>
      <c r="M58" s="46" t="str">
        <f>IF(AND(COUNTIF('Cash Accounts for Strange Nets'!A:A,A58&amp;CHAR(32)&amp;"/" &amp;CHAR(32)&amp;C58&amp;CHAR(32)&amp;"-"&amp;CHAR(32)&amp;D58&amp;"("&amp;E58&amp;")")=0,OR('Processing Settings'!G58="Netting with Strange Nets ('UNWIND'/ 'NET/SPLIT')",'Processing Settings'!G58="Aggregation with Linking",AND('Processing Settings'!G58="Aggregation",C58&lt;&gt;"Eurex Derivate"))),"Please update tab 'Cash Accounts for Strange Nets' with cash account settings","")</f>
        <v/>
      </c>
      <c r="N58" s="46" t="str">
        <f t="shared" si="0"/>
        <v/>
      </c>
    </row>
    <row r="59" spans="1:14">
      <c r="A59" s="50" t="str">
        <f>IF(B59&lt;&gt;"",'Signature Sheet'!$D$13,"")</f>
        <v/>
      </c>
      <c r="B59" s="94"/>
      <c r="C59" s="94"/>
      <c r="D59" s="93"/>
      <c r="E59" s="94"/>
      <c r="F59" s="93"/>
      <c r="G59" s="93"/>
      <c r="H59" s="94"/>
      <c r="I59" s="94"/>
      <c r="J59" s="94"/>
      <c r="K59" s="94"/>
      <c r="L59" s="1"/>
      <c r="M59" s="46" t="str">
        <f>IF(AND(COUNTIF('Cash Accounts for Strange Nets'!A:A,A59&amp;CHAR(32)&amp;"/" &amp;CHAR(32)&amp;C59&amp;CHAR(32)&amp;"-"&amp;CHAR(32)&amp;D59&amp;"("&amp;E59&amp;")")=0,OR('Processing Settings'!G59="Netting with Strange Nets ('UNWIND'/ 'NET/SPLIT')",'Processing Settings'!G59="Aggregation with Linking",AND('Processing Settings'!G59="Aggregation",C59&lt;&gt;"Eurex Derivate"))),"Please update tab 'Cash Accounts for Strange Nets' with cash account settings","")</f>
        <v/>
      </c>
      <c r="N59" s="46" t="str">
        <f t="shared" si="0"/>
        <v/>
      </c>
    </row>
    <row r="60" spans="1:14">
      <c r="A60" s="50" t="str">
        <f>IF(B60&lt;&gt;"",'Signature Sheet'!$D$13,"")</f>
        <v/>
      </c>
      <c r="B60" s="94"/>
      <c r="C60" s="94"/>
      <c r="D60" s="93"/>
      <c r="E60" s="94"/>
      <c r="F60" s="93"/>
      <c r="G60" s="93"/>
      <c r="H60" s="94"/>
      <c r="I60" s="94"/>
      <c r="J60" s="94"/>
      <c r="K60" s="94"/>
      <c r="L60" s="1"/>
      <c r="M60" s="46" t="str">
        <f>IF(AND(COUNTIF('Cash Accounts for Strange Nets'!A:A,A60&amp;CHAR(32)&amp;"/" &amp;CHAR(32)&amp;C60&amp;CHAR(32)&amp;"-"&amp;CHAR(32)&amp;D60&amp;"("&amp;E60&amp;")")=0,OR('Processing Settings'!G60="Netting with Strange Nets ('UNWIND'/ 'NET/SPLIT')",'Processing Settings'!G60="Aggregation with Linking",AND('Processing Settings'!G60="Aggregation",C60&lt;&gt;"Eurex Derivate"))),"Please update tab 'Cash Accounts for Strange Nets' with cash account settings","")</f>
        <v/>
      </c>
      <c r="N60" s="46" t="str">
        <f t="shared" si="0"/>
        <v/>
      </c>
    </row>
    <row r="61" spans="1:14">
      <c r="A61" s="50" t="str">
        <f>IF(B61&lt;&gt;"",'Signature Sheet'!$D$13,"")</f>
        <v/>
      </c>
      <c r="B61" s="94"/>
      <c r="C61" s="94"/>
      <c r="D61" s="93"/>
      <c r="E61" s="94"/>
      <c r="F61" s="93"/>
      <c r="G61" s="93"/>
      <c r="H61" s="94"/>
      <c r="I61" s="94"/>
      <c r="J61" s="94"/>
      <c r="K61" s="94"/>
      <c r="L61" s="1"/>
      <c r="M61" s="46" t="str">
        <f>IF(AND(COUNTIF('Cash Accounts for Strange Nets'!A:A,A61&amp;CHAR(32)&amp;"/" &amp;CHAR(32)&amp;C61&amp;CHAR(32)&amp;"-"&amp;CHAR(32)&amp;D61&amp;"("&amp;E61&amp;")")=0,OR('Processing Settings'!G61="Netting with Strange Nets ('UNWIND'/ 'NET/SPLIT')",'Processing Settings'!G61="Aggregation with Linking",AND('Processing Settings'!G61="Aggregation",C61&lt;&gt;"Eurex Derivate"))),"Please update tab 'Cash Accounts for Strange Nets' with cash account settings","")</f>
        <v/>
      </c>
      <c r="N61" s="46" t="str">
        <f t="shared" si="0"/>
        <v/>
      </c>
    </row>
    <row r="62" spans="1:14">
      <c r="A62" s="50" t="str">
        <f>IF(B62&lt;&gt;"",'Signature Sheet'!$D$13,"")</f>
        <v/>
      </c>
      <c r="B62" s="94"/>
      <c r="C62" s="94"/>
      <c r="D62" s="93"/>
      <c r="E62" s="94"/>
      <c r="F62" s="93"/>
      <c r="G62" s="93"/>
      <c r="H62" s="94"/>
      <c r="I62" s="94"/>
      <c r="J62" s="94"/>
      <c r="K62" s="94"/>
      <c r="L62" s="1"/>
      <c r="M62" s="46" t="str">
        <f>IF(AND(COUNTIF('Cash Accounts for Strange Nets'!A:A,A62&amp;CHAR(32)&amp;"/" &amp;CHAR(32)&amp;C62&amp;CHAR(32)&amp;"-"&amp;CHAR(32)&amp;D62&amp;"("&amp;E62&amp;")")=0,OR('Processing Settings'!G62="Netting with Strange Nets ('UNWIND'/ 'NET/SPLIT')",'Processing Settings'!G62="Aggregation with Linking",AND('Processing Settings'!G62="Aggregation",C62&lt;&gt;"Eurex Derivate"))),"Please update tab 'Cash Accounts for Strange Nets' with cash account settings","")</f>
        <v/>
      </c>
      <c r="N62" s="46" t="str">
        <f t="shared" si="0"/>
        <v/>
      </c>
    </row>
    <row r="63" spans="1:14">
      <c r="A63" s="50" t="str">
        <f>IF(B63&lt;&gt;"",'Signature Sheet'!$D$13,"")</f>
        <v/>
      </c>
      <c r="B63" s="94"/>
      <c r="C63" s="94"/>
      <c r="D63" s="93"/>
      <c r="E63" s="94"/>
      <c r="F63" s="93"/>
      <c r="G63" s="93"/>
      <c r="H63" s="94"/>
      <c r="I63" s="94"/>
      <c r="J63" s="94"/>
      <c r="K63" s="94"/>
      <c r="L63" s="1"/>
      <c r="M63" s="46" t="str">
        <f>IF(AND(COUNTIF('Cash Accounts for Strange Nets'!A:A,A63&amp;CHAR(32)&amp;"/" &amp;CHAR(32)&amp;C63&amp;CHAR(32)&amp;"-"&amp;CHAR(32)&amp;D63&amp;"("&amp;E63&amp;")")=0,OR('Processing Settings'!G63="Netting with Strange Nets ('UNWIND'/ 'NET/SPLIT')",'Processing Settings'!G63="Aggregation with Linking",AND('Processing Settings'!G63="Aggregation",C63&lt;&gt;"Eurex Derivate"))),"Please update tab 'Cash Accounts for Strange Nets' with cash account settings","")</f>
        <v/>
      </c>
      <c r="N63" s="46" t="str">
        <f t="shared" si="0"/>
        <v/>
      </c>
    </row>
    <row r="64" spans="1:14">
      <c r="A64" s="50" t="str">
        <f>IF(B64&lt;&gt;"",'Signature Sheet'!$D$13,"")</f>
        <v/>
      </c>
      <c r="B64" s="94"/>
      <c r="C64" s="94"/>
      <c r="D64" s="93"/>
      <c r="E64" s="94"/>
      <c r="F64" s="93"/>
      <c r="G64" s="93"/>
      <c r="H64" s="94"/>
      <c r="I64" s="94"/>
      <c r="J64" s="94"/>
      <c r="K64" s="94"/>
      <c r="L64" s="1"/>
      <c r="M64" s="46" t="str">
        <f>IF(AND(COUNTIF('Cash Accounts for Strange Nets'!A:A,A64&amp;CHAR(32)&amp;"/" &amp;CHAR(32)&amp;C64&amp;CHAR(32)&amp;"-"&amp;CHAR(32)&amp;D64&amp;"("&amp;E64&amp;")")=0,OR('Processing Settings'!G64="Netting with Strange Nets ('UNWIND'/ 'NET/SPLIT')",'Processing Settings'!G64="Aggregation with Linking",AND('Processing Settings'!G64="Aggregation",C64&lt;&gt;"Eurex Derivate"))),"Please update tab 'Cash Accounts for Strange Nets' with cash account settings","")</f>
        <v/>
      </c>
      <c r="N64" s="46" t="str">
        <f t="shared" si="0"/>
        <v/>
      </c>
    </row>
    <row r="65" spans="1:14">
      <c r="A65" s="50" t="str">
        <f>IF(B65&lt;&gt;"",'Signature Sheet'!$D$13,"")</f>
        <v/>
      </c>
      <c r="B65" s="94"/>
      <c r="C65" s="94"/>
      <c r="D65" s="93"/>
      <c r="E65" s="94"/>
      <c r="F65" s="93"/>
      <c r="G65" s="93"/>
      <c r="H65" s="94"/>
      <c r="I65" s="94"/>
      <c r="J65" s="94"/>
      <c r="K65" s="94"/>
      <c r="L65" s="1"/>
      <c r="M65" s="46" t="str">
        <f>IF(AND(COUNTIF('Cash Accounts for Strange Nets'!A:A,A65&amp;CHAR(32)&amp;"/" &amp;CHAR(32)&amp;C65&amp;CHAR(32)&amp;"-"&amp;CHAR(32)&amp;D65&amp;"("&amp;E65&amp;")")=0,OR('Processing Settings'!G65="Netting with Strange Nets ('UNWIND'/ 'NET/SPLIT')",'Processing Settings'!G65="Aggregation with Linking",AND('Processing Settings'!G65="Aggregation",C65&lt;&gt;"Eurex Derivate"))),"Please update tab 'Cash Accounts for Strange Nets' with cash account settings","")</f>
        <v/>
      </c>
      <c r="N65" s="46" t="str">
        <f t="shared" si="0"/>
        <v/>
      </c>
    </row>
    <row r="66" spans="1:14">
      <c r="A66" s="50" t="str">
        <f>IF(B66&lt;&gt;"",'Signature Sheet'!$D$13,"")</f>
        <v/>
      </c>
      <c r="B66" s="94"/>
      <c r="C66" s="94"/>
      <c r="D66" s="93"/>
      <c r="E66" s="94"/>
      <c r="F66" s="93"/>
      <c r="G66" s="93"/>
      <c r="H66" s="94"/>
      <c r="I66" s="94"/>
      <c r="J66" s="94"/>
      <c r="K66" s="94"/>
      <c r="L66" s="1"/>
      <c r="M66" s="46" t="str">
        <f>IF(AND(COUNTIF('Cash Accounts for Strange Nets'!A:A,A66&amp;CHAR(32)&amp;"/" &amp;CHAR(32)&amp;C66&amp;CHAR(32)&amp;"-"&amp;CHAR(32)&amp;D66&amp;"("&amp;E66&amp;")")=0,OR('Processing Settings'!G66="Netting with Strange Nets ('UNWIND'/ 'NET/SPLIT')",'Processing Settings'!G66="Aggregation with Linking",AND('Processing Settings'!G66="Aggregation",C66&lt;&gt;"Eurex Derivate"))),"Please update tab 'Cash Accounts for Strange Nets' with cash account settings","")</f>
        <v/>
      </c>
      <c r="N66" s="46" t="str">
        <f t="shared" si="0"/>
        <v/>
      </c>
    </row>
    <row r="67" spans="1:14">
      <c r="A67" s="50" t="str">
        <f>IF(B67&lt;&gt;"",'Signature Sheet'!$D$13,"")</f>
        <v/>
      </c>
      <c r="B67" s="94"/>
      <c r="C67" s="94"/>
      <c r="D67" s="93"/>
      <c r="E67" s="94"/>
      <c r="F67" s="93"/>
      <c r="G67" s="93"/>
      <c r="H67" s="94"/>
      <c r="I67" s="94"/>
      <c r="J67" s="94"/>
      <c r="K67" s="94"/>
      <c r="L67" s="1"/>
      <c r="M67" s="46" t="str">
        <f>IF(AND(COUNTIF('Cash Accounts for Strange Nets'!A:A,A67&amp;CHAR(32)&amp;"/" &amp;CHAR(32)&amp;C67&amp;CHAR(32)&amp;"-"&amp;CHAR(32)&amp;D67&amp;"("&amp;E67&amp;")")=0,OR('Processing Settings'!G67="Netting with Strange Nets ('UNWIND'/ 'NET/SPLIT')",'Processing Settings'!G67="Aggregation with Linking",AND('Processing Settings'!G67="Aggregation",C67&lt;&gt;"Eurex Derivate"))),"Please update tab 'Cash Accounts for Strange Nets' with cash account settings","")</f>
        <v/>
      </c>
      <c r="N67" s="46" t="str">
        <f t="shared" ref="N67:N130" si="1">IF(B67&lt;&gt;"",IF(C67="",$C$1 &amp; "/","") &amp; IF(D67="", $D$1&amp; "/", "")&amp; IF(E67="", $E$1&amp; "/", "")&amp;IF(F67="", $F$1&amp; "/", "")&amp; IF(G67="", $G$1&amp; "/", "")&amp; IF(H67="", $H$1&amp; "/", "")&amp; IF(K67="", $K$1&amp; "/", ""),"")</f>
        <v/>
      </c>
    </row>
    <row r="68" spans="1:14">
      <c r="A68" s="50" t="str">
        <f>IF(B68&lt;&gt;"",'Signature Sheet'!$D$13,"")</f>
        <v/>
      </c>
      <c r="B68" s="94"/>
      <c r="C68" s="94"/>
      <c r="D68" s="93"/>
      <c r="E68" s="94"/>
      <c r="F68" s="93"/>
      <c r="G68" s="93"/>
      <c r="H68" s="94"/>
      <c r="I68" s="94"/>
      <c r="J68" s="94"/>
      <c r="K68" s="94"/>
      <c r="L68" s="1"/>
      <c r="M68" s="46" t="str">
        <f>IF(AND(COUNTIF('Cash Accounts for Strange Nets'!A:A,A68&amp;CHAR(32)&amp;"/" &amp;CHAR(32)&amp;C68&amp;CHAR(32)&amp;"-"&amp;CHAR(32)&amp;D68&amp;"("&amp;E68&amp;")")=0,OR('Processing Settings'!G68="Netting with Strange Nets ('UNWIND'/ 'NET/SPLIT')",'Processing Settings'!G68="Aggregation with Linking",AND('Processing Settings'!G68="Aggregation",C68&lt;&gt;"Eurex Derivate"))),"Please update tab 'Cash Accounts for Strange Nets' with cash account settings","")</f>
        <v/>
      </c>
      <c r="N68" s="46" t="str">
        <f t="shared" si="1"/>
        <v/>
      </c>
    </row>
    <row r="69" spans="1:14">
      <c r="A69" s="50" t="str">
        <f>IF(B69&lt;&gt;"",'Signature Sheet'!$D$13,"")</f>
        <v/>
      </c>
      <c r="B69" s="94"/>
      <c r="C69" s="94"/>
      <c r="D69" s="93"/>
      <c r="E69" s="94"/>
      <c r="F69" s="93"/>
      <c r="G69" s="93"/>
      <c r="H69" s="94"/>
      <c r="I69" s="94"/>
      <c r="J69" s="94"/>
      <c r="K69" s="94"/>
      <c r="L69" s="1"/>
      <c r="M69" s="46" t="str">
        <f>IF(AND(COUNTIF('Cash Accounts for Strange Nets'!A:A,A69&amp;CHAR(32)&amp;"/" &amp;CHAR(32)&amp;C69&amp;CHAR(32)&amp;"-"&amp;CHAR(32)&amp;D69&amp;"("&amp;E69&amp;")")=0,OR('Processing Settings'!G69="Netting with Strange Nets ('UNWIND'/ 'NET/SPLIT')",'Processing Settings'!G69="Aggregation with Linking",AND('Processing Settings'!G69="Aggregation",C69&lt;&gt;"Eurex Derivate"))),"Please update tab 'Cash Accounts for Strange Nets' with cash account settings","")</f>
        <v/>
      </c>
      <c r="N69" s="46" t="str">
        <f t="shared" si="1"/>
        <v/>
      </c>
    </row>
    <row r="70" spans="1:14">
      <c r="A70" s="50" t="str">
        <f>IF(B70&lt;&gt;"",'Signature Sheet'!$D$13,"")</f>
        <v/>
      </c>
      <c r="B70" s="94"/>
      <c r="C70" s="94"/>
      <c r="D70" s="93"/>
      <c r="E70" s="94"/>
      <c r="F70" s="93"/>
      <c r="G70" s="93"/>
      <c r="H70" s="94"/>
      <c r="I70" s="94"/>
      <c r="J70" s="94"/>
      <c r="K70" s="94"/>
      <c r="L70" s="1"/>
      <c r="M70" s="46" t="str">
        <f>IF(AND(COUNTIF('Cash Accounts for Strange Nets'!A:A,A70&amp;CHAR(32)&amp;"/" &amp;CHAR(32)&amp;C70&amp;CHAR(32)&amp;"-"&amp;CHAR(32)&amp;D70&amp;"("&amp;E70&amp;")")=0,OR('Processing Settings'!G70="Netting with Strange Nets ('UNWIND'/ 'NET/SPLIT')",'Processing Settings'!G70="Aggregation with Linking",AND('Processing Settings'!G70="Aggregation",C70&lt;&gt;"Eurex Derivate"))),"Please update tab 'Cash Accounts for Strange Nets' with cash account settings","")</f>
        <v/>
      </c>
      <c r="N70" s="46" t="str">
        <f t="shared" si="1"/>
        <v/>
      </c>
    </row>
    <row r="71" spans="1:14">
      <c r="A71" s="50" t="str">
        <f>IF(B71&lt;&gt;"",'Signature Sheet'!$D$13,"")</f>
        <v/>
      </c>
      <c r="B71" s="94"/>
      <c r="C71" s="94"/>
      <c r="D71" s="93"/>
      <c r="E71" s="94"/>
      <c r="F71" s="93"/>
      <c r="G71" s="93"/>
      <c r="H71" s="94"/>
      <c r="I71" s="94"/>
      <c r="J71" s="94"/>
      <c r="K71" s="94"/>
      <c r="L71" s="1"/>
      <c r="M71" s="46" t="str">
        <f>IF(AND(COUNTIF('Cash Accounts for Strange Nets'!A:A,A71&amp;CHAR(32)&amp;"/" &amp;CHAR(32)&amp;C71&amp;CHAR(32)&amp;"-"&amp;CHAR(32)&amp;D71&amp;"("&amp;E71&amp;")")=0,OR('Processing Settings'!G71="Netting with Strange Nets ('UNWIND'/ 'NET/SPLIT')",'Processing Settings'!G71="Aggregation with Linking",AND('Processing Settings'!G71="Aggregation",C71&lt;&gt;"Eurex Derivate"))),"Please update tab 'Cash Accounts for Strange Nets' with cash account settings","")</f>
        <v/>
      </c>
      <c r="N71" s="46" t="str">
        <f t="shared" si="1"/>
        <v/>
      </c>
    </row>
    <row r="72" spans="1:14">
      <c r="A72" s="50" t="str">
        <f>IF(B72&lt;&gt;"",'Signature Sheet'!$D$13,"")</f>
        <v/>
      </c>
      <c r="B72" s="94"/>
      <c r="C72" s="94"/>
      <c r="D72" s="93"/>
      <c r="E72" s="94"/>
      <c r="F72" s="93"/>
      <c r="G72" s="93"/>
      <c r="H72" s="94"/>
      <c r="I72" s="94"/>
      <c r="J72" s="94"/>
      <c r="K72" s="94"/>
      <c r="L72" s="1"/>
      <c r="M72" s="46" t="str">
        <f>IF(AND(COUNTIF('Cash Accounts for Strange Nets'!A:A,A72&amp;CHAR(32)&amp;"/" &amp;CHAR(32)&amp;C72&amp;CHAR(32)&amp;"-"&amp;CHAR(32)&amp;D72&amp;"("&amp;E72&amp;")")=0,OR('Processing Settings'!G72="Netting with Strange Nets ('UNWIND'/ 'NET/SPLIT')",'Processing Settings'!G72="Aggregation with Linking",AND('Processing Settings'!G72="Aggregation",C72&lt;&gt;"Eurex Derivate"))),"Please update tab 'Cash Accounts for Strange Nets' with cash account settings","")</f>
        <v/>
      </c>
      <c r="N72" s="46" t="str">
        <f t="shared" si="1"/>
        <v/>
      </c>
    </row>
    <row r="73" spans="1:14">
      <c r="A73" s="50" t="str">
        <f>IF(B73&lt;&gt;"",'Signature Sheet'!$D$13,"")</f>
        <v/>
      </c>
      <c r="B73" s="94"/>
      <c r="C73" s="94"/>
      <c r="D73" s="93"/>
      <c r="E73" s="94"/>
      <c r="F73" s="93"/>
      <c r="G73" s="93"/>
      <c r="H73" s="94"/>
      <c r="I73" s="94"/>
      <c r="J73" s="94"/>
      <c r="K73" s="94"/>
      <c r="L73" s="1"/>
      <c r="M73" s="46" t="str">
        <f>IF(AND(COUNTIF('Cash Accounts for Strange Nets'!A:A,A73&amp;CHAR(32)&amp;"/" &amp;CHAR(32)&amp;C73&amp;CHAR(32)&amp;"-"&amp;CHAR(32)&amp;D73&amp;"("&amp;E73&amp;")")=0,OR('Processing Settings'!G73="Netting with Strange Nets ('UNWIND'/ 'NET/SPLIT')",'Processing Settings'!G73="Aggregation with Linking",AND('Processing Settings'!G73="Aggregation",C73&lt;&gt;"Eurex Derivate"))),"Please update tab 'Cash Accounts for Strange Nets' with cash account settings","")</f>
        <v/>
      </c>
      <c r="N73" s="46" t="str">
        <f t="shared" si="1"/>
        <v/>
      </c>
    </row>
    <row r="74" spans="1:14">
      <c r="A74" s="50" t="str">
        <f>IF(B74&lt;&gt;"",'Signature Sheet'!$D$13,"")</f>
        <v/>
      </c>
      <c r="B74" s="94"/>
      <c r="C74" s="94"/>
      <c r="D74" s="93"/>
      <c r="E74" s="94"/>
      <c r="F74" s="93"/>
      <c r="G74" s="93"/>
      <c r="H74" s="94"/>
      <c r="I74" s="94"/>
      <c r="J74" s="94"/>
      <c r="K74" s="94"/>
      <c r="L74" s="1"/>
      <c r="M74" s="46" t="str">
        <f>IF(AND(COUNTIF('Cash Accounts for Strange Nets'!A:A,A74&amp;CHAR(32)&amp;"/" &amp;CHAR(32)&amp;C74&amp;CHAR(32)&amp;"-"&amp;CHAR(32)&amp;D74&amp;"("&amp;E74&amp;")")=0,OR('Processing Settings'!G74="Netting with Strange Nets ('UNWIND'/ 'NET/SPLIT')",'Processing Settings'!G74="Aggregation with Linking",AND('Processing Settings'!G74="Aggregation",C74&lt;&gt;"Eurex Derivate"))),"Please update tab 'Cash Accounts for Strange Nets' with cash account settings","")</f>
        <v/>
      </c>
      <c r="N74" s="46" t="str">
        <f t="shared" si="1"/>
        <v/>
      </c>
    </row>
    <row r="75" spans="1:14">
      <c r="A75" s="50" t="str">
        <f>IF(B75&lt;&gt;"",'Signature Sheet'!$D$13,"")</f>
        <v/>
      </c>
      <c r="B75" s="94"/>
      <c r="C75" s="94"/>
      <c r="D75" s="93"/>
      <c r="E75" s="94"/>
      <c r="F75" s="93"/>
      <c r="G75" s="93"/>
      <c r="H75" s="94"/>
      <c r="I75" s="94"/>
      <c r="J75" s="94"/>
      <c r="K75" s="94"/>
      <c r="L75" s="1"/>
      <c r="M75" s="46" t="str">
        <f>IF(AND(COUNTIF('Cash Accounts for Strange Nets'!A:A,A75&amp;CHAR(32)&amp;"/" &amp;CHAR(32)&amp;C75&amp;CHAR(32)&amp;"-"&amp;CHAR(32)&amp;D75&amp;"("&amp;E75&amp;")")=0,OR('Processing Settings'!G75="Netting with Strange Nets ('UNWIND'/ 'NET/SPLIT')",'Processing Settings'!G75="Aggregation with Linking",AND('Processing Settings'!G75="Aggregation",C75&lt;&gt;"Eurex Derivate"))),"Please update tab 'Cash Accounts for Strange Nets' with cash account settings","")</f>
        <v/>
      </c>
      <c r="N75" s="46" t="str">
        <f t="shared" si="1"/>
        <v/>
      </c>
    </row>
    <row r="76" spans="1:14">
      <c r="A76" s="50" t="str">
        <f>IF(B76&lt;&gt;"",'Signature Sheet'!$D$13,"")</f>
        <v/>
      </c>
      <c r="B76" s="94"/>
      <c r="C76" s="94"/>
      <c r="D76" s="93"/>
      <c r="E76" s="94"/>
      <c r="F76" s="93"/>
      <c r="G76" s="93"/>
      <c r="H76" s="94"/>
      <c r="I76" s="94"/>
      <c r="J76" s="94"/>
      <c r="K76" s="94"/>
      <c r="L76" s="1"/>
      <c r="M76" s="46" t="str">
        <f>IF(AND(COUNTIF('Cash Accounts for Strange Nets'!A:A,A76&amp;CHAR(32)&amp;"/" &amp;CHAR(32)&amp;C76&amp;CHAR(32)&amp;"-"&amp;CHAR(32)&amp;D76&amp;"("&amp;E76&amp;")")=0,OR('Processing Settings'!G76="Netting with Strange Nets ('UNWIND'/ 'NET/SPLIT')",'Processing Settings'!G76="Aggregation with Linking",AND('Processing Settings'!G76="Aggregation",C76&lt;&gt;"Eurex Derivate"))),"Please update tab 'Cash Accounts for Strange Nets' with cash account settings","")</f>
        <v/>
      </c>
      <c r="N76" s="46" t="str">
        <f t="shared" si="1"/>
        <v/>
      </c>
    </row>
    <row r="77" spans="1:14">
      <c r="A77" s="50" t="str">
        <f>IF(B77&lt;&gt;"",'Signature Sheet'!$D$13,"")</f>
        <v/>
      </c>
      <c r="B77" s="94"/>
      <c r="C77" s="94"/>
      <c r="D77" s="93"/>
      <c r="E77" s="94"/>
      <c r="F77" s="93"/>
      <c r="G77" s="93"/>
      <c r="H77" s="94"/>
      <c r="I77" s="94"/>
      <c r="J77" s="94"/>
      <c r="K77" s="94"/>
      <c r="L77" s="1"/>
      <c r="M77" s="46" t="str">
        <f>IF(AND(COUNTIF('Cash Accounts for Strange Nets'!A:A,A77&amp;CHAR(32)&amp;"/" &amp;CHAR(32)&amp;C77&amp;CHAR(32)&amp;"-"&amp;CHAR(32)&amp;D77&amp;"("&amp;E77&amp;")")=0,OR('Processing Settings'!G77="Netting with Strange Nets ('UNWIND'/ 'NET/SPLIT')",'Processing Settings'!G77="Aggregation with Linking",AND('Processing Settings'!G77="Aggregation",C77&lt;&gt;"Eurex Derivate"))),"Please update tab 'Cash Accounts for Strange Nets' with cash account settings","")</f>
        <v/>
      </c>
      <c r="N77" s="46" t="str">
        <f t="shared" si="1"/>
        <v/>
      </c>
    </row>
    <row r="78" spans="1:14">
      <c r="A78" s="50" t="str">
        <f>IF(B78&lt;&gt;"",'Signature Sheet'!$D$13,"")</f>
        <v/>
      </c>
      <c r="B78" s="94"/>
      <c r="C78" s="94"/>
      <c r="D78" s="93"/>
      <c r="E78" s="94"/>
      <c r="F78" s="93"/>
      <c r="G78" s="93"/>
      <c r="H78" s="94"/>
      <c r="I78" s="94"/>
      <c r="J78" s="94"/>
      <c r="K78" s="94"/>
      <c r="L78" s="1"/>
      <c r="M78" s="46" t="str">
        <f>IF(AND(COUNTIF('Cash Accounts for Strange Nets'!A:A,A78&amp;CHAR(32)&amp;"/" &amp;CHAR(32)&amp;C78&amp;CHAR(32)&amp;"-"&amp;CHAR(32)&amp;D78&amp;"("&amp;E78&amp;")")=0,OR('Processing Settings'!G78="Netting with Strange Nets ('UNWIND'/ 'NET/SPLIT')",'Processing Settings'!G78="Aggregation with Linking",AND('Processing Settings'!G78="Aggregation",C78&lt;&gt;"Eurex Derivate"))),"Please update tab 'Cash Accounts for Strange Nets' with cash account settings","")</f>
        <v/>
      </c>
      <c r="N78" s="46" t="str">
        <f t="shared" si="1"/>
        <v/>
      </c>
    </row>
    <row r="79" spans="1:14">
      <c r="A79" s="50" t="str">
        <f>IF(B79&lt;&gt;"",'Signature Sheet'!$D$13,"")</f>
        <v/>
      </c>
      <c r="B79" s="94"/>
      <c r="C79" s="94"/>
      <c r="D79" s="93"/>
      <c r="E79" s="94"/>
      <c r="F79" s="93"/>
      <c r="G79" s="93"/>
      <c r="H79" s="94"/>
      <c r="I79" s="94"/>
      <c r="J79" s="94"/>
      <c r="K79" s="94"/>
      <c r="L79" s="1"/>
      <c r="M79" s="46" t="str">
        <f>IF(AND(COUNTIF('Cash Accounts for Strange Nets'!A:A,A79&amp;CHAR(32)&amp;"/" &amp;CHAR(32)&amp;C79&amp;CHAR(32)&amp;"-"&amp;CHAR(32)&amp;D79&amp;"("&amp;E79&amp;")")=0,OR('Processing Settings'!G79="Netting with Strange Nets ('UNWIND'/ 'NET/SPLIT')",'Processing Settings'!G79="Aggregation with Linking",AND('Processing Settings'!G79="Aggregation",C79&lt;&gt;"Eurex Derivate"))),"Please update tab 'Cash Accounts for Strange Nets' with cash account settings","")</f>
        <v/>
      </c>
      <c r="N79" s="46" t="str">
        <f t="shared" si="1"/>
        <v/>
      </c>
    </row>
    <row r="80" spans="1:14">
      <c r="A80" s="50" t="str">
        <f>IF(B80&lt;&gt;"",'Signature Sheet'!$D$13,"")</f>
        <v/>
      </c>
      <c r="B80" s="94"/>
      <c r="C80" s="94"/>
      <c r="D80" s="93"/>
      <c r="E80" s="94"/>
      <c r="F80" s="93"/>
      <c r="G80" s="93"/>
      <c r="H80" s="94"/>
      <c r="I80" s="94"/>
      <c r="J80" s="94"/>
      <c r="K80" s="94"/>
      <c r="L80" s="1"/>
      <c r="M80" s="46" t="str">
        <f>IF(AND(COUNTIF('Cash Accounts for Strange Nets'!A:A,A80&amp;CHAR(32)&amp;"/" &amp;CHAR(32)&amp;C80&amp;CHAR(32)&amp;"-"&amp;CHAR(32)&amp;D80&amp;"("&amp;E80&amp;")")=0,OR('Processing Settings'!G80="Netting with Strange Nets ('UNWIND'/ 'NET/SPLIT')",'Processing Settings'!G80="Aggregation with Linking",AND('Processing Settings'!G80="Aggregation",C80&lt;&gt;"Eurex Derivate"))),"Please update tab 'Cash Accounts for Strange Nets' with cash account settings","")</f>
        <v/>
      </c>
      <c r="N80" s="46" t="str">
        <f t="shared" si="1"/>
        <v/>
      </c>
    </row>
    <row r="81" spans="1:14">
      <c r="A81" s="50" t="str">
        <f>IF(B81&lt;&gt;"",'Signature Sheet'!$D$13,"")</f>
        <v/>
      </c>
      <c r="B81" s="94"/>
      <c r="C81" s="94"/>
      <c r="D81" s="93"/>
      <c r="E81" s="94"/>
      <c r="F81" s="93"/>
      <c r="G81" s="93"/>
      <c r="H81" s="94"/>
      <c r="I81" s="94"/>
      <c r="J81" s="94"/>
      <c r="K81" s="94"/>
      <c r="L81" s="1"/>
      <c r="M81" s="46" t="str">
        <f>IF(AND(COUNTIF('Cash Accounts for Strange Nets'!A:A,A81&amp;CHAR(32)&amp;"/" &amp;CHAR(32)&amp;C81&amp;CHAR(32)&amp;"-"&amp;CHAR(32)&amp;D81&amp;"("&amp;E81&amp;")")=0,OR('Processing Settings'!G81="Netting with Strange Nets ('UNWIND'/ 'NET/SPLIT')",'Processing Settings'!G81="Aggregation with Linking",AND('Processing Settings'!G81="Aggregation",C81&lt;&gt;"Eurex Derivate"))),"Please update tab 'Cash Accounts for Strange Nets' with cash account settings","")</f>
        <v/>
      </c>
      <c r="N81" s="46" t="str">
        <f t="shared" si="1"/>
        <v/>
      </c>
    </row>
    <row r="82" spans="1:14">
      <c r="A82" s="50" t="str">
        <f>IF(B82&lt;&gt;"",'Signature Sheet'!$D$13,"")</f>
        <v/>
      </c>
      <c r="B82" s="94"/>
      <c r="C82" s="94"/>
      <c r="D82" s="93"/>
      <c r="E82" s="94"/>
      <c r="F82" s="93"/>
      <c r="G82" s="93"/>
      <c r="H82" s="94"/>
      <c r="I82" s="94"/>
      <c r="J82" s="94"/>
      <c r="K82" s="94"/>
      <c r="L82" s="1"/>
      <c r="M82" s="46" t="str">
        <f>IF(AND(COUNTIF('Cash Accounts for Strange Nets'!A:A,A82&amp;CHAR(32)&amp;"/" &amp;CHAR(32)&amp;C82&amp;CHAR(32)&amp;"-"&amp;CHAR(32)&amp;D82&amp;"("&amp;E82&amp;")")=0,OR('Processing Settings'!G82="Netting with Strange Nets ('UNWIND'/ 'NET/SPLIT')",'Processing Settings'!G82="Aggregation with Linking",AND('Processing Settings'!G82="Aggregation",C82&lt;&gt;"Eurex Derivate"))),"Please update tab 'Cash Accounts for Strange Nets' with cash account settings","")</f>
        <v/>
      </c>
      <c r="N82" s="46" t="str">
        <f t="shared" si="1"/>
        <v/>
      </c>
    </row>
    <row r="83" spans="1:14">
      <c r="A83" s="50" t="str">
        <f>IF(B83&lt;&gt;"",'Signature Sheet'!$D$13,"")</f>
        <v/>
      </c>
      <c r="B83" s="94"/>
      <c r="C83" s="94"/>
      <c r="D83" s="93"/>
      <c r="E83" s="94"/>
      <c r="F83" s="93"/>
      <c r="G83" s="93"/>
      <c r="H83" s="94"/>
      <c r="I83" s="94"/>
      <c r="J83" s="94"/>
      <c r="K83" s="94"/>
      <c r="L83" s="1"/>
      <c r="M83" s="46" t="str">
        <f>IF(AND(COUNTIF('Cash Accounts for Strange Nets'!A:A,A83&amp;CHAR(32)&amp;"/" &amp;CHAR(32)&amp;C83&amp;CHAR(32)&amp;"-"&amp;CHAR(32)&amp;D83&amp;"("&amp;E83&amp;")")=0,OR('Processing Settings'!G83="Netting with Strange Nets ('UNWIND'/ 'NET/SPLIT')",'Processing Settings'!G83="Aggregation with Linking",AND('Processing Settings'!G83="Aggregation",C83&lt;&gt;"Eurex Derivate"))),"Please update tab 'Cash Accounts for Strange Nets' with cash account settings","")</f>
        <v/>
      </c>
      <c r="N83" s="46" t="str">
        <f t="shared" si="1"/>
        <v/>
      </c>
    </row>
    <row r="84" spans="1:14">
      <c r="A84" s="50" t="str">
        <f>IF(B84&lt;&gt;"",'Signature Sheet'!$D$13,"")</f>
        <v/>
      </c>
      <c r="B84" s="94"/>
      <c r="C84" s="94"/>
      <c r="D84" s="93"/>
      <c r="E84" s="94"/>
      <c r="F84" s="93"/>
      <c r="G84" s="93"/>
      <c r="H84" s="94"/>
      <c r="I84" s="94"/>
      <c r="J84" s="94"/>
      <c r="K84" s="94"/>
      <c r="L84" s="1"/>
      <c r="M84" s="46" t="str">
        <f>IF(AND(COUNTIF('Cash Accounts for Strange Nets'!A:A,A84&amp;CHAR(32)&amp;"/" &amp;CHAR(32)&amp;C84&amp;CHAR(32)&amp;"-"&amp;CHAR(32)&amp;D84&amp;"("&amp;E84&amp;")")=0,OR('Processing Settings'!G84="Netting with Strange Nets ('UNWIND'/ 'NET/SPLIT')",'Processing Settings'!G84="Aggregation with Linking",AND('Processing Settings'!G84="Aggregation",C84&lt;&gt;"Eurex Derivate"))),"Please update tab 'Cash Accounts for Strange Nets' with cash account settings","")</f>
        <v/>
      </c>
      <c r="N84" s="46" t="str">
        <f t="shared" si="1"/>
        <v/>
      </c>
    </row>
    <row r="85" spans="1:14">
      <c r="A85" s="50" t="str">
        <f>IF(B85&lt;&gt;"",'Signature Sheet'!$D$13,"")</f>
        <v/>
      </c>
      <c r="B85" s="94"/>
      <c r="C85" s="94"/>
      <c r="D85" s="93"/>
      <c r="E85" s="94"/>
      <c r="F85" s="93"/>
      <c r="G85" s="93"/>
      <c r="H85" s="94"/>
      <c r="I85" s="94"/>
      <c r="J85" s="94"/>
      <c r="K85" s="94"/>
      <c r="L85" s="1"/>
      <c r="M85" s="46" t="str">
        <f>IF(AND(COUNTIF('Cash Accounts for Strange Nets'!A:A,A85&amp;CHAR(32)&amp;"/" &amp;CHAR(32)&amp;C85&amp;CHAR(32)&amp;"-"&amp;CHAR(32)&amp;D85&amp;"("&amp;E85&amp;")")=0,OR('Processing Settings'!G85="Netting with Strange Nets ('UNWIND'/ 'NET/SPLIT')",'Processing Settings'!G85="Aggregation with Linking",AND('Processing Settings'!G85="Aggregation",C85&lt;&gt;"Eurex Derivate"))),"Please update tab 'Cash Accounts for Strange Nets' with cash account settings","")</f>
        <v/>
      </c>
      <c r="N85" s="46" t="str">
        <f t="shared" si="1"/>
        <v/>
      </c>
    </row>
    <row r="86" spans="1:14">
      <c r="A86" s="50" t="str">
        <f>IF(B86&lt;&gt;"",'Signature Sheet'!$D$13,"")</f>
        <v/>
      </c>
      <c r="B86" s="94"/>
      <c r="C86" s="94"/>
      <c r="D86" s="93"/>
      <c r="E86" s="94"/>
      <c r="F86" s="93"/>
      <c r="G86" s="93"/>
      <c r="H86" s="94"/>
      <c r="I86" s="94"/>
      <c r="J86" s="94"/>
      <c r="K86" s="94"/>
      <c r="L86" s="1"/>
      <c r="M86" s="46" t="str">
        <f>IF(AND(COUNTIF('Cash Accounts for Strange Nets'!A:A,A86&amp;CHAR(32)&amp;"/" &amp;CHAR(32)&amp;C86&amp;CHAR(32)&amp;"-"&amp;CHAR(32)&amp;D86&amp;"("&amp;E86&amp;")")=0,OR('Processing Settings'!G86="Netting with Strange Nets ('UNWIND'/ 'NET/SPLIT')",'Processing Settings'!G86="Aggregation with Linking",AND('Processing Settings'!G86="Aggregation",C86&lt;&gt;"Eurex Derivate"))),"Please update tab 'Cash Accounts for Strange Nets' with cash account settings","")</f>
        <v/>
      </c>
      <c r="N86" s="46" t="str">
        <f t="shared" si="1"/>
        <v/>
      </c>
    </row>
    <row r="87" spans="1:14">
      <c r="A87" s="50" t="str">
        <f>IF(B87&lt;&gt;"",'Signature Sheet'!$D$13,"")</f>
        <v/>
      </c>
      <c r="B87" s="94"/>
      <c r="C87" s="94"/>
      <c r="D87" s="93"/>
      <c r="E87" s="94"/>
      <c r="F87" s="93"/>
      <c r="G87" s="93"/>
      <c r="H87" s="94"/>
      <c r="I87" s="94"/>
      <c r="J87" s="94"/>
      <c r="K87" s="94"/>
      <c r="L87" s="1"/>
      <c r="M87" s="46" t="str">
        <f>IF(AND(COUNTIF('Cash Accounts for Strange Nets'!A:A,A87&amp;CHAR(32)&amp;"/" &amp;CHAR(32)&amp;C87&amp;CHAR(32)&amp;"-"&amp;CHAR(32)&amp;D87&amp;"("&amp;E87&amp;")")=0,OR('Processing Settings'!G87="Netting with Strange Nets ('UNWIND'/ 'NET/SPLIT')",'Processing Settings'!G87="Aggregation with Linking",AND('Processing Settings'!G87="Aggregation",C87&lt;&gt;"Eurex Derivate"))),"Please update tab 'Cash Accounts for Strange Nets' with cash account settings","")</f>
        <v/>
      </c>
      <c r="N87" s="46" t="str">
        <f t="shared" si="1"/>
        <v/>
      </c>
    </row>
    <row r="88" spans="1:14">
      <c r="A88" s="50" t="str">
        <f>IF(B88&lt;&gt;"",'Signature Sheet'!$D$13,"")</f>
        <v/>
      </c>
      <c r="B88" s="94"/>
      <c r="C88" s="94"/>
      <c r="D88" s="93"/>
      <c r="E88" s="94"/>
      <c r="F88" s="93"/>
      <c r="G88" s="93"/>
      <c r="H88" s="94"/>
      <c r="I88" s="94"/>
      <c r="J88" s="94"/>
      <c r="K88" s="94"/>
      <c r="L88" s="1"/>
      <c r="M88" s="46" t="str">
        <f>IF(AND(COUNTIF('Cash Accounts for Strange Nets'!A:A,A88&amp;CHAR(32)&amp;"/" &amp;CHAR(32)&amp;C88&amp;CHAR(32)&amp;"-"&amp;CHAR(32)&amp;D88&amp;"("&amp;E88&amp;")")=0,OR('Processing Settings'!G88="Netting with Strange Nets ('UNWIND'/ 'NET/SPLIT')",'Processing Settings'!G88="Aggregation with Linking",AND('Processing Settings'!G88="Aggregation",C88&lt;&gt;"Eurex Derivate"))),"Please update tab 'Cash Accounts for Strange Nets' with cash account settings","")</f>
        <v/>
      </c>
      <c r="N88" s="46" t="str">
        <f t="shared" si="1"/>
        <v/>
      </c>
    </row>
    <row r="89" spans="1:14">
      <c r="A89" s="50" t="str">
        <f>IF(B89&lt;&gt;"",'Signature Sheet'!$D$13,"")</f>
        <v/>
      </c>
      <c r="B89" s="94"/>
      <c r="C89" s="94"/>
      <c r="D89" s="93"/>
      <c r="E89" s="94"/>
      <c r="F89" s="93"/>
      <c r="G89" s="93"/>
      <c r="H89" s="94"/>
      <c r="I89" s="94"/>
      <c r="J89" s="94"/>
      <c r="K89" s="94"/>
      <c r="L89" s="1"/>
      <c r="M89" s="46" t="str">
        <f>IF(AND(COUNTIF('Cash Accounts for Strange Nets'!A:A,A89&amp;CHAR(32)&amp;"/" &amp;CHAR(32)&amp;C89&amp;CHAR(32)&amp;"-"&amp;CHAR(32)&amp;D89&amp;"("&amp;E89&amp;")")=0,OR('Processing Settings'!G89="Netting with Strange Nets ('UNWIND'/ 'NET/SPLIT')",'Processing Settings'!G89="Aggregation with Linking",AND('Processing Settings'!G89="Aggregation",C89&lt;&gt;"Eurex Derivate"))),"Please update tab 'Cash Accounts for Strange Nets' with cash account settings","")</f>
        <v/>
      </c>
      <c r="N89" s="46" t="str">
        <f t="shared" si="1"/>
        <v/>
      </c>
    </row>
    <row r="90" spans="1:14">
      <c r="A90" s="50" t="str">
        <f>IF(B90&lt;&gt;"",'Signature Sheet'!$D$13,"")</f>
        <v/>
      </c>
      <c r="B90" s="94"/>
      <c r="C90" s="94"/>
      <c r="D90" s="93"/>
      <c r="E90" s="94"/>
      <c r="F90" s="93"/>
      <c r="G90" s="93"/>
      <c r="H90" s="94"/>
      <c r="I90" s="94"/>
      <c r="J90" s="94"/>
      <c r="K90" s="94"/>
      <c r="L90" s="1"/>
      <c r="M90" s="46" t="str">
        <f>IF(AND(COUNTIF('Cash Accounts for Strange Nets'!A:A,A90&amp;CHAR(32)&amp;"/" &amp;CHAR(32)&amp;C90&amp;CHAR(32)&amp;"-"&amp;CHAR(32)&amp;D90&amp;"("&amp;E90&amp;")")=0,OR('Processing Settings'!G90="Netting with Strange Nets ('UNWIND'/ 'NET/SPLIT')",'Processing Settings'!G90="Aggregation with Linking",AND('Processing Settings'!G90="Aggregation",C90&lt;&gt;"Eurex Derivate"))),"Please update tab 'Cash Accounts for Strange Nets' with cash account settings","")</f>
        <v/>
      </c>
      <c r="N90" s="46" t="str">
        <f t="shared" si="1"/>
        <v/>
      </c>
    </row>
    <row r="91" spans="1:14">
      <c r="A91" s="50" t="str">
        <f>IF(B91&lt;&gt;"",'Signature Sheet'!$D$13,"")</f>
        <v/>
      </c>
      <c r="B91" s="94"/>
      <c r="C91" s="94"/>
      <c r="D91" s="93"/>
      <c r="E91" s="94"/>
      <c r="F91" s="93"/>
      <c r="G91" s="93"/>
      <c r="H91" s="94"/>
      <c r="I91" s="94"/>
      <c r="J91" s="94"/>
      <c r="K91" s="94"/>
      <c r="L91" s="1"/>
      <c r="M91" s="46" t="str">
        <f>IF(AND(COUNTIF('Cash Accounts for Strange Nets'!A:A,A91&amp;CHAR(32)&amp;"/" &amp;CHAR(32)&amp;C91&amp;CHAR(32)&amp;"-"&amp;CHAR(32)&amp;D91&amp;"("&amp;E91&amp;")")=0,OR('Processing Settings'!G91="Netting with Strange Nets ('UNWIND'/ 'NET/SPLIT')",'Processing Settings'!G91="Aggregation with Linking",AND('Processing Settings'!G91="Aggregation",C91&lt;&gt;"Eurex Derivate"))),"Please update tab 'Cash Accounts for Strange Nets' with cash account settings","")</f>
        <v/>
      </c>
      <c r="N91" s="46" t="str">
        <f t="shared" si="1"/>
        <v/>
      </c>
    </row>
    <row r="92" spans="1:14">
      <c r="A92" s="50" t="str">
        <f>IF(B92&lt;&gt;"",'Signature Sheet'!$D$13,"")</f>
        <v/>
      </c>
      <c r="B92" s="94"/>
      <c r="C92" s="94"/>
      <c r="D92" s="93"/>
      <c r="E92" s="94"/>
      <c r="F92" s="93"/>
      <c r="G92" s="93"/>
      <c r="H92" s="94"/>
      <c r="I92" s="94"/>
      <c r="J92" s="94"/>
      <c r="K92" s="94"/>
      <c r="L92" s="1"/>
      <c r="M92" s="46" t="str">
        <f>IF(AND(COUNTIF('Cash Accounts for Strange Nets'!A:A,A92&amp;CHAR(32)&amp;"/" &amp;CHAR(32)&amp;C92&amp;CHAR(32)&amp;"-"&amp;CHAR(32)&amp;D92&amp;"("&amp;E92&amp;")")=0,OR('Processing Settings'!G92="Netting with Strange Nets ('UNWIND'/ 'NET/SPLIT')",'Processing Settings'!G92="Aggregation with Linking",AND('Processing Settings'!G92="Aggregation",C92&lt;&gt;"Eurex Derivate"))),"Please update tab 'Cash Accounts for Strange Nets' with cash account settings","")</f>
        <v/>
      </c>
      <c r="N92" s="46" t="str">
        <f t="shared" si="1"/>
        <v/>
      </c>
    </row>
    <row r="93" spans="1:14">
      <c r="A93" s="50" t="str">
        <f>IF(B93&lt;&gt;"",'Signature Sheet'!$D$13,"")</f>
        <v/>
      </c>
      <c r="B93" s="94"/>
      <c r="C93" s="94"/>
      <c r="D93" s="93"/>
      <c r="E93" s="94"/>
      <c r="F93" s="93"/>
      <c r="G93" s="93"/>
      <c r="H93" s="94"/>
      <c r="I93" s="94"/>
      <c r="J93" s="94"/>
      <c r="K93" s="94"/>
      <c r="L93" s="1"/>
      <c r="M93" s="46" t="str">
        <f>IF(AND(COUNTIF('Cash Accounts for Strange Nets'!A:A,A93&amp;CHAR(32)&amp;"/" &amp;CHAR(32)&amp;C93&amp;CHAR(32)&amp;"-"&amp;CHAR(32)&amp;D93&amp;"("&amp;E93&amp;")")=0,OR('Processing Settings'!G93="Netting with Strange Nets ('UNWIND'/ 'NET/SPLIT')",'Processing Settings'!G93="Aggregation with Linking",AND('Processing Settings'!G93="Aggregation",C93&lt;&gt;"Eurex Derivate"))),"Please update tab 'Cash Accounts for Strange Nets' with cash account settings","")</f>
        <v/>
      </c>
      <c r="N93" s="46" t="str">
        <f t="shared" si="1"/>
        <v/>
      </c>
    </row>
    <row r="94" spans="1:14">
      <c r="A94" s="50" t="str">
        <f>IF(B94&lt;&gt;"",'Signature Sheet'!$D$13,"")</f>
        <v/>
      </c>
      <c r="B94" s="94"/>
      <c r="C94" s="94"/>
      <c r="D94" s="93"/>
      <c r="E94" s="94"/>
      <c r="F94" s="93"/>
      <c r="G94" s="93"/>
      <c r="H94" s="94"/>
      <c r="I94" s="94"/>
      <c r="J94" s="94"/>
      <c r="K94" s="94"/>
      <c r="L94" s="1"/>
      <c r="M94" s="46" t="str">
        <f>IF(AND(COUNTIF('Cash Accounts for Strange Nets'!A:A,A94&amp;CHAR(32)&amp;"/" &amp;CHAR(32)&amp;C94&amp;CHAR(32)&amp;"-"&amp;CHAR(32)&amp;D94&amp;"("&amp;E94&amp;")")=0,OR('Processing Settings'!G94="Netting with Strange Nets ('UNWIND'/ 'NET/SPLIT')",'Processing Settings'!G94="Aggregation with Linking",AND('Processing Settings'!G94="Aggregation",C94&lt;&gt;"Eurex Derivate"))),"Please update tab 'Cash Accounts for Strange Nets' with cash account settings","")</f>
        <v/>
      </c>
      <c r="N94" s="46" t="str">
        <f t="shared" si="1"/>
        <v/>
      </c>
    </row>
    <row r="95" spans="1:14">
      <c r="A95" s="50" t="str">
        <f>IF(B95&lt;&gt;"",'Signature Sheet'!$D$13,"")</f>
        <v/>
      </c>
      <c r="B95" s="94"/>
      <c r="C95" s="94"/>
      <c r="D95" s="93"/>
      <c r="E95" s="94"/>
      <c r="F95" s="93"/>
      <c r="G95" s="93"/>
      <c r="H95" s="94"/>
      <c r="I95" s="94"/>
      <c r="J95" s="94"/>
      <c r="K95" s="94"/>
      <c r="L95" s="1"/>
      <c r="M95" s="46" t="str">
        <f>IF(AND(COUNTIF('Cash Accounts for Strange Nets'!A:A,A95&amp;CHAR(32)&amp;"/" &amp;CHAR(32)&amp;C95&amp;CHAR(32)&amp;"-"&amp;CHAR(32)&amp;D95&amp;"("&amp;E95&amp;")")=0,OR('Processing Settings'!G95="Netting with Strange Nets ('UNWIND'/ 'NET/SPLIT')",'Processing Settings'!G95="Aggregation with Linking",AND('Processing Settings'!G95="Aggregation",C95&lt;&gt;"Eurex Derivate"))),"Please update tab 'Cash Accounts for Strange Nets' with cash account settings","")</f>
        <v/>
      </c>
      <c r="N95" s="46" t="str">
        <f t="shared" si="1"/>
        <v/>
      </c>
    </row>
    <row r="96" spans="1:14">
      <c r="A96" s="50" t="str">
        <f>IF(B96&lt;&gt;"",'Signature Sheet'!$D$13,"")</f>
        <v/>
      </c>
      <c r="B96" s="94"/>
      <c r="C96" s="94"/>
      <c r="D96" s="93"/>
      <c r="E96" s="94"/>
      <c r="F96" s="93"/>
      <c r="G96" s="93"/>
      <c r="H96" s="94"/>
      <c r="I96" s="94"/>
      <c r="J96" s="94"/>
      <c r="K96" s="94"/>
      <c r="L96" s="1"/>
      <c r="M96" s="46" t="str">
        <f>IF(AND(COUNTIF('Cash Accounts for Strange Nets'!A:A,A96&amp;CHAR(32)&amp;"/" &amp;CHAR(32)&amp;C96&amp;CHAR(32)&amp;"-"&amp;CHAR(32)&amp;D96&amp;"("&amp;E96&amp;")")=0,OR('Processing Settings'!G96="Netting with Strange Nets ('UNWIND'/ 'NET/SPLIT')",'Processing Settings'!G96="Aggregation with Linking",AND('Processing Settings'!G96="Aggregation",C96&lt;&gt;"Eurex Derivate"))),"Please update tab 'Cash Accounts for Strange Nets' with cash account settings","")</f>
        <v/>
      </c>
      <c r="N96" s="46" t="str">
        <f t="shared" si="1"/>
        <v/>
      </c>
    </row>
    <row r="97" spans="1:14">
      <c r="A97" s="50" t="str">
        <f>IF(B97&lt;&gt;"",'Signature Sheet'!$D$13,"")</f>
        <v/>
      </c>
      <c r="B97" s="94"/>
      <c r="C97" s="94"/>
      <c r="D97" s="93"/>
      <c r="E97" s="94"/>
      <c r="F97" s="93"/>
      <c r="G97" s="93"/>
      <c r="H97" s="94"/>
      <c r="I97" s="94"/>
      <c r="J97" s="94"/>
      <c r="K97" s="94"/>
      <c r="L97" s="1"/>
      <c r="M97" s="46" t="str">
        <f>IF(AND(COUNTIF('Cash Accounts for Strange Nets'!A:A,A97&amp;CHAR(32)&amp;"/" &amp;CHAR(32)&amp;C97&amp;CHAR(32)&amp;"-"&amp;CHAR(32)&amp;D97&amp;"("&amp;E97&amp;")")=0,OR('Processing Settings'!G97="Netting with Strange Nets ('UNWIND'/ 'NET/SPLIT')",'Processing Settings'!G97="Aggregation with Linking",AND('Processing Settings'!G97="Aggregation",C97&lt;&gt;"Eurex Derivate"))),"Please update tab 'Cash Accounts for Strange Nets' with cash account settings","")</f>
        <v/>
      </c>
      <c r="N97" s="46" t="str">
        <f t="shared" si="1"/>
        <v/>
      </c>
    </row>
    <row r="98" spans="1:14">
      <c r="A98" s="50" t="str">
        <f>IF(B98&lt;&gt;"",'Signature Sheet'!$D$13,"")</f>
        <v/>
      </c>
      <c r="B98" s="94"/>
      <c r="C98" s="94"/>
      <c r="D98" s="93"/>
      <c r="E98" s="94"/>
      <c r="F98" s="93"/>
      <c r="G98" s="93"/>
      <c r="H98" s="94"/>
      <c r="I98" s="94"/>
      <c r="J98" s="94"/>
      <c r="K98" s="94"/>
      <c r="L98" s="1"/>
      <c r="M98" s="46" t="str">
        <f>IF(AND(COUNTIF('Cash Accounts for Strange Nets'!A:A,A98&amp;CHAR(32)&amp;"/" &amp;CHAR(32)&amp;C98&amp;CHAR(32)&amp;"-"&amp;CHAR(32)&amp;D98&amp;"("&amp;E98&amp;")")=0,OR('Processing Settings'!G98="Netting with Strange Nets ('UNWIND'/ 'NET/SPLIT')",'Processing Settings'!G98="Aggregation with Linking",AND('Processing Settings'!G98="Aggregation",C98&lt;&gt;"Eurex Derivate"))),"Please update tab 'Cash Accounts for Strange Nets' with cash account settings","")</f>
        <v/>
      </c>
      <c r="N98" s="46" t="str">
        <f t="shared" si="1"/>
        <v/>
      </c>
    </row>
    <row r="99" spans="1:14">
      <c r="A99" s="50" t="str">
        <f>IF(B99&lt;&gt;"",'Signature Sheet'!$D$13,"")</f>
        <v/>
      </c>
      <c r="B99" s="94"/>
      <c r="C99" s="94"/>
      <c r="D99" s="93"/>
      <c r="E99" s="94"/>
      <c r="F99" s="93"/>
      <c r="G99" s="93"/>
      <c r="H99" s="94"/>
      <c r="I99" s="94"/>
      <c r="J99" s="94"/>
      <c r="K99" s="94"/>
      <c r="L99" s="1"/>
      <c r="M99" s="46" t="str">
        <f>IF(AND(COUNTIF('Cash Accounts for Strange Nets'!A:A,A99&amp;CHAR(32)&amp;"/" &amp;CHAR(32)&amp;C99&amp;CHAR(32)&amp;"-"&amp;CHAR(32)&amp;D99&amp;"("&amp;E99&amp;")")=0,OR('Processing Settings'!G99="Netting with Strange Nets ('UNWIND'/ 'NET/SPLIT')",'Processing Settings'!G99="Aggregation with Linking",AND('Processing Settings'!G99="Aggregation",C99&lt;&gt;"Eurex Derivate"))),"Please update tab 'Cash Accounts for Strange Nets' with cash account settings","")</f>
        <v/>
      </c>
      <c r="N99" s="46" t="str">
        <f t="shared" si="1"/>
        <v/>
      </c>
    </row>
    <row r="100" spans="1:14">
      <c r="A100" s="50" t="str">
        <f>IF(B100&lt;&gt;"",'Signature Sheet'!$D$13,"")</f>
        <v/>
      </c>
      <c r="B100" s="94"/>
      <c r="C100" s="94"/>
      <c r="D100" s="93"/>
      <c r="E100" s="94"/>
      <c r="F100" s="93"/>
      <c r="G100" s="93"/>
      <c r="H100" s="94"/>
      <c r="I100" s="94"/>
      <c r="J100" s="94"/>
      <c r="K100" s="94"/>
      <c r="L100" s="1"/>
      <c r="M100" s="46" t="str">
        <f>IF(AND(COUNTIF('Cash Accounts for Strange Nets'!A:A,A100&amp;CHAR(32)&amp;"/" &amp;CHAR(32)&amp;C100&amp;CHAR(32)&amp;"-"&amp;CHAR(32)&amp;D100&amp;"("&amp;E100&amp;")")=0,OR('Processing Settings'!G100="Netting with Strange Nets ('UNWIND'/ 'NET/SPLIT')",'Processing Settings'!G100="Aggregation with Linking",AND('Processing Settings'!G100="Aggregation",C100&lt;&gt;"Eurex Derivate"))),"Please update tab 'Cash Accounts for Strange Nets' with cash account settings","")</f>
        <v/>
      </c>
      <c r="N100" s="46" t="str">
        <f t="shared" si="1"/>
        <v/>
      </c>
    </row>
    <row r="101" spans="1:14">
      <c r="A101" s="50" t="str">
        <f>IF(B101&lt;&gt;"",'Signature Sheet'!$D$13,"")</f>
        <v/>
      </c>
      <c r="B101" s="94"/>
      <c r="C101" s="94"/>
      <c r="D101" s="93"/>
      <c r="E101" s="94"/>
      <c r="F101" s="93"/>
      <c r="G101" s="93"/>
      <c r="H101" s="94"/>
      <c r="I101" s="94"/>
      <c r="J101" s="94"/>
      <c r="K101" s="94"/>
      <c r="L101" s="1"/>
      <c r="M101" s="46" t="str">
        <f>IF(AND(COUNTIF('Cash Accounts for Strange Nets'!A:A,A101&amp;CHAR(32)&amp;"/" &amp;CHAR(32)&amp;C101&amp;CHAR(32)&amp;"-"&amp;CHAR(32)&amp;D101&amp;"("&amp;E101&amp;")")=0,OR('Processing Settings'!G101="Netting with Strange Nets ('UNWIND'/ 'NET/SPLIT')",'Processing Settings'!G101="Aggregation with Linking",AND('Processing Settings'!G101="Aggregation",C101&lt;&gt;"Eurex Derivate"))),"Please update tab 'Cash Accounts for Strange Nets' with cash account settings","")</f>
        <v/>
      </c>
      <c r="N101" s="46" t="str">
        <f t="shared" si="1"/>
        <v/>
      </c>
    </row>
    <row r="102" spans="1:14">
      <c r="A102" s="50" t="str">
        <f>IF(B102&lt;&gt;"",'Signature Sheet'!$D$13,"")</f>
        <v/>
      </c>
      <c r="B102" s="94"/>
      <c r="C102" s="94"/>
      <c r="D102" s="93"/>
      <c r="E102" s="94"/>
      <c r="F102" s="93"/>
      <c r="G102" s="93"/>
      <c r="H102" s="94"/>
      <c r="I102" s="94"/>
      <c r="J102" s="94"/>
      <c r="K102" s="94"/>
      <c r="L102" s="1"/>
      <c r="M102" s="46" t="str">
        <f>IF(AND(COUNTIF('Cash Accounts for Strange Nets'!A:A,A102&amp;CHAR(32)&amp;"/" &amp;CHAR(32)&amp;C102&amp;CHAR(32)&amp;"-"&amp;CHAR(32)&amp;D102&amp;"("&amp;E102&amp;")")=0,OR('Processing Settings'!G102="Netting with Strange Nets ('UNWIND'/ 'NET/SPLIT')",'Processing Settings'!G102="Aggregation with Linking",AND('Processing Settings'!G102="Aggregation",C102&lt;&gt;"Eurex Derivate"))),"Please update tab 'Cash Accounts for Strange Nets' with cash account settings","")</f>
        <v/>
      </c>
      <c r="N102" s="46" t="str">
        <f t="shared" si="1"/>
        <v/>
      </c>
    </row>
    <row r="103" spans="1:14">
      <c r="A103" s="50" t="str">
        <f>IF(B103&lt;&gt;"",'Signature Sheet'!$D$13,"")</f>
        <v/>
      </c>
      <c r="B103" s="94"/>
      <c r="C103" s="94"/>
      <c r="D103" s="93"/>
      <c r="E103" s="94"/>
      <c r="F103" s="93"/>
      <c r="G103" s="93"/>
      <c r="H103" s="94"/>
      <c r="I103" s="94"/>
      <c r="J103" s="94"/>
      <c r="K103" s="94"/>
      <c r="L103" s="1"/>
      <c r="M103" s="46" t="str">
        <f>IF(AND(COUNTIF('Cash Accounts for Strange Nets'!A:A,A103&amp;CHAR(32)&amp;"/" &amp;CHAR(32)&amp;C103&amp;CHAR(32)&amp;"-"&amp;CHAR(32)&amp;D103&amp;"("&amp;E103&amp;")")=0,OR('Processing Settings'!G103="Netting with Strange Nets ('UNWIND'/ 'NET/SPLIT')",'Processing Settings'!G103="Aggregation with Linking",AND('Processing Settings'!G103="Aggregation",C103&lt;&gt;"Eurex Derivate"))),"Please update tab 'Cash Accounts for Strange Nets' with cash account settings","")</f>
        <v/>
      </c>
      <c r="N103" s="46" t="str">
        <f t="shared" si="1"/>
        <v/>
      </c>
    </row>
    <row r="104" spans="1:14">
      <c r="A104" s="50" t="str">
        <f>IF(B104&lt;&gt;"",'Signature Sheet'!$D$13,"")</f>
        <v/>
      </c>
      <c r="B104" s="94"/>
      <c r="C104" s="94"/>
      <c r="D104" s="93"/>
      <c r="E104" s="94"/>
      <c r="F104" s="93"/>
      <c r="G104" s="93"/>
      <c r="H104" s="94"/>
      <c r="I104" s="94"/>
      <c r="J104" s="94"/>
      <c r="K104" s="94"/>
      <c r="L104" s="1"/>
      <c r="M104" s="46" t="str">
        <f>IF(AND(COUNTIF('Cash Accounts for Strange Nets'!A:A,A104&amp;CHAR(32)&amp;"/" &amp;CHAR(32)&amp;C104&amp;CHAR(32)&amp;"-"&amp;CHAR(32)&amp;D104&amp;"("&amp;E104&amp;")")=0,OR('Processing Settings'!G104="Netting with Strange Nets ('UNWIND'/ 'NET/SPLIT')",'Processing Settings'!G104="Aggregation with Linking",AND('Processing Settings'!G104="Aggregation",C104&lt;&gt;"Eurex Derivate"))),"Please update tab 'Cash Accounts for Strange Nets' with cash account settings","")</f>
        <v/>
      </c>
      <c r="N104" s="46" t="str">
        <f t="shared" si="1"/>
        <v/>
      </c>
    </row>
    <row r="105" spans="1:14">
      <c r="A105" s="50" t="str">
        <f>IF(B105&lt;&gt;"",'Signature Sheet'!$D$13,"")</f>
        <v/>
      </c>
      <c r="B105" s="94"/>
      <c r="C105" s="94"/>
      <c r="D105" s="93"/>
      <c r="E105" s="94"/>
      <c r="F105" s="93"/>
      <c r="G105" s="93"/>
      <c r="H105" s="94"/>
      <c r="I105" s="94"/>
      <c r="J105" s="94"/>
      <c r="K105" s="94"/>
      <c r="L105" s="1"/>
      <c r="M105" s="46" t="str">
        <f>IF(AND(COUNTIF('Cash Accounts for Strange Nets'!A:A,A105&amp;CHAR(32)&amp;"/" &amp;CHAR(32)&amp;C105&amp;CHAR(32)&amp;"-"&amp;CHAR(32)&amp;D105&amp;"("&amp;E105&amp;")")=0,OR('Processing Settings'!G105="Netting with Strange Nets ('UNWIND'/ 'NET/SPLIT')",'Processing Settings'!G105="Aggregation with Linking",AND('Processing Settings'!G105="Aggregation",C105&lt;&gt;"Eurex Derivate"))),"Please update tab 'Cash Accounts for Strange Nets' with cash account settings","")</f>
        <v/>
      </c>
      <c r="N105" s="46" t="str">
        <f t="shared" si="1"/>
        <v/>
      </c>
    </row>
    <row r="106" spans="1:14">
      <c r="A106" s="50" t="str">
        <f>IF(B106&lt;&gt;"",'Signature Sheet'!$D$13,"")</f>
        <v/>
      </c>
      <c r="B106" s="94"/>
      <c r="C106" s="94"/>
      <c r="D106" s="93"/>
      <c r="E106" s="94"/>
      <c r="F106" s="93"/>
      <c r="G106" s="93"/>
      <c r="H106" s="94"/>
      <c r="I106" s="94"/>
      <c r="J106" s="94"/>
      <c r="K106" s="94"/>
      <c r="L106" s="1"/>
      <c r="M106" s="46" t="str">
        <f>IF(AND(COUNTIF('Cash Accounts for Strange Nets'!A:A,A106&amp;CHAR(32)&amp;"/" &amp;CHAR(32)&amp;C106&amp;CHAR(32)&amp;"-"&amp;CHAR(32)&amp;D106&amp;"("&amp;E106&amp;")")=0,OR('Processing Settings'!G106="Netting with Strange Nets ('UNWIND'/ 'NET/SPLIT')",'Processing Settings'!G106="Aggregation with Linking",AND('Processing Settings'!G106="Aggregation",C106&lt;&gt;"Eurex Derivate"))),"Please update tab 'Cash Accounts for Strange Nets' with cash account settings","")</f>
        <v/>
      </c>
      <c r="N106" s="46" t="str">
        <f t="shared" si="1"/>
        <v/>
      </c>
    </row>
    <row r="107" spans="1:14">
      <c r="A107" s="50" t="str">
        <f>IF(B107&lt;&gt;"",'Signature Sheet'!$D$13,"")</f>
        <v/>
      </c>
      <c r="B107" s="94"/>
      <c r="C107" s="94"/>
      <c r="D107" s="93"/>
      <c r="E107" s="94"/>
      <c r="F107" s="93"/>
      <c r="G107" s="93"/>
      <c r="H107" s="94"/>
      <c r="I107" s="94"/>
      <c r="J107" s="94"/>
      <c r="K107" s="94"/>
      <c r="L107" s="1"/>
      <c r="M107" s="46" t="str">
        <f>IF(AND(COUNTIF('Cash Accounts for Strange Nets'!A:A,A107&amp;CHAR(32)&amp;"/" &amp;CHAR(32)&amp;C107&amp;CHAR(32)&amp;"-"&amp;CHAR(32)&amp;D107&amp;"("&amp;E107&amp;")")=0,OR('Processing Settings'!G107="Netting with Strange Nets ('UNWIND'/ 'NET/SPLIT')",'Processing Settings'!G107="Aggregation with Linking",AND('Processing Settings'!G107="Aggregation",C107&lt;&gt;"Eurex Derivate"))),"Please update tab 'Cash Accounts for Strange Nets' with cash account settings","")</f>
        <v/>
      </c>
      <c r="N107" s="46" t="str">
        <f t="shared" si="1"/>
        <v/>
      </c>
    </row>
    <row r="108" spans="1:14">
      <c r="A108" s="50" t="str">
        <f>IF(B108&lt;&gt;"",'Signature Sheet'!$D$13,"")</f>
        <v/>
      </c>
      <c r="B108" s="94"/>
      <c r="C108" s="94"/>
      <c r="D108" s="93"/>
      <c r="E108" s="94"/>
      <c r="F108" s="93"/>
      <c r="G108" s="93"/>
      <c r="H108" s="94"/>
      <c r="I108" s="94"/>
      <c r="J108" s="94"/>
      <c r="K108" s="94"/>
      <c r="L108" s="1"/>
      <c r="M108" s="46" t="str">
        <f>IF(AND(COUNTIF('Cash Accounts for Strange Nets'!A:A,A108&amp;CHAR(32)&amp;"/" &amp;CHAR(32)&amp;C108&amp;CHAR(32)&amp;"-"&amp;CHAR(32)&amp;D108&amp;"("&amp;E108&amp;")")=0,OR('Processing Settings'!G108="Netting with Strange Nets ('UNWIND'/ 'NET/SPLIT')",'Processing Settings'!G108="Aggregation with Linking",AND('Processing Settings'!G108="Aggregation",C108&lt;&gt;"Eurex Derivate"))),"Please update tab 'Cash Accounts for Strange Nets' with cash account settings","")</f>
        <v/>
      </c>
      <c r="N108" s="46" t="str">
        <f t="shared" si="1"/>
        <v/>
      </c>
    </row>
    <row r="109" spans="1:14">
      <c r="A109" s="50" t="str">
        <f>IF(B109&lt;&gt;"",'Signature Sheet'!$D$13,"")</f>
        <v/>
      </c>
      <c r="B109" s="94"/>
      <c r="C109" s="94"/>
      <c r="D109" s="93"/>
      <c r="E109" s="94"/>
      <c r="F109" s="93"/>
      <c r="G109" s="93"/>
      <c r="H109" s="94"/>
      <c r="I109" s="94"/>
      <c r="J109" s="94"/>
      <c r="K109" s="94"/>
      <c r="L109" s="1"/>
      <c r="M109" s="46" t="str">
        <f>IF(AND(COUNTIF('Cash Accounts for Strange Nets'!A:A,A109&amp;CHAR(32)&amp;"/" &amp;CHAR(32)&amp;C109&amp;CHAR(32)&amp;"-"&amp;CHAR(32)&amp;D109&amp;"("&amp;E109&amp;")")=0,OR('Processing Settings'!G109="Netting with Strange Nets ('UNWIND'/ 'NET/SPLIT')",'Processing Settings'!G109="Aggregation with Linking",AND('Processing Settings'!G109="Aggregation",C109&lt;&gt;"Eurex Derivate"))),"Please update tab 'Cash Accounts for Strange Nets' with cash account settings","")</f>
        <v/>
      </c>
      <c r="N109" s="46" t="str">
        <f t="shared" si="1"/>
        <v/>
      </c>
    </row>
    <row r="110" spans="1:14">
      <c r="A110" s="50" t="str">
        <f>IF(B110&lt;&gt;"",'Signature Sheet'!$D$13,"")</f>
        <v/>
      </c>
      <c r="B110" s="94"/>
      <c r="C110" s="94"/>
      <c r="D110" s="93"/>
      <c r="E110" s="94"/>
      <c r="F110" s="93"/>
      <c r="G110" s="93"/>
      <c r="H110" s="94"/>
      <c r="I110" s="94"/>
      <c r="J110" s="94"/>
      <c r="K110" s="94"/>
      <c r="L110" s="1"/>
      <c r="M110" s="46" t="str">
        <f>IF(AND(COUNTIF('Cash Accounts for Strange Nets'!A:A,A110&amp;CHAR(32)&amp;"/" &amp;CHAR(32)&amp;C110&amp;CHAR(32)&amp;"-"&amp;CHAR(32)&amp;D110&amp;"("&amp;E110&amp;")")=0,OR('Processing Settings'!G110="Netting with Strange Nets ('UNWIND'/ 'NET/SPLIT')",'Processing Settings'!G110="Aggregation with Linking",AND('Processing Settings'!G110="Aggregation",C110&lt;&gt;"Eurex Derivate"))),"Please update tab 'Cash Accounts for Strange Nets' with cash account settings","")</f>
        <v/>
      </c>
      <c r="N110" s="46" t="str">
        <f t="shared" si="1"/>
        <v/>
      </c>
    </row>
    <row r="111" spans="1:14">
      <c r="A111" s="50" t="str">
        <f>IF(B111&lt;&gt;"",'Signature Sheet'!$D$13,"")</f>
        <v/>
      </c>
      <c r="B111" s="94"/>
      <c r="C111" s="94"/>
      <c r="D111" s="93"/>
      <c r="E111" s="94"/>
      <c r="F111" s="93"/>
      <c r="G111" s="93"/>
      <c r="H111" s="94"/>
      <c r="I111" s="94"/>
      <c r="J111" s="94"/>
      <c r="K111" s="94"/>
      <c r="L111" s="1"/>
      <c r="M111" s="46" t="str">
        <f>IF(AND(COUNTIF('Cash Accounts for Strange Nets'!A:A,A111&amp;CHAR(32)&amp;"/" &amp;CHAR(32)&amp;C111&amp;CHAR(32)&amp;"-"&amp;CHAR(32)&amp;D111&amp;"("&amp;E111&amp;")")=0,OR('Processing Settings'!G111="Netting with Strange Nets ('UNWIND'/ 'NET/SPLIT')",'Processing Settings'!G111="Aggregation with Linking",AND('Processing Settings'!G111="Aggregation",C111&lt;&gt;"Eurex Derivate"))),"Please update tab 'Cash Accounts for Strange Nets' with cash account settings","")</f>
        <v/>
      </c>
      <c r="N111" s="46" t="str">
        <f t="shared" si="1"/>
        <v/>
      </c>
    </row>
    <row r="112" spans="1:14">
      <c r="A112" s="50" t="str">
        <f>IF(B112&lt;&gt;"",'Signature Sheet'!$D$13,"")</f>
        <v/>
      </c>
      <c r="B112" s="94"/>
      <c r="C112" s="94"/>
      <c r="D112" s="93"/>
      <c r="E112" s="94"/>
      <c r="F112" s="93"/>
      <c r="G112" s="93"/>
      <c r="H112" s="94"/>
      <c r="I112" s="94"/>
      <c r="J112" s="94"/>
      <c r="K112" s="94"/>
      <c r="L112" s="1"/>
      <c r="M112" s="46" t="str">
        <f>IF(AND(COUNTIF('Cash Accounts for Strange Nets'!A:A,A112&amp;CHAR(32)&amp;"/" &amp;CHAR(32)&amp;C112&amp;CHAR(32)&amp;"-"&amp;CHAR(32)&amp;D112&amp;"("&amp;E112&amp;")")=0,OR('Processing Settings'!G112="Netting with Strange Nets ('UNWIND'/ 'NET/SPLIT')",'Processing Settings'!G112="Aggregation with Linking",AND('Processing Settings'!G112="Aggregation",C112&lt;&gt;"Eurex Derivate"))),"Please update tab 'Cash Accounts for Strange Nets' with cash account settings","")</f>
        <v/>
      </c>
      <c r="N112" s="46" t="str">
        <f t="shared" si="1"/>
        <v/>
      </c>
    </row>
    <row r="113" spans="1:14">
      <c r="A113" s="50" t="str">
        <f>IF(B113&lt;&gt;"",'Signature Sheet'!$D$13,"")</f>
        <v/>
      </c>
      <c r="B113" s="94"/>
      <c r="C113" s="94"/>
      <c r="D113" s="93"/>
      <c r="E113" s="94"/>
      <c r="F113" s="93"/>
      <c r="G113" s="93"/>
      <c r="H113" s="94"/>
      <c r="I113" s="94"/>
      <c r="J113" s="94"/>
      <c r="K113" s="94"/>
      <c r="L113" s="1"/>
      <c r="M113" s="46" t="str">
        <f>IF(AND(COUNTIF('Cash Accounts for Strange Nets'!A:A,A113&amp;CHAR(32)&amp;"/" &amp;CHAR(32)&amp;C113&amp;CHAR(32)&amp;"-"&amp;CHAR(32)&amp;D113&amp;"("&amp;E113&amp;")")=0,OR('Processing Settings'!G113="Netting with Strange Nets ('UNWIND'/ 'NET/SPLIT')",'Processing Settings'!G113="Aggregation with Linking",AND('Processing Settings'!G113="Aggregation",C113&lt;&gt;"Eurex Derivate"))),"Please update tab 'Cash Accounts for Strange Nets' with cash account settings","")</f>
        <v/>
      </c>
      <c r="N113" s="46" t="str">
        <f t="shared" si="1"/>
        <v/>
      </c>
    </row>
    <row r="114" spans="1:14">
      <c r="A114" s="50" t="str">
        <f>IF(B114&lt;&gt;"",'Signature Sheet'!$D$13,"")</f>
        <v/>
      </c>
      <c r="B114" s="94"/>
      <c r="C114" s="94"/>
      <c r="D114" s="93"/>
      <c r="E114" s="94"/>
      <c r="F114" s="93"/>
      <c r="G114" s="93"/>
      <c r="H114" s="94"/>
      <c r="I114" s="94"/>
      <c r="J114" s="94"/>
      <c r="K114" s="94"/>
      <c r="L114" s="1"/>
      <c r="M114" s="46" t="str">
        <f>IF(AND(COUNTIF('Cash Accounts for Strange Nets'!A:A,A114&amp;CHAR(32)&amp;"/" &amp;CHAR(32)&amp;C114&amp;CHAR(32)&amp;"-"&amp;CHAR(32)&amp;D114&amp;"("&amp;E114&amp;")")=0,OR('Processing Settings'!G114="Netting with Strange Nets ('UNWIND'/ 'NET/SPLIT')",'Processing Settings'!G114="Aggregation with Linking",AND('Processing Settings'!G114="Aggregation",C114&lt;&gt;"Eurex Derivate"))),"Please update tab 'Cash Accounts for Strange Nets' with cash account settings","")</f>
        <v/>
      </c>
      <c r="N114" s="46" t="str">
        <f t="shared" si="1"/>
        <v/>
      </c>
    </row>
    <row r="115" spans="1:14">
      <c r="A115" s="50" t="str">
        <f>IF(B115&lt;&gt;"",'Signature Sheet'!$D$13,"")</f>
        <v/>
      </c>
      <c r="B115" s="94"/>
      <c r="C115" s="94"/>
      <c r="D115" s="93"/>
      <c r="E115" s="94"/>
      <c r="F115" s="93"/>
      <c r="G115" s="93"/>
      <c r="H115" s="94"/>
      <c r="I115" s="94"/>
      <c r="J115" s="94"/>
      <c r="K115" s="94"/>
      <c r="L115" s="1"/>
      <c r="M115" s="46" t="str">
        <f>IF(AND(COUNTIF('Cash Accounts for Strange Nets'!A:A,A115&amp;CHAR(32)&amp;"/" &amp;CHAR(32)&amp;C115&amp;CHAR(32)&amp;"-"&amp;CHAR(32)&amp;D115&amp;"("&amp;E115&amp;")")=0,OR('Processing Settings'!G115="Netting with Strange Nets ('UNWIND'/ 'NET/SPLIT')",'Processing Settings'!G115="Aggregation with Linking",AND('Processing Settings'!G115="Aggregation",C115&lt;&gt;"Eurex Derivate"))),"Please update tab 'Cash Accounts for Strange Nets' with cash account settings","")</f>
        <v/>
      </c>
      <c r="N115" s="46" t="str">
        <f t="shared" si="1"/>
        <v/>
      </c>
    </row>
    <row r="116" spans="1:14">
      <c r="A116" s="50" t="str">
        <f>IF(B116&lt;&gt;"",'Signature Sheet'!$D$13,"")</f>
        <v/>
      </c>
      <c r="B116" s="94"/>
      <c r="C116" s="94"/>
      <c r="D116" s="93"/>
      <c r="E116" s="94"/>
      <c r="F116" s="93"/>
      <c r="G116" s="93"/>
      <c r="H116" s="94"/>
      <c r="I116" s="94"/>
      <c r="J116" s="94"/>
      <c r="K116" s="94"/>
      <c r="L116" s="1"/>
      <c r="M116" s="46" t="str">
        <f>IF(AND(COUNTIF('Cash Accounts for Strange Nets'!A:A,A116&amp;CHAR(32)&amp;"/" &amp;CHAR(32)&amp;C116&amp;CHAR(32)&amp;"-"&amp;CHAR(32)&amp;D116&amp;"("&amp;E116&amp;")")=0,OR('Processing Settings'!G116="Netting with Strange Nets ('UNWIND'/ 'NET/SPLIT')",'Processing Settings'!G116="Aggregation with Linking",AND('Processing Settings'!G116="Aggregation",C116&lt;&gt;"Eurex Derivate"))),"Please update tab 'Cash Accounts for Strange Nets' with cash account settings","")</f>
        <v/>
      </c>
      <c r="N116" s="46" t="str">
        <f t="shared" si="1"/>
        <v/>
      </c>
    </row>
    <row r="117" spans="1:14">
      <c r="A117" s="50" t="str">
        <f>IF(B117&lt;&gt;"",'Signature Sheet'!$D$13,"")</f>
        <v/>
      </c>
      <c r="B117" s="94"/>
      <c r="C117" s="94"/>
      <c r="D117" s="93"/>
      <c r="E117" s="94"/>
      <c r="F117" s="93"/>
      <c r="G117" s="93"/>
      <c r="H117" s="94"/>
      <c r="I117" s="94"/>
      <c r="J117" s="94"/>
      <c r="K117" s="94"/>
      <c r="L117" s="1"/>
      <c r="M117" s="46" t="str">
        <f>IF(AND(COUNTIF('Cash Accounts for Strange Nets'!A:A,A117&amp;CHAR(32)&amp;"/" &amp;CHAR(32)&amp;C117&amp;CHAR(32)&amp;"-"&amp;CHAR(32)&amp;D117&amp;"("&amp;E117&amp;")")=0,OR('Processing Settings'!G117="Netting with Strange Nets ('UNWIND'/ 'NET/SPLIT')",'Processing Settings'!G117="Aggregation with Linking",AND('Processing Settings'!G117="Aggregation",C117&lt;&gt;"Eurex Derivate"))),"Please update tab 'Cash Accounts for Strange Nets' with cash account settings","")</f>
        <v/>
      </c>
      <c r="N117" s="46" t="str">
        <f t="shared" si="1"/>
        <v/>
      </c>
    </row>
    <row r="118" spans="1:14">
      <c r="A118" s="50" t="str">
        <f>IF(B118&lt;&gt;"",'Signature Sheet'!$D$13,"")</f>
        <v/>
      </c>
      <c r="B118" s="94"/>
      <c r="C118" s="94"/>
      <c r="D118" s="93"/>
      <c r="E118" s="94"/>
      <c r="F118" s="93"/>
      <c r="G118" s="93"/>
      <c r="H118" s="94"/>
      <c r="I118" s="94"/>
      <c r="J118" s="94"/>
      <c r="K118" s="94"/>
      <c r="L118" s="1"/>
      <c r="M118" s="46" t="str">
        <f>IF(AND(COUNTIF('Cash Accounts for Strange Nets'!A:A,A118&amp;CHAR(32)&amp;"/" &amp;CHAR(32)&amp;C118&amp;CHAR(32)&amp;"-"&amp;CHAR(32)&amp;D118&amp;"("&amp;E118&amp;")")=0,OR('Processing Settings'!G118="Netting with Strange Nets ('UNWIND'/ 'NET/SPLIT')",'Processing Settings'!G118="Aggregation with Linking",AND('Processing Settings'!G118="Aggregation",C118&lt;&gt;"Eurex Derivate"))),"Please update tab 'Cash Accounts for Strange Nets' with cash account settings","")</f>
        <v/>
      </c>
      <c r="N118" s="46" t="str">
        <f t="shared" si="1"/>
        <v/>
      </c>
    </row>
    <row r="119" spans="1:14">
      <c r="A119" s="50" t="str">
        <f>IF(B119&lt;&gt;"",'Signature Sheet'!$D$13,"")</f>
        <v/>
      </c>
      <c r="B119" s="94"/>
      <c r="C119" s="94"/>
      <c r="D119" s="93"/>
      <c r="E119" s="94"/>
      <c r="F119" s="93"/>
      <c r="G119" s="93"/>
      <c r="H119" s="94"/>
      <c r="I119" s="94"/>
      <c r="J119" s="94"/>
      <c r="K119" s="94"/>
      <c r="L119" s="1"/>
      <c r="M119" s="46" t="str">
        <f>IF(AND(COUNTIF('Cash Accounts for Strange Nets'!A:A,A119&amp;CHAR(32)&amp;"/" &amp;CHAR(32)&amp;C119&amp;CHAR(32)&amp;"-"&amp;CHAR(32)&amp;D119&amp;"("&amp;E119&amp;")")=0,OR('Processing Settings'!G119="Netting with Strange Nets ('UNWIND'/ 'NET/SPLIT')",'Processing Settings'!G119="Aggregation with Linking",AND('Processing Settings'!G119="Aggregation",C119&lt;&gt;"Eurex Derivate"))),"Please update tab 'Cash Accounts for Strange Nets' with cash account settings","")</f>
        <v/>
      </c>
      <c r="N119" s="46" t="str">
        <f t="shared" si="1"/>
        <v/>
      </c>
    </row>
    <row r="120" spans="1:14">
      <c r="A120" s="50" t="str">
        <f>IF(B120&lt;&gt;"",'Signature Sheet'!$D$13,"")</f>
        <v/>
      </c>
      <c r="B120" s="94"/>
      <c r="C120" s="94"/>
      <c r="D120" s="93"/>
      <c r="E120" s="94"/>
      <c r="F120" s="93"/>
      <c r="G120" s="93"/>
      <c r="H120" s="94"/>
      <c r="I120" s="94"/>
      <c r="J120" s="94"/>
      <c r="K120" s="94"/>
      <c r="L120" s="1"/>
      <c r="M120" s="46" t="str">
        <f>IF(AND(COUNTIF('Cash Accounts for Strange Nets'!A:A,A120&amp;CHAR(32)&amp;"/" &amp;CHAR(32)&amp;C120&amp;CHAR(32)&amp;"-"&amp;CHAR(32)&amp;D120&amp;"("&amp;E120&amp;")")=0,OR('Processing Settings'!G120="Netting with Strange Nets ('UNWIND'/ 'NET/SPLIT')",'Processing Settings'!G120="Aggregation with Linking",AND('Processing Settings'!G120="Aggregation",C120&lt;&gt;"Eurex Derivate"))),"Please update tab 'Cash Accounts for Strange Nets' with cash account settings","")</f>
        <v/>
      </c>
      <c r="N120" s="46" t="str">
        <f t="shared" si="1"/>
        <v/>
      </c>
    </row>
    <row r="121" spans="1:14">
      <c r="A121" s="50" t="str">
        <f>IF(B121&lt;&gt;"",'Signature Sheet'!$D$13,"")</f>
        <v/>
      </c>
      <c r="B121" s="94"/>
      <c r="C121" s="94"/>
      <c r="D121" s="93"/>
      <c r="E121" s="94"/>
      <c r="F121" s="93"/>
      <c r="G121" s="93"/>
      <c r="H121" s="94"/>
      <c r="I121" s="94"/>
      <c r="J121" s="94"/>
      <c r="K121" s="94"/>
      <c r="L121" s="1"/>
      <c r="M121" s="46" t="str">
        <f>IF(AND(COUNTIF('Cash Accounts for Strange Nets'!A:A,A121&amp;CHAR(32)&amp;"/" &amp;CHAR(32)&amp;C121&amp;CHAR(32)&amp;"-"&amp;CHAR(32)&amp;D121&amp;"("&amp;E121&amp;")")=0,OR('Processing Settings'!G121="Netting with Strange Nets ('UNWIND'/ 'NET/SPLIT')",'Processing Settings'!G121="Aggregation with Linking",AND('Processing Settings'!G121="Aggregation",C121&lt;&gt;"Eurex Derivate"))),"Please update tab 'Cash Accounts for Strange Nets' with cash account settings","")</f>
        <v/>
      </c>
      <c r="N121" s="46" t="str">
        <f t="shared" si="1"/>
        <v/>
      </c>
    </row>
    <row r="122" spans="1:14">
      <c r="A122" s="50" t="str">
        <f>IF(B122&lt;&gt;"",'Signature Sheet'!$D$13,"")</f>
        <v/>
      </c>
      <c r="B122" s="94"/>
      <c r="C122" s="94"/>
      <c r="D122" s="93"/>
      <c r="E122" s="94"/>
      <c r="F122" s="93"/>
      <c r="G122" s="93"/>
      <c r="H122" s="94"/>
      <c r="I122" s="94"/>
      <c r="J122" s="94"/>
      <c r="K122" s="94"/>
      <c r="L122" s="1"/>
      <c r="M122" s="46" t="str">
        <f>IF(AND(COUNTIF('Cash Accounts for Strange Nets'!A:A,A122&amp;CHAR(32)&amp;"/" &amp;CHAR(32)&amp;C122&amp;CHAR(32)&amp;"-"&amp;CHAR(32)&amp;D122&amp;"("&amp;E122&amp;")")=0,OR('Processing Settings'!G122="Netting with Strange Nets ('UNWIND'/ 'NET/SPLIT')",'Processing Settings'!G122="Aggregation with Linking",AND('Processing Settings'!G122="Aggregation",C122&lt;&gt;"Eurex Derivate"))),"Please update tab 'Cash Accounts for Strange Nets' with cash account settings","")</f>
        <v/>
      </c>
      <c r="N122" s="46" t="str">
        <f t="shared" si="1"/>
        <v/>
      </c>
    </row>
    <row r="123" spans="1:14">
      <c r="A123" s="50" t="str">
        <f>IF(B123&lt;&gt;"",'Signature Sheet'!$D$13,"")</f>
        <v/>
      </c>
      <c r="B123" s="94"/>
      <c r="C123" s="94"/>
      <c r="D123" s="93"/>
      <c r="E123" s="94"/>
      <c r="F123" s="93"/>
      <c r="G123" s="93"/>
      <c r="H123" s="94"/>
      <c r="I123" s="94"/>
      <c r="J123" s="94"/>
      <c r="K123" s="94"/>
      <c r="L123" s="1"/>
      <c r="M123" s="46" t="str">
        <f>IF(AND(COUNTIF('Cash Accounts for Strange Nets'!A:A,A123&amp;CHAR(32)&amp;"/" &amp;CHAR(32)&amp;C123&amp;CHAR(32)&amp;"-"&amp;CHAR(32)&amp;D123&amp;"("&amp;E123&amp;")")=0,OR('Processing Settings'!G123="Netting with Strange Nets ('UNWIND'/ 'NET/SPLIT')",'Processing Settings'!G123="Aggregation with Linking",AND('Processing Settings'!G123="Aggregation",C123&lt;&gt;"Eurex Derivate"))),"Please update tab 'Cash Accounts for Strange Nets' with cash account settings","")</f>
        <v/>
      </c>
      <c r="N123" s="46" t="str">
        <f t="shared" si="1"/>
        <v/>
      </c>
    </row>
    <row r="124" spans="1:14">
      <c r="A124" s="50" t="str">
        <f>IF(B124&lt;&gt;"",'Signature Sheet'!$D$13,"")</f>
        <v/>
      </c>
      <c r="B124" s="94"/>
      <c r="C124" s="94"/>
      <c r="D124" s="93"/>
      <c r="E124" s="94"/>
      <c r="F124" s="93"/>
      <c r="G124" s="93"/>
      <c r="H124" s="94"/>
      <c r="I124" s="94"/>
      <c r="J124" s="94"/>
      <c r="K124" s="94"/>
      <c r="L124" s="1"/>
      <c r="M124" s="46" t="str">
        <f>IF(AND(COUNTIF('Cash Accounts for Strange Nets'!A:A,A124&amp;CHAR(32)&amp;"/" &amp;CHAR(32)&amp;C124&amp;CHAR(32)&amp;"-"&amp;CHAR(32)&amp;D124&amp;"("&amp;E124&amp;")")=0,OR('Processing Settings'!G124="Netting with Strange Nets ('UNWIND'/ 'NET/SPLIT')",'Processing Settings'!G124="Aggregation with Linking",AND('Processing Settings'!G124="Aggregation",C124&lt;&gt;"Eurex Derivate"))),"Please update tab 'Cash Accounts for Strange Nets' with cash account settings","")</f>
        <v/>
      </c>
      <c r="N124" s="46" t="str">
        <f t="shared" si="1"/>
        <v/>
      </c>
    </row>
    <row r="125" spans="1:14">
      <c r="A125" s="50" t="str">
        <f>IF(B125&lt;&gt;"",'Signature Sheet'!$D$13,"")</f>
        <v/>
      </c>
      <c r="B125" s="94"/>
      <c r="C125" s="94"/>
      <c r="D125" s="93"/>
      <c r="E125" s="94"/>
      <c r="F125" s="93"/>
      <c r="G125" s="93"/>
      <c r="H125" s="94"/>
      <c r="I125" s="94"/>
      <c r="J125" s="94"/>
      <c r="K125" s="94"/>
      <c r="L125" s="1"/>
      <c r="M125" s="46" t="str">
        <f>IF(AND(COUNTIF('Cash Accounts for Strange Nets'!A:A,A125&amp;CHAR(32)&amp;"/" &amp;CHAR(32)&amp;C125&amp;CHAR(32)&amp;"-"&amp;CHAR(32)&amp;D125&amp;"("&amp;E125&amp;")")=0,OR('Processing Settings'!G125="Netting with Strange Nets ('UNWIND'/ 'NET/SPLIT')",'Processing Settings'!G125="Aggregation with Linking",AND('Processing Settings'!G125="Aggregation",C125&lt;&gt;"Eurex Derivate"))),"Please update tab 'Cash Accounts for Strange Nets' with cash account settings","")</f>
        <v/>
      </c>
      <c r="N125" s="46" t="str">
        <f t="shared" si="1"/>
        <v/>
      </c>
    </row>
    <row r="126" spans="1:14">
      <c r="A126" s="50" t="str">
        <f>IF(B126&lt;&gt;"",'Signature Sheet'!$D$13,"")</f>
        <v/>
      </c>
      <c r="B126" s="94"/>
      <c r="C126" s="94"/>
      <c r="D126" s="93"/>
      <c r="E126" s="94"/>
      <c r="F126" s="93"/>
      <c r="G126" s="93"/>
      <c r="H126" s="94"/>
      <c r="I126" s="94"/>
      <c r="J126" s="94"/>
      <c r="K126" s="94"/>
      <c r="L126" s="1"/>
      <c r="M126" s="46" t="str">
        <f>IF(AND(COUNTIF('Cash Accounts for Strange Nets'!A:A,A126&amp;CHAR(32)&amp;"/" &amp;CHAR(32)&amp;C126&amp;CHAR(32)&amp;"-"&amp;CHAR(32)&amp;D126&amp;"("&amp;E126&amp;")")=0,OR('Processing Settings'!G126="Netting with Strange Nets ('UNWIND'/ 'NET/SPLIT')",'Processing Settings'!G126="Aggregation with Linking",AND('Processing Settings'!G126="Aggregation",C126&lt;&gt;"Eurex Derivate"))),"Please update tab 'Cash Accounts for Strange Nets' with cash account settings","")</f>
        <v/>
      </c>
      <c r="N126" s="46" t="str">
        <f t="shared" si="1"/>
        <v/>
      </c>
    </row>
    <row r="127" spans="1:14">
      <c r="A127" s="50" t="str">
        <f>IF(B127&lt;&gt;"",'Signature Sheet'!$D$13,"")</f>
        <v/>
      </c>
      <c r="B127" s="94"/>
      <c r="C127" s="94"/>
      <c r="D127" s="93"/>
      <c r="E127" s="94"/>
      <c r="F127" s="93"/>
      <c r="G127" s="93"/>
      <c r="H127" s="94"/>
      <c r="I127" s="94"/>
      <c r="J127" s="94"/>
      <c r="K127" s="94"/>
      <c r="L127" s="1"/>
      <c r="M127" s="46" t="str">
        <f>IF(AND(COUNTIF('Cash Accounts for Strange Nets'!A:A,A127&amp;CHAR(32)&amp;"/" &amp;CHAR(32)&amp;C127&amp;CHAR(32)&amp;"-"&amp;CHAR(32)&amp;D127&amp;"("&amp;E127&amp;")")=0,OR('Processing Settings'!G127="Netting with Strange Nets ('UNWIND'/ 'NET/SPLIT')",'Processing Settings'!G127="Aggregation with Linking",AND('Processing Settings'!G127="Aggregation",C127&lt;&gt;"Eurex Derivate"))),"Please update tab 'Cash Accounts for Strange Nets' with cash account settings","")</f>
        <v/>
      </c>
      <c r="N127" s="46" t="str">
        <f t="shared" si="1"/>
        <v/>
      </c>
    </row>
    <row r="128" spans="1:14">
      <c r="A128" s="50" t="str">
        <f>IF(B128&lt;&gt;"",'Signature Sheet'!$D$13,"")</f>
        <v/>
      </c>
      <c r="B128" s="94"/>
      <c r="C128" s="94"/>
      <c r="D128" s="93"/>
      <c r="E128" s="94"/>
      <c r="F128" s="93"/>
      <c r="G128" s="93"/>
      <c r="H128" s="94"/>
      <c r="I128" s="94"/>
      <c r="J128" s="94"/>
      <c r="K128" s="94"/>
      <c r="L128" s="1"/>
      <c r="M128" s="46" t="str">
        <f>IF(AND(COUNTIF('Cash Accounts for Strange Nets'!A:A,A128&amp;CHAR(32)&amp;"/" &amp;CHAR(32)&amp;C128&amp;CHAR(32)&amp;"-"&amp;CHAR(32)&amp;D128&amp;"("&amp;E128&amp;")")=0,OR('Processing Settings'!G128="Netting with Strange Nets ('UNWIND'/ 'NET/SPLIT')",'Processing Settings'!G128="Aggregation with Linking",AND('Processing Settings'!G128="Aggregation",C128&lt;&gt;"Eurex Derivate"))),"Please update tab 'Cash Accounts for Strange Nets' with cash account settings","")</f>
        <v/>
      </c>
      <c r="N128" s="46" t="str">
        <f t="shared" si="1"/>
        <v/>
      </c>
    </row>
    <row r="129" spans="1:14">
      <c r="A129" s="50" t="str">
        <f>IF(B129&lt;&gt;"",'Signature Sheet'!$D$13,"")</f>
        <v/>
      </c>
      <c r="B129" s="94"/>
      <c r="C129" s="94"/>
      <c r="D129" s="93"/>
      <c r="E129" s="94"/>
      <c r="F129" s="93"/>
      <c r="G129" s="93"/>
      <c r="H129" s="94"/>
      <c r="I129" s="94"/>
      <c r="J129" s="94"/>
      <c r="K129" s="94"/>
      <c r="L129" s="1"/>
      <c r="M129" s="46" t="str">
        <f>IF(AND(COUNTIF('Cash Accounts for Strange Nets'!A:A,A129&amp;CHAR(32)&amp;"/" &amp;CHAR(32)&amp;C129&amp;CHAR(32)&amp;"-"&amp;CHAR(32)&amp;D129&amp;"("&amp;E129&amp;")")=0,OR('Processing Settings'!G129="Netting with Strange Nets ('UNWIND'/ 'NET/SPLIT')",'Processing Settings'!G129="Aggregation with Linking",AND('Processing Settings'!G129="Aggregation",C129&lt;&gt;"Eurex Derivate"))),"Please update tab 'Cash Accounts for Strange Nets' with cash account settings","")</f>
        <v/>
      </c>
      <c r="N129" s="46" t="str">
        <f t="shared" si="1"/>
        <v/>
      </c>
    </row>
    <row r="130" spans="1:14">
      <c r="A130" s="50" t="str">
        <f>IF(B130&lt;&gt;"",'Signature Sheet'!$D$13,"")</f>
        <v/>
      </c>
      <c r="B130" s="94"/>
      <c r="C130" s="94"/>
      <c r="D130" s="93"/>
      <c r="E130" s="94"/>
      <c r="F130" s="93"/>
      <c r="G130" s="93"/>
      <c r="H130" s="94"/>
      <c r="I130" s="94"/>
      <c r="J130" s="94"/>
      <c r="K130" s="94"/>
      <c r="L130" s="1"/>
      <c r="M130" s="46" t="str">
        <f>IF(AND(COUNTIF('Cash Accounts for Strange Nets'!A:A,A130&amp;CHAR(32)&amp;"/" &amp;CHAR(32)&amp;C130&amp;CHAR(32)&amp;"-"&amp;CHAR(32)&amp;D130&amp;"("&amp;E130&amp;")")=0,OR('Processing Settings'!G130="Netting with Strange Nets ('UNWIND'/ 'NET/SPLIT')",'Processing Settings'!G130="Aggregation with Linking",AND('Processing Settings'!G130="Aggregation",C130&lt;&gt;"Eurex Derivate"))),"Please update tab 'Cash Accounts for Strange Nets' with cash account settings","")</f>
        <v/>
      </c>
      <c r="N130" s="46" t="str">
        <f t="shared" si="1"/>
        <v/>
      </c>
    </row>
    <row r="131" spans="1:14">
      <c r="A131" s="50" t="str">
        <f>IF(B131&lt;&gt;"",'Signature Sheet'!$D$13,"")</f>
        <v/>
      </c>
      <c r="B131" s="94"/>
      <c r="C131" s="94"/>
      <c r="D131" s="93"/>
      <c r="E131" s="94"/>
      <c r="F131" s="93"/>
      <c r="G131" s="93"/>
      <c r="H131" s="94"/>
      <c r="I131" s="94"/>
      <c r="J131" s="94"/>
      <c r="K131" s="94"/>
      <c r="L131" s="1"/>
      <c r="M131" s="46" t="str">
        <f>IF(AND(COUNTIF('Cash Accounts for Strange Nets'!A:A,A131&amp;CHAR(32)&amp;"/" &amp;CHAR(32)&amp;C131&amp;CHAR(32)&amp;"-"&amp;CHAR(32)&amp;D131&amp;"("&amp;E131&amp;")")=0,OR('Processing Settings'!G131="Netting with Strange Nets ('UNWIND'/ 'NET/SPLIT')",'Processing Settings'!G131="Aggregation with Linking",AND('Processing Settings'!G131="Aggregation",C131&lt;&gt;"Eurex Derivate"))),"Please update tab 'Cash Accounts for Strange Nets' with cash account settings","")</f>
        <v/>
      </c>
      <c r="N131" s="46" t="str">
        <f t="shared" ref="N131:N194" si="2">IF(B131&lt;&gt;"",IF(C131="",$C$1 &amp; "/","") &amp; IF(D131="", $D$1&amp; "/", "")&amp; IF(E131="", $E$1&amp; "/", "")&amp;IF(F131="", $F$1&amp; "/", "")&amp; IF(G131="", $G$1&amp; "/", "")&amp; IF(H131="", $H$1&amp; "/", "")&amp; IF(K131="", $K$1&amp; "/", ""),"")</f>
        <v/>
      </c>
    </row>
    <row r="132" spans="1:14">
      <c r="A132" s="50" t="str">
        <f>IF(B132&lt;&gt;"",'Signature Sheet'!$D$13,"")</f>
        <v/>
      </c>
      <c r="B132" s="94"/>
      <c r="C132" s="94"/>
      <c r="D132" s="93"/>
      <c r="E132" s="94"/>
      <c r="F132" s="93"/>
      <c r="G132" s="93"/>
      <c r="H132" s="94"/>
      <c r="I132" s="94"/>
      <c r="J132" s="94"/>
      <c r="K132" s="94"/>
      <c r="L132" s="1"/>
      <c r="M132" s="46" t="str">
        <f>IF(AND(COUNTIF('Cash Accounts for Strange Nets'!A:A,A132&amp;CHAR(32)&amp;"/" &amp;CHAR(32)&amp;C132&amp;CHAR(32)&amp;"-"&amp;CHAR(32)&amp;D132&amp;"("&amp;E132&amp;")")=0,OR('Processing Settings'!G132="Netting with Strange Nets ('UNWIND'/ 'NET/SPLIT')",'Processing Settings'!G132="Aggregation with Linking",AND('Processing Settings'!G132="Aggregation",C132&lt;&gt;"Eurex Derivate"))),"Please update tab 'Cash Accounts for Strange Nets' with cash account settings","")</f>
        <v/>
      </c>
      <c r="N132" s="46" t="str">
        <f t="shared" si="2"/>
        <v/>
      </c>
    </row>
    <row r="133" spans="1:14">
      <c r="A133" s="50" t="str">
        <f>IF(B133&lt;&gt;"",'Signature Sheet'!$D$13,"")</f>
        <v/>
      </c>
      <c r="B133" s="94"/>
      <c r="C133" s="94"/>
      <c r="D133" s="93"/>
      <c r="E133" s="94"/>
      <c r="F133" s="93"/>
      <c r="G133" s="93"/>
      <c r="H133" s="94"/>
      <c r="I133" s="94"/>
      <c r="J133" s="94"/>
      <c r="K133" s="94"/>
      <c r="L133" s="1"/>
      <c r="M133" s="46" t="str">
        <f>IF(AND(COUNTIF('Cash Accounts for Strange Nets'!A:A,A133&amp;CHAR(32)&amp;"/" &amp;CHAR(32)&amp;C133&amp;CHAR(32)&amp;"-"&amp;CHAR(32)&amp;D133&amp;"("&amp;E133&amp;")")=0,OR('Processing Settings'!G133="Netting with Strange Nets ('UNWIND'/ 'NET/SPLIT')",'Processing Settings'!G133="Aggregation with Linking",AND('Processing Settings'!G133="Aggregation",C133&lt;&gt;"Eurex Derivate"))),"Please update tab 'Cash Accounts for Strange Nets' with cash account settings","")</f>
        <v/>
      </c>
      <c r="N133" s="46" t="str">
        <f t="shared" si="2"/>
        <v/>
      </c>
    </row>
    <row r="134" spans="1:14">
      <c r="A134" s="50" t="str">
        <f>IF(B134&lt;&gt;"",'Signature Sheet'!$D$13,"")</f>
        <v/>
      </c>
      <c r="B134" s="94"/>
      <c r="C134" s="94"/>
      <c r="D134" s="93"/>
      <c r="E134" s="94"/>
      <c r="F134" s="93"/>
      <c r="G134" s="93"/>
      <c r="H134" s="94"/>
      <c r="I134" s="94"/>
      <c r="J134" s="94"/>
      <c r="K134" s="94"/>
      <c r="L134" s="1"/>
      <c r="M134" s="46" t="str">
        <f>IF(AND(COUNTIF('Cash Accounts for Strange Nets'!A:A,A134&amp;CHAR(32)&amp;"/" &amp;CHAR(32)&amp;C134&amp;CHAR(32)&amp;"-"&amp;CHAR(32)&amp;D134&amp;"("&amp;E134&amp;")")=0,OR('Processing Settings'!G134="Netting with Strange Nets ('UNWIND'/ 'NET/SPLIT')",'Processing Settings'!G134="Aggregation with Linking",AND('Processing Settings'!G134="Aggregation",C134&lt;&gt;"Eurex Derivate"))),"Please update tab 'Cash Accounts for Strange Nets' with cash account settings","")</f>
        <v/>
      </c>
      <c r="N134" s="46" t="str">
        <f t="shared" si="2"/>
        <v/>
      </c>
    </row>
    <row r="135" spans="1:14">
      <c r="A135" s="50" t="str">
        <f>IF(B135&lt;&gt;"",'Signature Sheet'!$D$13,"")</f>
        <v/>
      </c>
      <c r="B135" s="94"/>
      <c r="C135" s="94"/>
      <c r="D135" s="93"/>
      <c r="E135" s="94"/>
      <c r="F135" s="93"/>
      <c r="G135" s="93"/>
      <c r="H135" s="94"/>
      <c r="I135" s="94"/>
      <c r="J135" s="94"/>
      <c r="K135" s="94"/>
      <c r="L135" s="1"/>
      <c r="M135" s="46" t="str">
        <f>IF(AND(COUNTIF('Cash Accounts for Strange Nets'!A:A,A135&amp;CHAR(32)&amp;"/" &amp;CHAR(32)&amp;C135&amp;CHAR(32)&amp;"-"&amp;CHAR(32)&amp;D135&amp;"("&amp;E135&amp;")")=0,OR('Processing Settings'!G135="Netting with Strange Nets ('UNWIND'/ 'NET/SPLIT')",'Processing Settings'!G135="Aggregation with Linking",AND('Processing Settings'!G135="Aggregation",C135&lt;&gt;"Eurex Derivate"))),"Please update tab 'Cash Accounts for Strange Nets' with cash account settings","")</f>
        <v/>
      </c>
      <c r="N135" s="46" t="str">
        <f t="shared" si="2"/>
        <v/>
      </c>
    </row>
    <row r="136" spans="1:14">
      <c r="A136" s="50" t="str">
        <f>IF(B136&lt;&gt;"",'Signature Sheet'!$D$13,"")</f>
        <v/>
      </c>
      <c r="B136" s="94"/>
      <c r="C136" s="94"/>
      <c r="D136" s="93"/>
      <c r="E136" s="94"/>
      <c r="F136" s="93"/>
      <c r="G136" s="93"/>
      <c r="H136" s="94"/>
      <c r="I136" s="94"/>
      <c r="J136" s="94"/>
      <c r="K136" s="94"/>
      <c r="L136" s="1"/>
      <c r="M136" s="46" t="str">
        <f>IF(AND(COUNTIF('Cash Accounts for Strange Nets'!A:A,A136&amp;CHAR(32)&amp;"/" &amp;CHAR(32)&amp;C136&amp;CHAR(32)&amp;"-"&amp;CHAR(32)&amp;D136&amp;"("&amp;E136&amp;")")=0,OR('Processing Settings'!G136="Netting with Strange Nets ('UNWIND'/ 'NET/SPLIT')",'Processing Settings'!G136="Aggregation with Linking",AND('Processing Settings'!G136="Aggregation",C136&lt;&gt;"Eurex Derivate"))),"Please update tab 'Cash Accounts for Strange Nets' with cash account settings","")</f>
        <v/>
      </c>
      <c r="N136" s="46" t="str">
        <f t="shared" si="2"/>
        <v/>
      </c>
    </row>
    <row r="137" spans="1:14">
      <c r="A137" s="50" t="str">
        <f>IF(B137&lt;&gt;"",'Signature Sheet'!$D$13,"")</f>
        <v/>
      </c>
      <c r="B137" s="94"/>
      <c r="C137" s="94"/>
      <c r="D137" s="93"/>
      <c r="E137" s="94"/>
      <c r="F137" s="93"/>
      <c r="G137" s="93"/>
      <c r="H137" s="94"/>
      <c r="I137" s="94"/>
      <c r="J137" s="94"/>
      <c r="K137" s="94"/>
      <c r="L137" s="1"/>
      <c r="M137" s="46" t="str">
        <f>IF(AND(COUNTIF('Cash Accounts for Strange Nets'!A:A,A137&amp;CHAR(32)&amp;"/" &amp;CHAR(32)&amp;C137&amp;CHAR(32)&amp;"-"&amp;CHAR(32)&amp;D137&amp;"("&amp;E137&amp;")")=0,OR('Processing Settings'!G137="Netting with Strange Nets ('UNWIND'/ 'NET/SPLIT')",'Processing Settings'!G137="Aggregation with Linking",AND('Processing Settings'!G137="Aggregation",C137&lt;&gt;"Eurex Derivate"))),"Please update tab 'Cash Accounts for Strange Nets' with cash account settings","")</f>
        <v/>
      </c>
      <c r="N137" s="46" t="str">
        <f t="shared" si="2"/>
        <v/>
      </c>
    </row>
    <row r="138" spans="1:14">
      <c r="A138" s="50" t="str">
        <f>IF(B138&lt;&gt;"",'Signature Sheet'!$D$13,"")</f>
        <v/>
      </c>
      <c r="B138" s="94"/>
      <c r="C138" s="94"/>
      <c r="D138" s="93"/>
      <c r="E138" s="94"/>
      <c r="F138" s="93"/>
      <c r="G138" s="93"/>
      <c r="H138" s="94"/>
      <c r="I138" s="94"/>
      <c r="J138" s="94"/>
      <c r="K138" s="94"/>
      <c r="L138" s="1"/>
      <c r="M138" s="46" t="str">
        <f>IF(AND(COUNTIF('Cash Accounts for Strange Nets'!A:A,A138&amp;CHAR(32)&amp;"/" &amp;CHAR(32)&amp;C138&amp;CHAR(32)&amp;"-"&amp;CHAR(32)&amp;D138&amp;"("&amp;E138&amp;")")=0,OR('Processing Settings'!G138="Netting with Strange Nets ('UNWIND'/ 'NET/SPLIT')",'Processing Settings'!G138="Aggregation with Linking",AND('Processing Settings'!G138="Aggregation",C138&lt;&gt;"Eurex Derivate"))),"Please update tab 'Cash Accounts for Strange Nets' with cash account settings","")</f>
        <v/>
      </c>
      <c r="N138" s="46" t="str">
        <f t="shared" si="2"/>
        <v/>
      </c>
    </row>
    <row r="139" spans="1:14">
      <c r="A139" s="50" t="str">
        <f>IF(B139&lt;&gt;"",'Signature Sheet'!$D$13,"")</f>
        <v/>
      </c>
      <c r="B139" s="94"/>
      <c r="C139" s="94"/>
      <c r="D139" s="93"/>
      <c r="E139" s="94"/>
      <c r="F139" s="93"/>
      <c r="G139" s="93"/>
      <c r="H139" s="94"/>
      <c r="I139" s="94"/>
      <c r="J139" s="94"/>
      <c r="K139" s="94"/>
      <c r="L139" s="1"/>
      <c r="M139" s="46" t="str">
        <f>IF(AND(COUNTIF('Cash Accounts for Strange Nets'!A:A,A139&amp;CHAR(32)&amp;"/" &amp;CHAR(32)&amp;C139&amp;CHAR(32)&amp;"-"&amp;CHAR(32)&amp;D139&amp;"("&amp;E139&amp;")")=0,OR('Processing Settings'!G139="Netting with Strange Nets ('UNWIND'/ 'NET/SPLIT')",'Processing Settings'!G139="Aggregation with Linking",AND('Processing Settings'!G139="Aggregation",C139&lt;&gt;"Eurex Derivate"))),"Please update tab 'Cash Accounts for Strange Nets' with cash account settings","")</f>
        <v/>
      </c>
      <c r="N139" s="46" t="str">
        <f t="shared" si="2"/>
        <v/>
      </c>
    </row>
    <row r="140" spans="1:14">
      <c r="A140" s="50" t="str">
        <f>IF(B140&lt;&gt;"",'Signature Sheet'!$D$13,"")</f>
        <v/>
      </c>
      <c r="B140" s="94"/>
      <c r="C140" s="94"/>
      <c r="D140" s="93"/>
      <c r="E140" s="94"/>
      <c r="F140" s="93"/>
      <c r="G140" s="93"/>
      <c r="H140" s="94"/>
      <c r="I140" s="94"/>
      <c r="J140" s="94"/>
      <c r="K140" s="94"/>
      <c r="L140" s="1"/>
      <c r="M140" s="46" t="str">
        <f>IF(AND(COUNTIF('Cash Accounts for Strange Nets'!A:A,A140&amp;CHAR(32)&amp;"/" &amp;CHAR(32)&amp;C140&amp;CHAR(32)&amp;"-"&amp;CHAR(32)&amp;D140&amp;"("&amp;E140&amp;")")=0,OR('Processing Settings'!G140="Netting with Strange Nets ('UNWIND'/ 'NET/SPLIT')",'Processing Settings'!G140="Aggregation with Linking",AND('Processing Settings'!G140="Aggregation",C140&lt;&gt;"Eurex Derivate"))),"Please update tab 'Cash Accounts for Strange Nets' with cash account settings","")</f>
        <v/>
      </c>
      <c r="N140" s="46" t="str">
        <f t="shared" si="2"/>
        <v/>
      </c>
    </row>
    <row r="141" spans="1:14">
      <c r="A141" s="50" t="str">
        <f>IF(B141&lt;&gt;"",'Signature Sheet'!$D$13,"")</f>
        <v/>
      </c>
      <c r="B141" s="94"/>
      <c r="C141" s="94"/>
      <c r="D141" s="93"/>
      <c r="E141" s="94"/>
      <c r="F141" s="93"/>
      <c r="G141" s="93"/>
      <c r="H141" s="94"/>
      <c r="I141" s="94"/>
      <c r="J141" s="94"/>
      <c r="K141" s="94"/>
      <c r="L141" s="1"/>
      <c r="M141" s="46" t="str">
        <f>IF(AND(COUNTIF('Cash Accounts for Strange Nets'!A:A,A141&amp;CHAR(32)&amp;"/" &amp;CHAR(32)&amp;C141&amp;CHAR(32)&amp;"-"&amp;CHAR(32)&amp;D141&amp;"("&amp;E141&amp;")")=0,OR('Processing Settings'!G141="Netting with Strange Nets ('UNWIND'/ 'NET/SPLIT')",'Processing Settings'!G141="Aggregation with Linking",AND('Processing Settings'!G141="Aggregation",C141&lt;&gt;"Eurex Derivate"))),"Please update tab 'Cash Accounts for Strange Nets' with cash account settings","")</f>
        <v/>
      </c>
      <c r="N141" s="46" t="str">
        <f t="shared" si="2"/>
        <v/>
      </c>
    </row>
    <row r="142" spans="1:14">
      <c r="A142" s="50" t="str">
        <f>IF(B142&lt;&gt;"",'Signature Sheet'!$D$13,"")</f>
        <v/>
      </c>
      <c r="B142" s="94"/>
      <c r="C142" s="94"/>
      <c r="D142" s="93"/>
      <c r="E142" s="94"/>
      <c r="F142" s="93"/>
      <c r="G142" s="93"/>
      <c r="H142" s="94"/>
      <c r="I142" s="94"/>
      <c r="J142" s="94"/>
      <c r="K142" s="94"/>
      <c r="L142" s="1"/>
      <c r="M142" s="46" t="str">
        <f>IF(AND(COUNTIF('Cash Accounts for Strange Nets'!A:A,A142&amp;CHAR(32)&amp;"/" &amp;CHAR(32)&amp;C142&amp;CHAR(32)&amp;"-"&amp;CHAR(32)&amp;D142&amp;"("&amp;E142&amp;")")=0,OR('Processing Settings'!G142="Netting with Strange Nets ('UNWIND'/ 'NET/SPLIT')",'Processing Settings'!G142="Aggregation with Linking",AND('Processing Settings'!G142="Aggregation",C142&lt;&gt;"Eurex Derivate"))),"Please update tab 'Cash Accounts for Strange Nets' with cash account settings","")</f>
        <v/>
      </c>
      <c r="N142" s="46" t="str">
        <f t="shared" si="2"/>
        <v/>
      </c>
    </row>
    <row r="143" spans="1:14">
      <c r="A143" s="50" t="str">
        <f>IF(B143&lt;&gt;"",'Signature Sheet'!$D$13,"")</f>
        <v/>
      </c>
      <c r="B143" s="94"/>
      <c r="C143" s="94"/>
      <c r="D143" s="93"/>
      <c r="E143" s="94"/>
      <c r="F143" s="93"/>
      <c r="G143" s="93"/>
      <c r="H143" s="94"/>
      <c r="I143" s="94"/>
      <c r="J143" s="94"/>
      <c r="K143" s="94"/>
      <c r="L143" s="1"/>
      <c r="M143" s="46" t="str">
        <f>IF(AND(COUNTIF('Cash Accounts for Strange Nets'!A:A,A143&amp;CHAR(32)&amp;"/" &amp;CHAR(32)&amp;C143&amp;CHAR(32)&amp;"-"&amp;CHAR(32)&amp;D143&amp;"("&amp;E143&amp;")")=0,OR('Processing Settings'!G143="Netting with Strange Nets ('UNWIND'/ 'NET/SPLIT')",'Processing Settings'!G143="Aggregation with Linking",AND('Processing Settings'!G143="Aggregation",C143&lt;&gt;"Eurex Derivate"))),"Please update tab 'Cash Accounts for Strange Nets' with cash account settings","")</f>
        <v/>
      </c>
      <c r="N143" s="46" t="str">
        <f t="shared" si="2"/>
        <v/>
      </c>
    </row>
    <row r="144" spans="1:14">
      <c r="A144" s="50" t="str">
        <f>IF(B144&lt;&gt;"",'Signature Sheet'!$D$13,"")</f>
        <v/>
      </c>
      <c r="B144" s="94"/>
      <c r="C144" s="94"/>
      <c r="D144" s="93"/>
      <c r="E144" s="94"/>
      <c r="F144" s="93"/>
      <c r="G144" s="93"/>
      <c r="H144" s="94"/>
      <c r="I144" s="94"/>
      <c r="J144" s="94"/>
      <c r="K144" s="94"/>
      <c r="L144" s="1"/>
      <c r="M144" s="46" t="str">
        <f>IF(AND(COUNTIF('Cash Accounts for Strange Nets'!A:A,A144&amp;CHAR(32)&amp;"/" &amp;CHAR(32)&amp;C144&amp;CHAR(32)&amp;"-"&amp;CHAR(32)&amp;D144&amp;"("&amp;E144&amp;")")=0,OR('Processing Settings'!G144="Netting with Strange Nets ('UNWIND'/ 'NET/SPLIT')",'Processing Settings'!G144="Aggregation with Linking",AND('Processing Settings'!G144="Aggregation",C144&lt;&gt;"Eurex Derivate"))),"Please update tab 'Cash Accounts for Strange Nets' with cash account settings","")</f>
        <v/>
      </c>
      <c r="N144" s="46" t="str">
        <f t="shared" si="2"/>
        <v/>
      </c>
    </row>
    <row r="145" spans="1:14">
      <c r="A145" s="50" t="str">
        <f>IF(B145&lt;&gt;"",'Signature Sheet'!$D$13,"")</f>
        <v/>
      </c>
      <c r="B145" s="94"/>
      <c r="C145" s="94"/>
      <c r="D145" s="93"/>
      <c r="E145" s="94"/>
      <c r="F145" s="93"/>
      <c r="G145" s="93"/>
      <c r="H145" s="94"/>
      <c r="I145" s="94"/>
      <c r="J145" s="94"/>
      <c r="K145" s="94"/>
      <c r="L145" s="1"/>
      <c r="M145" s="46" t="str">
        <f>IF(AND(COUNTIF('Cash Accounts for Strange Nets'!A:A,A145&amp;CHAR(32)&amp;"/" &amp;CHAR(32)&amp;C145&amp;CHAR(32)&amp;"-"&amp;CHAR(32)&amp;D145&amp;"("&amp;E145&amp;")")=0,OR('Processing Settings'!G145="Netting with Strange Nets ('UNWIND'/ 'NET/SPLIT')",'Processing Settings'!G145="Aggregation with Linking",AND('Processing Settings'!G145="Aggregation",C145&lt;&gt;"Eurex Derivate"))),"Please update tab 'Cash Accounts for Strange Nets' with cash account settings","")</f>
        <v/>
      </c>
      <c r="N145" s="46" t="str">
        <f t="shared" si="2"/>
        <v/>
      </c>
    </row>
    <row r="146" spans="1:14">
      <c r="A146" s="50" t="str">
        <f>IF(B146&lt;&gt;"",'Signature Sheet'!$D$13,"")</f>
        <v/>
      </c>
      <c r="B146" s="94"/>
      <c r="C146" s="94"/>
      <c r="D146" s="93"/>
      <c r="E146" s="94"/>
      <c r="F146" s="93"/>
      <c r="G146" s="93"/>
      <c r="H146" s="94"/>
      <c r="I146" s="94"/>
      <c r="J146" s="94"/>
      <c r="K146" s="94"/>
      <c r="L146" s="1"/>
      <c r="M146" s="46" t="str">
        <f>IF(AND(COUNTIF('Cash Accounts for Strange Nets'!A:A,A146&amp;CHAR(32)&amp;"/" &amp;CHAR(32)&amp;C146&amp;CHAR(32)&amp;"-"&amp;CHAR(32)&amp;D146&amp;"("&amp;E146&amp;")")=0,OR('Processing Settings'!G146="Netting with Strange Nets ('UNWIND'/ 'NET/SPLIT')",'Processing Settings'!G146="Aggregation with Linking",AND('Processing Settings'!G146="Aggregation",C146&lt;&gt;"Eurex Derivate"))),"Please update tab 'Cash Accounts for Strange Nets' with cash account settings","")</f>
        <v/>
      </c>
      <c r="N146" s="46" t="str">
        <f t="shared" si="2"/>
        <v/>
      </c>
    </row>
    <row r="147" spans="1:14">
      <c r="A147" s="50" t="str">
        <f>IF(B147&lt;&gt;"",'Signature Sheet'!$D$13,"")</f>
        <v/>
      </c>
      <c r="B147" s="94"/>
      <c r="C147" s="94"/>
      <c r="D147" s="93"/>
      <c r="E147" s="94"/>
      <c r="F147" s="93"/>
      <c r="G147" s="93"/>
      <c r="H147" s="94"/>
      <c r="I147" s="94"/>
      <c r="J147" s="94"/>
      <c r="K147" s="94"/>
      <c r="L147" s="1"/>
      <c r="M147" s="46" t="str">
        <f>IF(AND(COUNTIF('Cash Accounts for Strange Nets'!A:A,A147&amp;CHAR(32)&amp;"/" &amp;CHAR(32)&amp;C147&amp;CHAR(32)&amp;"-"&amp;CHAR(32)&amp;D147&amp;"("&amp;E147&amp;")")=0,OR('Processing Settings'!G147="Netting with Strange Nets ('UNWIND'/ 'NET/SPLIT')",'Processing Settings'!G147="Aggregation with Linking",AND('Processing Settings'!G147="Aggregation",C147&lt;&gt;"Eurex Derivate"))),"Please update tab 'Cash Accounts for Strange Nets' with cash account settings","")</f>
        <v/>
      </c>
      <c r="N147" s="46" t="str">
        <f t="shared" si="2"/>
        <v/>
      </c>
    </row>
    <row r="148" spans="1:14">
      <c r="A148" s="50" t="str">
        <f>IF(B148&lt;&gt;"",'Signature Sheet'!$D$13,"")</f>
        <v/>
      </c>
      <c r="B148" s="94"/>
      <c r="C148" s="94"/>
      <c r="D148" s="93"/>
      <c r="E148" s="94"/>
      <c r="F148" s="93"/>
      <c r="G148" s="93"/>
      <c r="H148" s="94"/>
      <c r="I148" s="94"/>
      <c r="J148" s="94"/>
      <c r="K148" s="94"/>
      <c r="L148" s="1"/>
      <c r="M148" s="46" t="str">
        <f>IF(AND(COUNTIF('Cash Accounts for Strange Nets'!A:A,A148&amp;CHAR(32)&amp;"/" &amp;CHAR(32)&amp;C148&amp;CHAR(32)&amp;"-"&amp;CHAR(32)&amp;D148&amp;"("&amp;E148&amp;")")=0,OR('Processing Settings'!G148="Netting with Strange Nets ('UNWIND'/ 'NET/SPLIT')",'Processing Settings'!G148="Aggregation with Linking",AND('Processing Settings'!G148="Aggregation",C148&lt;&gt;"Eurex Derivate"))),"Please update tab 'Cash Accounts for Strange Nets' with cash account settings","")</f>
        <v/>
      </c>
      <c r="N148" s="46" t="str">
        <f t="shared" si="2"/>
        <v/>
      </c>
    </row>
    <row r="149" spans="1:14">
      <c r="A149" s="50" t="str">
        <f>IF(B149&lt;&gt;"",'Signature Sheet'!$D$13,"")</f>
        <v/>
      </c>
      <c r="B149" s="94"/>
      <c r="C149" s="94"/>
      <c r="D149" s="93"/>
      <c r="E149" s="94"/>
      <c r="F149" s="93"/>
      <c r="G149" s="93"/>
      <c r="H149" s="94"/>
      <c r="I149" s="94"/>
      <c r="J149" s="94"/>
      <c r="K149" s="94"/>
      <c r="L149" s="1"/>
      <c r="M149" s="46" t="str">
        <f>IF(AND(COUNTIF('Cash Accounts for Strange Nets'!A:A,A149&amp;CHAR(32)&amp;"/" &amp;CHAR(32)&amp;C149&amp;CHAR(32)&amp;"-"&amp;CHAR(32)&amp;D149&amp;"("&amp;E149&amp;")")=0,OR('Processing Settings'!G149="Netting with Strange Nets ('UNWIND'/ 'NET/SPLIT')",'Processing Settings'!G149="Aggregation with Linking",AND('Processing Settings'!G149="Aggregation",C149&lt;&gt;"Eurex Derivate"))),"Please update tab 'Cash Accounts for Strange Nets' with cash account settings","")</f>
        <v/>
      </c>
      <c r="N149" s="46" t="str">
        <f t="shared" si="2"/>
        <v/>
      </c>
    </row>
    <row r="150" spans="1:14">
      <c r="A150" s="50" t="str">
        <f>IF(B150&lt;&gt;"",'Signature Sheet'!$D$13,"")</f>
        <v/>
      </c>
      <c r="B150" s="94"/>
      <c r="C150" s="94"/>
      <c r="D150" s="93"/>
      <c r="E150" s="94"/>
      <c r="F150" s="93"/>
      <c r="G150" s="93"/>
      <c r="H150" s="94"/>
      <c r="I150" s="94"/>
      <c r="J150" s="94"/>
      <c r="K150" s="94"/>
      <c r="L150" s="1"/>
      <c r="M150" s="46" t="str">
        <f>IF(AND(COUNTIF('Cash Accounts for Strange Nets'!A:A,A150&amp;CHAR(32)&amp;"/" &amp;CHAR(32)&amp;C150&amp;CHAR(32)&amp;"-"&amp;CHAR(32)&amp;D150&amp;"("&amp;E150&amp;")")=0,OR('Processing Settings'!G150="Netting with Strange Nets ('UNWIND'/ 'NET/SPLIT')",'Processing Settings'!G150="Aggregation with Linking",AND('Processing Settings'!G150="Aggregation",C150&lt;&gt;"Eurex Derivate"))),"Please update tab 'Cash Accounts for Strange Nets' with cash account settings","")</f>
        <v/>
      </c>
      <c r="N150" s="46" t="str">
        <f t="shared" si="2"/>
        <v/>
      </c>
    </row>
    <row r="151" spans="1:14">
      <c r="A151" s="50" t="str">
        <f>IF(B151&lt;&gt;"",'Signature Sheet'!$D$13,"")</f>
        <v/>
      </c>
      <c r="B151" s="94"/>
      <c r="C151" s="94"/>
      <c r="D151" s="93"/>
      <c r="E151" s="94"/>
      <c r="F151" s="93"/>
      <c r="G151" s="93"/>
      <c r="H151" s="94"/>
      <c r="I151" s="94"/>
      <c r="J151" s="94"/>
      <c r="K151" s="94"/>
      <c r="L151" s="1"/>
      <c r="M151" s="46" t="str">
        <f>IF(AND(COUNTIF('Cash Accounts for Strange Nets'!A:A,A151&amp;CHAR(32)&amp;"/" &amp;CHAR(32)&amp;C151&amp;CHAR(32)&amp;"-"&amp;CHAR(32)&amp;D151&amp;"("&amp;E151&amp;")")=0,OR('Processing Settings'!G151="Netting with Strange Nets ('UNWIND'/ 'NET/SPLIT')",'Processing Settings'!G151="Aggregation with Linking",AND('Processing Settings'!G151="Aggregation",C151&lt;&gt;"Eurex Derivate"))),"Please update tab 'Cash Accounts for Strange Nets' with cash account settings","")</f>
        <v/>
      </c>
      <c r="N151" s="46" t="str">
        <f t="shared" si="2"/>
        <v/>
      </c>
    </row>
    <row r="152" spans="1:14">
      <c r="A152" s="50" t="str">
        <f>IF(B152&lt;&gt;"",'Signature Sheet'!$D$13,"")</f>
        <v/>
      </c>
      <c r="B152" s="94"/>
      <c r="C152" s="94"/>
      <c r="D152" s="93"/>
      <c r="E152" s="94"/>
      <c r="F152" s="93"/>
      <c r="G152" s="93"/>
      <c r="H152" s="94"/>
      <c r="I152" s="94"/>
      <c r="J152" s="94"/>
      <c r="K152" s="94"/>
      <c r="L152" s="1"/>
      <c r="M152" s="46" t="str">
        <f>IF(AND(COUNTIF('Cash Accounts for Strange Nets'!A:A,A152&amp;CHAR(32)&amp;"/" &amp;CHAR(32)&amp;C152&amp;CHAR(32)&amp;"-"&amp;CHAR(32)&amp;D152&amp;"("&amp;E152&amp;")")=0,OR('Processing Settings'!G152="Netting with Strange Nets ('UNWIND'/ 'NET/SPLIT')",'Processing Settings'!G152="Aggregation with Linking",AND('Processing Settings'!G152="Aggregation",C152&lt;&gt;"Eurex Derivate"))),"Please update tab 'Cash Accounts for Strange Nets' with cash account settings","")</f>
        <v/>
      </c>
      <c r="N152" s="46" t="str">
        <f t="shared" si="2"/>
        <v/>
      </c>
    </row>
    <row r="153" spans="1:14">
      <c r="A153" s="50" t="str">
        <f>IF(B153&lt;&gt;"",'Signature Sheet'!$D$13,"")</f>
        <v/>
      </c>
      <c r="B153" s="94"/>
      <c r="C153" s="94"/>
      <c r="D153" s="93"/>
      <c r="E153" s="94"/>
      <c r="F153" s="93"/>
      <c r="G153" s="93"/>
      <c r="H153" s="94"/>
      <c r="I153" s="94"/>
      <c r="J153" s="94"/>
      <c r="K153" s="94"/>
      <c r="L153" s="1"/>
      <c r="M153" s="46" t="str">
        <f>IF(AND(COUNTIF('Cash Accounts for Strange Nets'!A:A,A153&amp;CHAR(32)&amp;"/" &amp;CHAR(32)&amp;C153&amp;CHAR(32)&amp;"-"&amp;CHAR(32)&amp;D153&amp;"("&amp;E153&amp;")")=0,OR('Processing Settings'!G153="Netting with Strange Nets ('UNWIND'/ 'NET/SPLIT')",'Processing Settings'!G153="Aggregation with Linking",AND('Processing Settings'!G153="Aggregation",C153&lt;&gt;"Eurex Derivate"))),"Please update tab 'Cash Accounts for Strange Nets' with cash account settings","")</f>
        <v/>
      </c>
      <c r="N153" s="46" t="str">
        <f t="shared" si="2"/>
        <v/>
      </c>
    </row>
    <row r="154" spans="1:14">
      <c r="A154" s="50" t="str">
        <f>IF(B154&lt;&gt;"",'Signature Sheet'!$D$13,"")</f>
        <v/>
      </c>
      <c r="B154" s="94"/>
      <c r="C154" s="94"/>
      <c r="D154" s="93"/>
      <c r="E154" s="94"/>
      <c r="F154" s="93"/>
      <c r="G154" s="93"/>
      <c r="H154" s="94"/>
      <c r="I154" s="94"/>
      <c r="J154" s="94"/>
      <c r="K154" s="94"/>
      <c r="L154" s="1"/>
      <c r="M154" s="46" t="str">
        <f>IF(AND(COUNTIF('Cash Accounts for Strange Nets'!A:A,A154&amp;CHAR(32)&amp;"/" &amp;CHAR(32)&amp;C154&amp;CHAR(32)&amp;"-"&amp;CHAR(32)&amp;D154&amp;"("&amp;E154&amp;")")=0,OR('Processing Settings'!G154="Netting with Strange Nets ('UNWIND'/ 'NET/SPLIT')",'Processing Settings'!G154="Aggregation with Linking",AND('Processing Settings'!G154="Aggregation",C154&lt;&gt;"Eurex Derivate"))),"Please update tab 'Cash Accounts for Strange Nets' with cash account settings","")</f>
        <v/>
      </c>
      <c r="N154" s="46" t="str">
        <f t="shared" si="2"/>
        <v/>
      </c>
    </row>
    <row r="155" spans="1:14">
      <c r="A155" s="50" t="str">
        <f>IF(B155&lt;&gt;"",'Signature Sheet'!$D$13,"")</f>
        <v/>
      </c>
      <c r="B155" s="94"/>
      <c r="C155" s="94"/>
      <c r="D155" s="93"/>
      <c r="E155" s="94"/>
      <c r="F155" s="93"/>
      <c r="G155" s="93"/>
      <c r="H155" s="94"/>
      <c r="I155" s="94"/>
      <c r="J155" s="94"/>
      <c r="K155" s="94"/>
      <c r="L155" s="1"/>
      <c r="M155" s="46" t="str">
        <f>IF(AND(COUNTIF('Cash Accounts for Strange Nets'!A:A,A155&amp;CHAR(32)&amp;"/" &amp;CHAR(32)&amp;C155&amp;CHAR(32)&amp;"-"&amp;CHAR(32)&amp;D155&amp;"("&amp;E155&amp;")")=0,OR('Processing Settings'!G155="Netting with Strange Nets ('UNWIND'/ 'NET/SPLIT')",'Processing Settings'!G155="Aggregation with Linking",AND('Processing Settings'!G155="Aggregation",C155&lt;&gt;"Eurex Derivate"))),"Please update tab 'Cash Accounts for Strange Nets' with cash account settings","")</f>
        <v/>
      </c>
      <c r="N155" s="46" t="str">
        <f t="shared" si="2"/>
        <v/>
      </c>
    </row>
    <row r="156" spans="1:14">
      <c r="A156" s="50" t="str">
        <f>IF(B156&lt;&gt;"",'Signature Sheet'!$D$13,"")</f>
        <v/>
      </c>
      <c r="B156" s="94"/>
      <c r="C156" s="94"/>
      <c r="D156" s="93"/>
      <c r="E156" s="94"/>
      <c r="F156" s="93"/>
      <c r="G156" s="93"/>
      <c r="H156" s="94"/>
      <c r="I156" s="94"/>
      <c r="J156" s="94"/>
      <c r="K156" s="94"/>
      <c r="L156" s="1"/>
      <c r="M156" s="46" t="str">
        <f>IF(AND(COUNTIF('Cash Accounts for Strange Nets'!A:A,A156&amp;CHAR(32)&amp;"/" &amp;CHAR(32)&amp;C156&amp;CHAR(32)&amp;"-"&amp;CHAR(32)&amp;D156&amp;"("&amp;E156&amp;")")=0,OR('Processing Settings'!G156="Netting with Strange Nets ('UNWIND'/ 'NET/SPLIT')",'Processing Settings'!G156="Aggregation with Linking",AND('Processing Settings'!G156="Aggregation",C156&lt;&gt;"Eurex Derivate"))),"Please update tab 'Cash Accounts for Strange Nets' with cash account settings","")</f>
        <v/>
      </c>
      <c r="N156" s="46" t="str">
        <f t="shared" si="2"/>
        <v/>
      </c>
    </row>
    <row r="157" spans="1:14">
      <c r="A157" s="50" t="str">
        <f>IF(B157&lt;&gt;"",'Signature Sheet'!$D$13,"")</f>
        <v/>
      </c>
      <c r="B157" s="94"/>
      <c r="C157" s="94"/>
      <c r="D157" s="93"/>
      <c r="E157" s="94"/>
      <c r="F157" s="93"/>
      <c r="G157" s="93"/>
      <c r="H157" s="94"/>
      <c r="I157" s="94"/>
      <c r="J157" s="94"/>
      <c r="K157" s="94"/>
      <c r="L157" s="1"/>
      <c r="M157" s="46" t="str">
        <f>IF(AND(COUNTIF('Cash Accounts for Strange Nets'!A:A,A157&amp;CHAR(32)&amp;"/" &amp;CHAR(32)&amp;C157&amp;CHAR(32)&amp;"-"&amp;CHAR(32)&amp;D157&amp;"("&amp;E157&amp;")")=0,OR('Processing Settings'!G157="Netting with Strange Nets ('UNWIND'/ 'NET/SPLIT')",'Processing Settings'!G157="Aggregation with Linking",AND('Processing Settings'!G157="Aggregation",C157&lt;&gt;"Eurex Derivate"))),"Please update tab 'Cash Accounts for Strange Nets' with cash account settings","")</f>
        <v/>
      </c>
      <c r="N157" s="46" t="str">
        <f t="shared" si="2"/>
        <v/>
      </c>
    </row>
    <row r="158" spans="1:14">
      <c r="A158" s="50" t="str">
        <f>IF(B158&lt;&gt;"",'Signature Sheet'!$D$13,"")</f>
        <v/>
      </c>
      <c r="B158" s="94"/>
      <c r="C158" s="94"/>
      <c r="D158" s="93"/>
      <c r="E158" s="94"/>
      <c r="F158" s="93"/>
      <c r="G158" s="93"/>
      <c r="H158" s="94"/>
      <c r="I158" s="94"/>
      <c r="J158" s="94"/>
      <c r="K158" s="94"/>
      <c r="L158" s="1"/>
      <c r="M158" s="46" t="str">
        <f>IF(AND(COUNTIF('Cash Accounts for Strange Nets'!A:A,A158&amp;CHAR(32)&amp;"/" &amp;CHAR(32)&amp;C158&amp;CHAR(32)&amp;"-"&amp;CHAR(32)&amp;D158&amp;"("&amp;E158&amp;")")=0,OR('Processing Settings'!G158="Netting with Strange Nets ('UNWIND'/ 'NET/SPLIT')",'Processing Settings'!G158="Aggregation with Linking",AND('Processing Settings'!G158="Aggregation",C158&lt;&gt;"Eurex Derivate"))),"Please update tab 'Cash Accounts for Strange Nets' with cash account settings","")</f>
        <v/>
      </c>
      <c r="N158" s="46" t="str">
        <f t="shared" si="2"/>
        <v/>
      </c>
    </row>
    <row r="159" spans="1:14">
      <c r="A159" s="50" t="str">
        <f>IF(B159&lt;&gt;"",'Signature Sheet'!$D$13,"")</f>
        <v/>
      </c>
      <c r="B159" s="94"/>
      <c r="C159" s="94"/>
      <c r="D159" s="93"/>
      <c r="E159" s="94"/>
      <c r="F159" s="93"/>
      <c r="G159" s="93"/>
      <c r="H159" s="94"/>
      <c r="I159" s="94"/>
      <c r="J159" s="94"/>
      <c r="K159" s="94"/>
      <c r="L159" s="1"/>
      <c r="M159" s="46" t="str">
        <f>IF(AND(COUNTIF('Cash Accounts for Strange Nets'!A:A,A159&amp;CHAR(32)&amp;"/" &amp;CHAR(32)&amp;C159&amp;CHAR(32)&amp;"-"&amp;CHAR(32)&amp;D159&amp;"("&amp;E159&amp;")")=0,OR('Processing Settings'!G159="Netting with Strange Nets ('UNWIND'/ 'NET/SPLIT')",'Processing Settings'!G159="Aggregation with Linking",AND('Processing Settings'!G159="Aggregation",C159&lt;&gt;"Eurex Derivate"))),"Please update tab 'Cash Accounts for Strange Nets' with cash account settings","")</f>
        <v/>
      </c>
      <c r="N159" s="46" t="str">
        <f t="shared" si="2"/>
        <v/>
      </c>
    </row>
    <row r="160" spans="1:14">
      <c r="A160" s="50" t="str">
        <f>IF(B160&lt;&gt;"",'Signature Sheet'!$D$13,"")</f>
        <v/>
      </c>
      <c r="B160" s="94"/>
      <c r="C160" s="94"/>
      <c r="D160" s="93"/>
      <c r="E160" s="94"/>
      <c r="F160" s="93"/>
      <c r="G160" s="93"/>
      <c r="H160" s="94"/>
      <c r="I160" s="94"/>
      <c r="J160" s="94"/>
      <c r="K160" s="94"/>
      <c r="L160" s="1"/>
      <c r="M160" s="46" t="str">
        <f>IF(AND(COUNTIF('Cash Accounts for Strange Nets'!A:A,A160&amp;CHAR(32)&amp;"/" &amp;CHAR(32)&amp;C160&amp;CHAR(32)&amp;"-"&amp;CHAR(32)&amp;D160&amp;"("&amp;E160&amp;")")=0,OR('Processing Settings'!G160="Netting with Strange Nets ('UNWIND'/ 'NET/SPLIT')",'Processing Settings'!G160="Aggregation with Linking",AND('Processing Settings'!G160="Aggregation",C160&lt;&gt;"Eurex Derivate"))),"Please update tab 'Cash Accounts for Strange Nets' with cash account settings","")</f>
        <v/>
      </c>
      <c r="N160" s="46" t="str">
        <f t="shared" si="2"/>
        <v/>
      </c>
    </row>
    <row r="161" spans="1:14">
      <c r="A161" s="50" t="str">
        <f>IF(B161&lt;&gt;"",'Signature Sheet'!$D$13,"")</f>
        <v/>
      </c>
      <c r="B161" s="94"/>
      <c r="C161" s="94"/>
      <c r="D161" s="93"/>
      <c r="E161" s="94"/>
      <c r="F161" s="93"/>
      <c r="G161" s="93"/>
      <c r="H161" s="94"/>
      <c r="I161" s="94"/>
      <c r="J161" s="94"/>
      <c r="K161" s="94"/>
      <c r="L161" s="1"/>
      <c r="M161" s="46" t="str">
        <f>IF(AND(COUNTIF('Cash Accounts for Strange Nets'!A:A,A161&amp;CHAR(32)&amp;"/" &amp;CHAR(32)&amp;C161&amp;CHAR(32)&amp;"-"&amp;CHAR(32)&amp;D161&amp;"("&amp;E161&amp;")")=0,OR('Processing Settings'!G161="Netting with Strange Nets ('UNWIND'/ 'NET/SPLIT')",'Processing Settings'!G161="Aggregation with Linking",AND('Processing Settings'!G161="Aggregation",C161&lt;&gt;"Eurex Derivate"))),"Please update tab 'Cash Accounts for Strange Nets' with cash account settings","")</f>
        <v/>
      </c>
      <c r="N161" s="46" t="str">
        <f t="shared" si="2"/>
        <v/>
      </c>
    </row>
    <row r="162" spans="1:14">
      <c r="A162" s="50" t="str">
        <f>IF(B162&lt;&gt;"",'Signature Sheet'!$D$13,"")</f>
        <v/>
      </c>
      <c r="B162" s="94"/>
      <c r="C162" s="94"/>
      <c r="D162" s="93"/>
      <c r="E162" s="94"/>
      <c r="F162" s="93"/>
      <c r="G162" s="93"/>
      <c r="H162" s="94"/>
      <c r="I162" s="94"/>
      <c r="J162" s="94"/>
      <c r="K162" s="94"/>
      <c r="L162" s="1"/>
      <c r="M162" s="46" t="str">
        <f>IF(AND(COUNTIF('Cash Accounts for Strange Nets'!A:A,A162&amp;CHAR(32)&amp;"/" &amp;CHAR(32)&amp;C162&amp;CHAR(32)&amp;"-"&amp;CHAR(32)&amp;D162&amp;"("&amp;E162&amp;")")=0,OR('Processing Settings'!G162="Netting with Strange Nets ('UNWIND'/ 'NET/SPLIT')",'Processing Settings'!G162="Aggregation with Linking",AND('Processing Settings'!G162="Aggregation",C162&lt;&gt;"Eurex Derivate"))),"Please update tab 'Cash Accounts for Strange Nets' with cash account settings","")</f>
        <v/>
      </c>
      <c r="N162" s="46" t="str">
        <f t="shared" si="2"/>
        <v/>
      </c>
    </row>
    <row r="163" spans="1:14">
      <c r="A163" s="50" t="str">
        <f>IF(B163&lt;&gt;"",'Signature Sheet'!$D$13,"")</f>
        <v/>
      </c>
      <c r="B163" s="94"/>
      <c r="C163" s="94"/>
      <c r="D163" s="93"/>
      <c r="E163" s="94"/>
      <c r="F163" s="93"/>
      <c r="G163" s="93"/>
      <c r="H163" s="94"/>
      <c r="I163" s="94"/>
      <c r="J163" s="94"/>
      <c r="K163" s="94"/>
      <c r="L163" s="1"/>
      <c r="M163" s="46" t="str">
        <f>IF(AND(COUNTIF('Cash Accounts for Strange Nets'!A:A,A163&amp;CHAR(32)&amp;"/" &amp;CHAR(32)&amp;C163&amp;CHAR(32)&amp;"-"&amp;CHAR(32)&amp;D163&amp;"("&amp;E163&amp;")")=0,OR('Processing Settings'!G163="Netting with Strange Nets ('UNWIND'/ 'NET/SPLIT')",'Processing Settings'!G163="Aggregation with Linking",AND('Processing Settings'!G163="Aggregation",C163&lt;&gt;"Eurex Derivate"))),"Please update tab 'Cash Accounts for Strange Nets' with cash account settings","")</f>
        <v/>
      </c>
      <c r="N163" s="46" t="str">
        <f t="shared" si="2"/>
        <v/>
      </c>
    </row>
    <row r="164" spans="1:14">
      <c r="A164" s="50" t="str">
        <f>IF(B164&lt;&gt;"",'Signature Sheet'!$D$13,"")</f>
        <v/>
      </c>
      <c r="B164" s="94"/>
      <c r="C164" s="94"/>
      <c r="D164" s="93"/>
      <c r="E164" s="94"/>
      <c r="F164" s="93"/>
      <c r="G164" s="93"/>
      <c r="H164" s="94"/>
      <c r="I164" s="94"/>
      <c r="J164" s="94"/>
      <c r="K164" s="94"/>
      <c r="L164" s="1"/>
      <c r="M164" s="46" t="str">
        <f>IF(AND(COUNTIF('Cash Accounts for Strange Nets'!A:A,A164&amp;CHAR(32)&amp;"/" &amp;CHAR(32)&amp;C164&amp;CHAR(32)&amp;"-"&amp;CHAR(32)&amp;D164&amp;"("&amp;E164&amp;")")=0,OR('Processing Settings'!G164="Netting with Strange Nets ('UNWIND'/ 'NET/SPLIT')",'Processing Settings'!G164="Aggregation with Linking",AND('Processing Settings'!G164="Aggregation",C164&lt;&gt;"Eurex Derivate"))),"Please update tab 'Cash Accounts for Strange Nets' with cash account settings","")</f>
        <v/>
      </c>
      <c r="N164" s="46" t="str">
        <f t="shared" si="2"/>
        <v/>
      </c>
    </row>
    <row r="165" spans="1:14">
      <c r="A165" s="50" t="str">
        <f>IF(B165&lt;&gt;"",'Signature Sheet'!$D$13,"")</f>
        <v/>
      </c>
      <c r="B165" s="94"/>
      <c r="C165" s="94"/>
      <c r="D165" s="93"/>
      <c r="E165" s="94"/>
      <c r="F165" s="93"/>
      <c r="G165" s="93"/>
      <c r="H165" s="94"/>
      <c r="I165" s="94"/>
      <c r="J165" s="94"/>
      <c r="K165" s="94"/>
      <c r="L165" s="1"/>
      <c r="M165" s="46" t="str">
        <f>IF(AND(COUNTIF('Cash Accounts for Strange Nets'!A:A,A165&amp;CHAR(32)&amp;"/" &amp;CHAR(32)&amp;C165&amp;CHAR(32)&amp;"-"&amp;CHAR(32)&amp;D165&amp;"("&amp;E165&amp;")")=0,OR('Processing Settings'!G165="Netting with Strange Nets ('UNWIND'/ 'NET/SPLIT')",'Processing Settings'!G165="Aggregation with Linking",AND('Processing Settings'!G165="Aggregation",C165&lt;&gt;"Eurex Derivate"))),"Please update tab 'Cash Accounts for Strange Nets' with cash account settings","")</f>
        <v/>
      </c>
      <c r="N165" s="46" t="str">
        <f t="shared" si="2"/>
        <v/>
      </c>
    </row>
    <row r="166" spans="1:14">
      <c r="A166" s="50" t="str">
        <f>IF(B166&lt;&gt;"",'Signature Sheet'!$D$13,"")</f>
        <v/>
      </c>
      <c r="B166" s="94"/>
      <c r="C166" s="94"/>
      <c r="D166" s="93"/>
      <c r="E166" s="94"/>
      <c r="F166" s="93"/>
      <c r="G166" s="93"/>
      <c r="H166" s="94"/>
      <c r="I166" s="94"/>
      <c r="J166" s="94"/>
      <c r="K166" s="94"/>
      <c r="L166" s="1"/>
      <c r="M166" s="46" t="str">
        <f>IF(AND(COUNTIF('Cash Accounts for Strange Nets'!A:A,A166&amp;CHAR(32)&amp;"/" &amp;CHAR(32)&amp;C166&amp;CHAR(32)&amp;"-"&amp;CHAR(32)&amp;D166&amp;"("&amp;E166&amp;")")=0,OR('Processing Settings'!G166="Netting with Strange Nets ('UNWIND'/ 'NET/SPLIT')",'Processing Settings'!G166="Aggregation with Linking",AND('Processing Settings'!G166="Aggregation",C166&lt;&gt;"Eurex Derivate"))),"Please update tab 'Cash Accounts for Strange Nets' with cash account settings","")</f>
        <v/>
      </c>
      <c r="N166" s="46" t="str">
        <f t="shared" si="2"/>
        <v/>
      </c>
    </row>
    <row r="167" spans="1:14">
      <c r="A167" s="50" t="str">
        <f>IF(B167&lt;&gt;"",'Signature Sheet'!$D$13,"")</f>
        <v/>
      </c>
      <c r="B167" s="94"/>
      <c r="C167" s="94"/>
      <c r="D167" s="93"/>
      <c r="E167" s="94"/>
      <c r="F167" s="93"/>
      <c r="G167" s="93"/>
      <c r="H167" s="94"/>
      <c r="I167" s="94"/>
      <c r="J167" s="94"/>
      <c r="K167" s="94"/>
      <c r="L167" s="1"/>
      <c r="M167" s="46" t="str">
        <f>IF(AND(COUNTIF('Cash Accounts for Strange Nets'!A:A,A167&amp;CHAR(32)&amp;"/" &amp;CHAR(32)&amp;C167&amp;CHAR(32)&amp;"-"&amp;CHAR(32)&amp;D167&amp;"("&amp;E167&amp;")")=0,OR('Processing Settings'!G167="Netting with Strange Nets ('UNWIND'/ 'NET/SPLIT')",'Processing Settings'!G167="Aggregation with Linking",AND('Processing Settings'!G167="Aggregation",C167&lt;&gt;"Eurex Derivate"))),"Please update tab 'Cash Accounts for Strange Nets' with cash account settings","")</f>
        <v/>
      </c>
      <c r="N167" s="46" t="str">
        <f t="shared" si="2"/>
        <v/>
      </c>
    </row>
    <row r="168" spans="1:14">
      <c r="A168" s="50" t="str">
        <f>IF(B168&lt;&gt;"",'Signature Sheet'!$D$13,"")</f>
        <v/>
      </c>
      <c r="B168" s="94"/>
      <c r="C168" s="94"/>
      <c r="D168" s="93"/>
      <c r="E168" s="94"/>
      <c r="F168" s="93"/>
      <c r="G168" s="93"/>
      <c r="H168" s="94"/>
      <c r="I168" s="94"/>
      <c r="J168" s="94"/>
      <c r="K168" s="94"/>
      <c r="L168" s="1"/>
      <c r="M168" s="46" t="str">
        <f>IF(AND(COUNTIF('Cash Accounts for Strange Nets'!A:A,A168&amp;CHAR(32)&amp;"/" &amp;CHAR(32)&amp;C168&amp;CHAR(32)&amp;"-"&amp;CHAR(32)&amp;D168&amp;"("&amp;E168&amp;")")=0,OR('Processing Settings'!G168="Netting with Strange Nets ('UNWIND'/ 'NET/SPLIT')",'Processing Settings'!G168="Aggregation with Linking",AND('Processing Settings'!G168="Aggregation",C168&lt;&gt;"Eurex Derivate"))),"Please update tab 'Cash Accounts for Strange Nets' with cash account settings","")</f>
        <v/>
      </c>
      <c r="N168" s="46" t="str">
        <f t="shared" si="2"/>
        <v/>
      </c>
    </row>
    <row r="169" spans="1:14">
      <c r="A169" s="50" t="str">
        <f>IF(B169&lt;&gt;"",'Signature Sheet'!$D$13,"")</f>
        <v/>
      </c>
      <c r="B169" s="94"/>
      <c r="C169" s="94"/>
      <c r="D169" s="93"/>
      <c r="E169" s="94"/>
      <c r="F169" s="93"/>
      <c r="G169" s="93"/>
      <c r="H169" s="94"/>
      <c r="I169" s="94"/>
      <c r="J169" s="94"/>
      <c r="K169" s="94"/>
      <c r="L169" s="1"/>
      <c r="M169" s="46" t="str">
        <f>IF(AND(COUNTIF('Cash Accounts for Strange Nets'!A:A,A169&amp;CHAR(32)&amp;"/" &amp;CHAR(32)&amp;C169&amp;CHAR(32)&amp;"-"&amp;CHAR(32)&amp;D169&amp;"("&amp;E169&amp;")")=0,OR('Processing Settings'!G169="Netting with Strange Nets ('UNWIND'/ 'NET/SPLIT')",'Processing Settings'!G169="Aggregation with Linking",AND('Processing Settings'!G169="Aggregation",C169&lt;&gt;"Eurex Derivate"))),"Please update tab 'Cash Accounts for Strange Nets' with cash account settings","")</f>
        <v/>
      </c>
      <c r="N169" s="46" t="str">
        <f t="shared" si="2"/>
        <v/>
      </c>
    </row>
    <row r="170" spans="1:14">
      <c r="A170" s="50" t="str">
        <f>IF(B170&lt;&gt;"",'Signature Sheet'!$D$13,"")</f>
        <v/>
      </c>
      <c r="B170" s="94"/>
      <c r="C170" s="94"/>
      <c r="D170" s="93"/>
      <c r="E170" s="94"/>
      <c r="F170" s="93"/>
      <c r="G170" s="93"/>
      <c r="H170" s="94"/>
      <c r="I170" s="94"/>
      <c r="J170" s="94"/>
      <c r="K170" s="94"/>
      <c r="L170" s="1"/>
      <c r="M170" s="46" t="str">
        <f>IF(AND(COUNTIF('Cash Accounts for Strange Nets'!A:A,A170&amp;CHAR(32)&amp;"/" &amp;CHAR(32)&amp;C170&amp;CHAR(32)&amp;"-"&amp;CHAR(32)&amp;D170&amp;"("&amp;E170&amp;")")=0,OR('Processing Settings'!G170="Netting with Strange Nets ('UNWIND'/ 'NET/SPLIT')",'Processing Settings'!G170="Aggregation with Linking",AND('Processing Settings'!G170="Aggregation",C170&lt;&gt;"Eurex Derivate"))),"Please update tab 'Cash Accounts for Strange Nets' with cash account settings","")</f>
        <v/>
      </c>
      <c r="N170" s="46" t="str">
        <f t="shared" si="2"/>
        <v/>
      </c>
    </row>
    <row r="171" spans="1:14">
      <c r="A171" s="50" t="str">
        <f>IF(B171&lt;&gt;"",'Signature Sheet'!$D$13,"")</f>
        <v/>
      </c>
      <c r="B171" s="94"/>
      <c r="C171" s="94"/>
      <c r="D171" s="93"/>
      <c r="E171" s="94"/>
      <c r="F171" s="93"/>
      <c r="G171" s="93"/>
      <c r="H171" s="94"/>
      <c r="I171" s="94"/>
      <c r="J171" s="94"/>
      <c r="K171" s="94"/>
      <c r="L171" s="1"/>
      <c r="M171" s="46" t="str">
        <f>IF(AND(COUNTIF('Cash Accounts for Strange Nets'!A:A,A171&amp;CHAR(32)&amp;"/" &amp;CHAR(32)&amp;C171&amp;CHAR(32)&amp;"-"&amp;CHAR(32)&amp;D171&amp;"("&amp;E171&amp;")")=0,OR('Processing Settings'!G171="Netting with Strange Nets ('UNWIND'/ 'NET/SPLIT')",'Processing Settings'!G171="Aggregation with Linking",AND('Processing Settings'!G171="Aggregation",C171&lt;&gt;"Eurex Derivate"))),"Please update tab 'Cash Accounts for Strange Nets' with cash account settings","")</f>
        <v/>
      </c>
      <c r="N171" s="46" t="str">
        <f t="shared" si="2"/>
        <v/>
      </c>
    </row>
    <row r="172" spans="1:14">
      <c r="A172" s="50" t="str">
        <f>IF(B172&lt;&gt;"",'Signature Sheet'!$D$13,"")</f>
        <v/>
      </c>
      <c r="B172" s="94"/>
      <c r="C172" s="94"/>
      <c r="D172" s="93"/>
      <c r="E172" s="94"/>
      <c r="F172" s="93"/>
      <c r="G172" s="93"/>
      <c r="H172" s="94"/>
      <c r="I172" s="94"/>
      <c r="J172" s="94"/>
      <c r="K172" s="94"/>
      <c r="L172" s="1"/>
      <c r="M172" s="46" t="str">
        <f>IF(AND(COUNTIF('Cash Accounts for Strange Nets'!A:A,A172&amp;CHAR(32)&amp;"/" &amp;CHAR(32)&amp;C172&amp;CHAR(32)&amp;"-"&amp;CHAR(32)&amp;D172&amp;"("&amp;E172&amp;")")=0,OR('Processing Settings'!G172="Netting with Strange Nets ('UNWIND'/ 'NET/SPLIT')",'Processing Settings'!G172="Aggregation with Linking",AND('Processing Settings'!G172="Aggregation",C172&lt;&gt;"Eurex Derivate"))),"Please update tab 'Cash Accounts for Strange Nets' with cash account settings","")</f>
        <v/>
      </c>
      <c r="N172" s="46" t="str">
        <f t="shared" si="2"/>
        <v/>
      </c>
    </row>
    <row r="173" spans="1:14">
      <c r="A173" s="50" t="str">
        <f>IF(B173&lt;&gt;"",'Signature Sheet'!$D$13,"")</f>
        <v/>
      </c>
      <c r="B173" s="94"/>
      <c r="C173" s="94"/>
      <c r="D173" s="93"/>
      <c r="E173" s="94"/>
      <c r="F173" s="93"/>
      <c r="G173" s="93"/>
      <c r="H173" s="94"/>
      <c r="I173" s="94"/>
      <c r="J173" s="94"/>
      <c r="K173" s="94"/>
      <c r="L173" s="1"/>
      <c r="M173" s="46" t="str">
        <f>IF(AND(COUNTIF('Cash Accounts for Strange Nets'!A:A,A173&amp;CHAR(32)&amp;"/" &amp;CHAR(32)&amp;C173&amp;CHAR(32)&amp;"-"&amp;CHAR(32)&amp;D173&amp;"("&amp;E173&amp;")")=0,OR('Processing Settings'!G173="Netting with Strange Nets ('UNWIND'/ 'NET/SPLIT')",'Processing Settings'!G173="Aggregation with Linking",AND('Processing Settings'!G173="Aggregation",C173&lt;&gt;"Eurex Derivate"))),"Please update tab 'Cash Accounts for Strange Nets' with cash account settings","")</f>
        <v/>
      </c>
      <c r="N173" s="46" t="str">
        <f t="shared" si="2"/>
        <v/>
      </c>
    </row>
    <row r="174" spans="1:14">
      <c r="A174" s="50" t="str">
        <f>IF(B174&lt;&gt;"",'Signature Sheet'!$D$13,"")</f>
        <v/>
      </c>
      <c r="B174" s="94"/>
      <c r="C174" s="94"/>
      <c r="D174" s="93"/>
      <c r="E174" s="94"/>
      <c r="F174" s="93"/>
      <c r="G174" s="93"/>
      <c r="H174" s="94"/>
      <c r="I174" s="94"/>
      <c r="J174" s="94"/>
      <c r="K174" s="94"/>
      <c r="L174" s="1"/>
      <c r="M174" s="46" t="str">
        <f>IF(AND(COUNTIF('Cash Accounts for Strange Nets'!A:A,A174&amp;CHAR(32)&amp;"/" &amp;CHAR(32)&amp;C174&amp;CHAR(32)&amp;"-"&amp;CHAR(32)&amp;D174&amp;"("&amp;E174&amp;")")=0,OR('Processing Settings'!G174="Netting with Strange Nets ('UNWIND'/ 'NET/SPLIT')",'Processing Settings'!G174="Aggregation with Linking",AND('Processing Settings'!G174="Aggregation",C174&lt;&gt;"Eurex Derivate"))),"Please update tab 'Cash Accounts for Strange Nets' with cash account settings","")</f>
        <v/>
      </c>
      <c r="N174" s="46" t="str">
        <f t="shared" si="2"/>
        <v/>
      </c>
    </row>
    <row r="175" spans="1:14">
      <c r="A175" s="50" t="str">
        <f>IF(B175&lt;&gt;"",'Signature Sheet'!$D$13,"")</f>
        <v/>
      </c>
      <c r="B175" s="94"/>
      <c r="C175" s="94"/>
      <c r="D175" s="93"/>
      <c r="E175" s="94"/>
      <c r="F175" s="93"/>
      <c r="G175" s="93"/>
      <c r="H175" s="94"/>
      <c r="I175" s="94"/>
      <c r="J175" s="94"/>
      <c r="K175" s="94"/>
      <c r="L175" s="1"/>
      <c r="M175" s="46" t="str">
        <f>IF(AND(COUNTIF('Cash Accounts for Strange Nets'!A:A,A175&amp;CHAR(32)&amp;"/" &amp;CHAR(32)&amp;C175&amp;CHAR(32)&amp;"-"&amp;CHAR(32)&amp;D175&amp;"("&amp;E175&amp;")")=0,OR('Processing Settings'!G175="Netting with Strange Nets ('UNWIND'/ 'NET/SPLIT')",'Processing Settings'!G175="Aggregation with Linking",AND('Processing Settings'!G175="Aggregation",C175&lt;&gt;"Eurex Derivate"))),"Please update tab 'Cash Accounts for Strange Nets' with cash account settings","")</f>
        <v/>
      </c>
      <c r="N175" s="46" t="str">
        <f t="shared" si="2"/>
        <v/>
      </c>
    </row>
    <row r="176" spans="1:14">
      <c r="A176" s="50" t="str">
        <f>IF(B176&lt;&gt;"",'Signature Sheet'!$D$13,"")</f>
        <v/>
      </c>
      <c r="B176" s="94"/>
      <c r="C176" s="94"/>
      <c r="D176" s="93"/>
      <c r="E176" s="94"/>
      <c r="F176" s="93"/>
      <c r="G176" s="93"/>
      <c r="H176" s="94"/>
      <c r="I176" s="94"/>
      <c r="J176" s="94"/>
      <c r="K176" s="94"/>
      <c r="L176" s="1"/>
      <c r="M176" s="46" t="str">
        <f>IF(AND(COUNTIF('Cash Accounts for Strange Nets'!A:A,A176&amp;CHAR(32)&amp;"/" &amp;CHAR(32)&amp;C176&amp;CHAR(32)&amp;"-"&amp;CHAR(32)&amp;D176&amp;"("&amp;E176&amp;")")=0,OR('Processing Settings'!G176="Netting with Strange Nets ('UNWIND'/ 'NET/SPLIT')",'Processing Settings'!G176="Aggregation with Linking",AND('Processing Settings'!G176="Aggregation",C176&lt;&gt;"Eurex Derivate"))),"Please update tab 'Cash Accounts for Strange Nets' with cash account settings","")</f>
        <v/>
      </c>
      <c r="N176" s="46" t="str">
        <f t="shared" si="2"/>
        <v/>
      </c>
    </row>
    <row r="177" spans="1:14">
      <c r="A177" s="50" t="str">
        <f>IF(B177&lt;&gt;"",'Signature Sheet'!$D$13,"")</f>
        <v/>
      </c>
      <c r="B177" s="94"/>
      <c r="C177" s="94"/>
      <c r="D177" s="93"/>
      <c r="E177" s="94"/>
      <c r="F177" s="93"/>
      <c r="G177" s="93"/>
      <c r="H177" s="94"/>
      <c r="I177" s="94"/>
      <c r="J177" s="94"/>
      <c r="K177" s="94"/>
      <c r="L177" s="1"/>
      <c r="M177" s="46" t="str">
        <f>IF(AND(COUNTIF('Cash Accounts for Strange Nets'!A:A,A177&amp;CHAR(32)&amp;"/" &amp;CHAR(32)&amp;C177&amp;CHAR(32)&amp;"-"&amp;CHAR(32)&amp;D177&amp;"("&amp;E177&amp;")")=0,OR('Processing Settings'!G177="Netting with Strange Nets ('UNWIND'/ 'NET/SPLIT')",'Processing Settings'!G177="Aggregation with Linking",AND('Processing Settings'!G177="Aggregation",C177&lt;&gt;"Eurex Derivate"))),"Please update tab 'Cash Accounts for Strange Nets' with cash account settings","")</f>
        <v/>
      </c>
      <c r="N177" s="46" t="str">
        <f t="shared" si="2"/>
        <v/>
      </c>
    </row>
    <row r="178" spans="1:14">
      <c r="A178" s="50" t="str">
        <f>IF(B178&lt;&gt;"",'Signature Sheet'!$D$13,"")</f>
        <v/>
      </c>
      <c r="B178" s="94"/>
      <c r="C178" s="94"/>
      <c r="D178" s="93"/>
      <c r="E178" s="94"/>
      <c r="F178" s="93"/>
      <c r="G178" s="93"/>
      <c r="H178" s="94"/>
      <c r="I178" s="94"/>
      <c r="J178" s="94"/>
      <c r="K178" s="94"/>
      <c r="L178" s="1"/>
      <c r="M178" s="46" t="str">
        <f>IF(AND(COUNTIF('Cash Accounts for Strange Nets'!A:A,A178&amp;CHAR(32)&amp;"/" &amp;CHAR(32)&amp;C178&amp;CHAR(32)&amp;"-"&amp;CHAR(32)&amp;D178&amp;"("&amp;E178&amp;")")=0,OR('Processing Settings'!G178="Netting with Strange Nets ('UNWIND'/ 'NET/SPLIT')",'Processing Settings'!G178="Aggregation with Linking",AND('Processing Settings'!G178="Aggregation",C178&lt;&gt;"Eurex Derivate"))),"Please update tab 'Cash Accounts for Strange Nets' with cash account settings","")</f>
        <v/>
      </c>
      <c r="N178" s="46" t="str">
        <f t="shared" si="2"/>
        <v/>
      </c>
    </row>
    <row r="179" spans="1:14">
      <c r="A179" s="50" t="str">
        <f>IF(B179&lt;&gt;"",'Signature Sheet'!$D$13,"")</f>
        <v/>
      </c>
      <c r="B179" s="94"/>
      <c r="C179" s="94"/>
      <c r="D179" s="93"/>
      <c r="E179" s="94"/>
      <c r="F179" s="93"/>
      <c r="G179" s="93"/>
      <c r="H179" s="94"/>
      <c r="I179" s="94"/>
      <c r="J179" s="94"/>
      <c r="K179" s="94"/>
      <c r="L179" s="1"/>
      <c r="M179" s="46" t="str">
        <f>IF(AND(COUNTIF('Cash Accounts for Strange Nets'!A:A,A179&amp;CHAR(32)&amp;"/" &amp;CHAR(32)&amp;C179&amp;CHAR(32)&amp;"-"&amp;CHAR(32)&amp;D179&amp;"("&amp;E179&amp;")")=0,OR('Processing Settings'!G179="Netting with Strange Nets ('UNWIND'/ 'NET/SPLIT')",'Processing Settings'!G179="Aggregation with Linking",AND('Processing Settings'!G179="Aggregation",C179&lt;&gt;"Eurex Derivate"))),"Please update tab 'Cash Accounts for Strange Nets' with cash account settings","")</f>
        <v/>
      </c>
      <c r="N179" s="46" t="str">
        <f t="shared" si="2"/>
        <v/>
      </c>
    </row>
    <row r="180" spans="1:14">
      <c r="A180" s="50" t="str">
        <f>IF(B180&lt;&gt;"",'Signature Sheet'!$D$13,"")</f>
        <v/>
      </c>
      <c r="B180" s="94"/>
      <c r="C180" s="94"/>
      <c r="D180" s="93"/>
      <c r="E180" s="94"/>
      <c r="F180" s="93"/>
      <c r="G180" s="93"/>
      <c r="H180" s="94"/>
      <c r="I180" s="94"/>
      <c r="J180" s="94"/>
      <c r="K180" s="94"/>
      <c r="L180" s="1"/>
      <c r="M180" s="46" t="str">
        <f>IF(AND(COUNTIF('Cash Accounts for Strange Nets'!A:A,A180&amp;CHAR(32)&amp;"/" &amp;CHAR(32)&amp;C180&amp;CHAR(32)&amp;"-"&amp;CHAR(32)&amp;D180&amp;"("&amp;E180&amp;")")=0,OR('Processing Settings'!G180="Netting with Strange Nets ('UNWIND'/ 'NET/SPLIT')",'Processing Settings'!G180="Aggregation with Linking",AND('Processing Settings'!G180="Aggregation",C180&lt;&gt;"Eurex Derivate"))),"Please update tab 'Cash Accounts for Strange Nets' with cash account settings","")</f>
        <v/>
      </c>
      <c r="N180" s="46" t="str">
        <f t="shared" si="2"/>
        <v/>
      </c>
    </row>
    <row r="181" spans="1:14">
      <c r="A181" s="50" t="str">
        <f>IF(B181&lt;&gt;"",'Signature Sheet'!$D$13,"")</f>
        <v/>
      </c>
      <c r="B181" s="94"/>
      <c r="C181" s="94"/>
      <c r="D181" s="93"/>
      <c r="E181" s="94"/>
      <c r="F181" s="93"/>
      <c r="G181" s="93"/>
      <c r="H181" s="94"/>
      <c r="I181" s="94"/>
      <c r="J181" s="94"/>
      <c r="K181" s="94"/>
      <c r="L181" s="1"/>
      <c r="M181" s="46" t="str">
        <f>IF(AND(COUNTIF('Cash Accounts for Strange Nets'!A:A,A181&amp;CHAR(32)&amp;"/" &amp;CHAR(32)&amp;C181&amp;CHAR(32)&amp;"-"&amp;CHAR(32)&amp;D181&amp;"("&amp;E181&amp;")")=0,OR('Processing Settings'!G181="Netting with Strange Nets ('UNWIND'/ 'NET/SPLIT')",'Processing Settings'!G181="Aggregation with Linking",AND('Processing Settings'!G181="Aggregation",C181&lt;&gt;"Eurex Derivate"))),"Please update tab 'Cash Accounts for Strange Nets' with cash account settings","")</f>
        <v/>
      </c>
      <c r="N181" s="46" t="str">
        <f t="shared" si="2"/>
        <v/>
      </c>
    </row>
    <row r="182" spans="1:14">
      <c r="A182" s="50" t="str">
        <f>IF(B182&lt;&gt;"",'Signature Sheet'!$D$13,"")</f>
        <v/>
      </c>
      <c r="B182" s="94"/>
      <c r="C182" s="94"/>
      <c r="D182" s="93"/>
      <c r="E182" s="94"/>
      <c r="F182" s="93"/>
      <c r="G182" s="93"/>
      <c r="H182" s="94"/>
      <c r="I182" s="94"/>
      <c r="J182" s="94"/>
      <c r="K182" s="94"/>
      <c r="L182" s="1"/>
      <c r="M182" s="46" t="str">
        <f>IF(AND(COUNTIF('Cash Accounts for Strange Nets'!A:A,A182&amp;CHAR(32)&amp;"/" &amp;CHAR(32)&amp;C182&amp;CHAR(32)&amp;"-"&amp;CHAR(32)&amp;D182&amp;"("&amp;E182&amp;")")=0,OR('Processing Settings'!G182="Netting with Strange Nets ('UNWIND'/ 'NET/SPLIT')",'Processing Settings'!G182="Aggregation with Linking",AND('Processing Settings'!G182="Aggregation",C182&lt;&gt;"Eurex Derivate"))),"Please update tab 'Cash Accounts for Strange Nets' with cash account settings","")</f>
        <v/>
      </c>
      <c r="N182" s="46" t="str">
        <f t="shared" si="2"/>
        <v/>
      </c>
    </row>
    <row r="183" spans="1:14">
      <c r="A183" s="50" t="str">
        <f>IF(B183&lt;&gt;"",'Signature Sheet'!$D$13,"")</f>
        <v/>
      </c>
      <c r="B183" s="94"/>
      <c r="C183" s="94"/>
      <c r="D183" s="93"/>
      <c r="E183" s="94"/>
      <c r="F183" s="93"/>
      <c r="G183" s="93"/>
      <c r="H183" s="94"/>
      <c r="I183" s="94"/>
      <c r="J183" s="94"/>
      <c r="K183" s="94"/>
      <c r="L183" s="1"/>
      <c r="M183" s="46" t="str">
        <f>IF(AND(COUNTIF('Cash Accounts for Strange Nets'!A:A,A183&amp;CHAR(32)&amp;"/" &amp;CHAR(32)&amp;C183&amp;CHAR(32)&amp;"-"&amp;CHAR(32)&amp;D183&amp;"("&amp;E183&amp;")")=0,OR('Processing Settings'!G183="Netting with Strange Nets ('UNWIND'/ 'NET/SPLIT')",'Processing Settings'!G183="Aggregation with Linking",AND('Processing Settings'!G183="Aggregation",C183&lt;&gt;"Eurex Derivate"))),"Please update tab 'Cash Accounts for Strange Nets' with cash account settings","")</f>
        <v/>
      </c>
      <c r="N183" s="46" t="str">
        <f t="shared" si="2"/>
        <v/>
      </c>
    </row>
    <row r="184" spans="1:14">
      <c r="A184" s="50" t="str">
        <f>IF(B184&lt;&gt;"",'Signature Sheet'!$D$13,"")</f>
        <v/>
      </c>
      <c r="B184" s="94"/>
      <c r="C184" s="94"/>
      <c r="D184" s="93"/>
      <c r="E184" s="94"/>
      <c r="F184" s="93"/>
      <c r="G184" s="93"/>
      <c r="H184" s="94"/>
      <c r="I184" s="94"/>
      <c r="J184" s="94"/>
      <c r="K184" s="94"/>
      <c r="L184" s="1"/>
      <c r="M184" s="46" t="str">
        <f>IF(AND(COUNTIF('Cash Accounts for Strange Nets'!A:A,A184&amp;CHAR(32)&amp;"/" &amp;CHAR(32)&amp;C184&amp;CHAR(32)&amp;"-"&amp;CHAR(32)&amp;D184&amp;"("&amp;E184&amp;")")=0,OR('Processing Settings'!G184="Netting with Strange Nets ('UNWIND'/ 'NET/SPLIT')",'Processing Settings'!G184="Aggregation with Linking",AND('Processing Settings'!G184="Aggregation",C184&lt;&gt;"Eurex Derivate"))),"Please update tab 'Cash Accounts for Strange Nets' with cash account settings","")</f>
        <v/>
      </c>
      <c r="N184" s="46" t="str">
        <f t="shared" si="2"/>
        <v/>
      </c>
    </row>
    <row r="185" spans="1:14">
      <c r="A185" s="50" t="str">
        <f>IF(B185&lt;&gt;"",'Signature Sheet'!$D$13,"")</f>
        <v/>
      </c>
      <c r="B185" s="94"/>
      <c r="C185" s="94"/>
      <c r="D185" s="93"/>
      <c r="E185" s="94"/>
      <c r="F185" s="93"/>
      <c r="G185" s="93"/>
      <c r="H185" s="94"/>
      <c r="I185" s="94"/>
      <c r="J185" s="94"/>
      <c r="K185" s="94"/>
      <c r="L185" s="1"/>
      <c r="M185" s="46" t="str">
        <f>IF(AND(COUNTIF('Cash Accounts for Strange Nets'!A:A,A185&amp;CHAR(32)&amp;"/" &amp;CHAR(32)&amp;C185&amp;CHAR(32)&amp;"-"&amp;CHAR(32)&amp;D185&amp;"("&amp;E185&amp;")")=0,OR('Processing Settings'!G185="Netting with Strange Nets ('UNWIND'/ 'NET/SPLIT')",'Processing Settings'!G185="Aggregation with Linking",AND('Processing Settings'!G185="Aggregation",C185&lt;&gt;"Eurex Derivate"))),"Please update tab 'Cash Accounts for Strange Nets' with cash account settings","")</f>
        <v/>
      </c>
      <c r="N185" s="46" t="str">
        <f t="shared" si="2"/>
        <v/>
      </c>
    </row>
    <row r="186" spans="1:14">
      <c r="A186" s="50" t="str">
        <f>IF(B186&lt;&gt;"",'Signature Sheet'!$D$13,"")</f>
        <v/>
      </c>
      <c r="B186" s="94"/>
      <c r="C186" s="94"/>
      <c r="D186" s="93"/>
      <c r="E186" s="94"/>
      <c r="F186" s="93"/>
      <c r="G186" s="93"/>
      <c r="H186" s="94"/>
      <c r="I186" s="94"/>
      <c r="J186" s="94"/>
      <c r="K186" s="94"/>
      <c r="L186" s="1"/>
      <c r="M186" s="46" t="str">
        <f>IF(AND(COUNTIF('Cash Accounts for Strange Nets'!A:A,A186&amp;CHAR(32)&amp;"/" &amp;CHAR(32)&amp;C186&amp;CHAR(32)&amp;"-"&amp;CHAR(32)&amp;D186&amp;"("&amp;E186&amp;")")=0,OR('Processing Settings'!G186="Netting with Strange Nets ('UNWIND'/ 'NET/SPLIT')",'Processing Settings'!G186="Aggregation with Linking",AND('Processing Settings'!G186="Aggregation",C186&lt;&gt;"Eurex Derivate"))),"Please update tab 'Cash Accounts for Strange Nets' with cash account settings","")</f>
        <v/>
      </c>
      <c r="N186" s="46" t="str">
        <f t="shared" si="2"/>
        <v/>
      </c>
    </row>
    <row r="187" spans="1:14">
      <c r="A187" s="50" t="str">
        <f>IF(B187&lt;&gt;"",'Signature Sheet'!$D$13,"")</f>
        <v/>
      </c>
      <c r="B187" s="94"/>
      <c r="C187" s="94"/>
      <c r="D187" s="93"/>
      <c r="E187" s="94"/>
      <c r="F187" s="93"/>
      <c r="G187" s="93"/>
      <c r="H187" s="94"/>
      <c r="I187" s="94"/>
      <c r="J187" s="94"/>
      <c r="K187" s="94"/>
      <c r="L187" s="1"/>
      <c r="M187" s="46" t="str">
        <f>IF(AND(COUNTIF('Cash Accounts for Strange Nets'!A:A,A187&amp;CHAR(32)&amp;"/" &amp;CHAR(32)&amp;C187&amp;CHAR(32)&amp;"-"&amp;CHAR(32)&amp;D187&amp;"("&amp;E187&amp;")")=0,OR('Processing Settings'!G187="Netting with Strange Nets ('UNWIND'/ 'NET/SPLIT')",'Processing Settings'!G187="Aggregation with Linking",AND('Processing Settings'!G187="Aggregation",C187&lt;&gt;"Eurex Derivate"))),"Please update tab 'Cash Accounts for Strange Nets' with cash account settings","")</f>
        <v/>
      </c>
      <c r="N187" s="46" t="str">
        <f t="shared" si="2"/>
        <v/>
      </c>
    </row>
    <row r="188" spans="1:14">
      <c r="A188" s="50" t="str">
        <f>IF(B188&lt;&gt;"",'Signature Sheet'!$D$13,"")</f>
        <v/>
      </c>
      <c r="B188" s="94"/>
      <c r="C188" s="94"/>
      <c r="D188" s="93"/>
      <c r="E188" s="94"/>
      <c r="F188" s="93"/>
      <c r="G188" s="93"/>
      <c r="H188" s="94"/>
      <c r="I188" s="94"/>
      <c r="J188" s="94"/>
      <c r="K188" s="94"/>
      <c r="L188" s="1"/>
      <c r="M188" s="46" t="str">
        <f>IF(AND(COUNTIF('Cash Accounts for Strange Nets'!A:A,A188&amp;CHAR(32)&amp;"/" &amp;CHAR(32)&amp;C188&amp;CHAR(32)&amp;"-"&amp;CHAR(32)&amp;D188&amp;"("&amp;E188&amp;")")=0,OR('Processing Settings'!G188="Netting with Strange Nets ('UNWIND'/ 'NET/SPLIT')",'Processing Settings'!G188="Aggregation with Linking",AND('Processing Settings'!G188="Aggregation",C188&lt;&gt;"Eurex Derivate"))),"Please update tab 'Cash Accounts for Strange Nets' with cash account settings","")</f>
        <v/>
      </c>
      <c r="N188" s="46" t="str">
        <f t="shared" si="2"/>
        <v/>
      </c>
    </row>
    <row r="189" spans="1:14">
      <c r="A189" s="50" t="str">
        <f>IF(B189&lt;&gt;"",'Signature Sheet'!$D$13,"")</f>
        <v/>
      </c>
      <c r="B189" s="94"/>
      <c r="C189" s="94"/>
      <c r="D189" s="93"/>
      <c r="E189" s="94"/>
      <c r="F189" s="93"/>
      <c r="G189" s="93"/>
      <c r="H189" s="94"/>
      <c r="I189" s="94"/>
      <c r="J189" s="94"/>
      <c r="K189" s="94"/>
      <c r="L189" s="1"/>
      <c r="M189" s="46" t="str">
        <f>IF(AND(COUNTIF('Cash Accounts for Strange Nets'!A:A,A189&amp;CHAR(32)&amp;"/" &amp;CHAR(32)&amp;C189&amp;CHAR(32)&amp;"-"&amp;CHAR(32)&amp;D189&amp;"("&amp;E189&amp;")")=0,OR('Processing Settings'!G189="Netting with Strange Nets ('UNWIND'/ 'NET/SPLIT')",'Processing Settings'!G189="Aggregation with Linking",AND('Processing Settings'!G189="Aggregation",C189&lt;&gt;"Eurex Derivate"))),"Please update tab 'Cash Accounts for Strange Nets' with cash account settings","")</f>
        <v/>
      </c>
      <c r="N189" s="46" t="str">
        <f t="shared" si="2"/>
        <v/>
      </c>
    </row>
    <row r="190" spans="1:14">
      <c r="A190" s="50" t="str">
        <f>IF(B190&lt;&gt;"",'Signature Sheet'!$D$13,"")</f>
        <v/>
      </c>
      <c r="B190" s="94"/>
      <c r="C190" s="94"/>
      <c r="D190" s="93"/>
      <c r="E190" s="94"/>
      <c r="F190" s="93"/>
      <c r="G190" s="93"/>
      <c r="H190" s="94"/>
      <c r="I190" s="94"/>
      <c r="J190" s="94"/>
      <c r="K190" s="94"/>
      <c r="L190" s="1"/>
      <c r="M190" s="46" t="str">
        <f>IF(AND(COUNTIF('Cash Accounts for Strange Nets'!A:A,A190&amp;CHAR(32)&amp;"/" &amp;CHAR(32)&amp;C190&amp;CHAR(32)&amp;"-"&amp;CHAR(32)&amp;D190&amp;"("&amp;E190&amp;")")=0,OR('Processing Settings'!G190="Netting with Strange Nets ('UNWIND'/ 'NET/SPLIT')",'Processing Settings'!G190="Aggregation with Linking",AND('Processing Settings'!G190="Aggregation",C190&lt;&gt;"Eurex Derivate"))),"Please update tab 'Cash Accounts for Strange Nets' with cash account settings","")</f>
        <v/>
      </c>
      <c r="N190" s="46" t="str">
        <f t="shared" si="2"/>
        <v/>
      </c>
    </row>
    <row r="191" spans="1:14">
      <c r="A191" s="50" t="str">
        <f>IF(B191&lt;&gt;"",'Signature Sheet'!$D$13,"")</f>
        <v/>
      </c>
      <c r="B191" s="94"/>
      <c r="C191" s="94"/>
      <c r="D191" s="93"/>
      <c r="E191" s="94"/>
      <c r="F191" s="93"/>
      <c r="G191" s="93"/>
      <c r="H191" s="94"/>
      <c r="I191" s="94"/>
      <c r="J191" s="94"/>
      <c r="K191" s="94"/>
      <c r="L191" s="1"/>
      <c r="M191" s="46" t="str">
        <f>IF(AND(COUNTIF('Cash Accounts for Strange Nets'!A:A,A191&amp;CHAR(32)&amp;"/" &amp;CHAR(32)&amp;C191&amp;CHAR(32)&amp;"-"&amp;CHAR(32)&amp;D191&amp;"("&amp;E191&amp;")")=0,OR('Processing Settings'!G191="Netting with Strange Nets ('UNWIND'/ 'NET/SPLIT')",'Processing Settings'!G191="Aggregation with Linking",AND('Processing Settings'!G191="Aggregation",C191&lt;&gt;"Eurex Derivate"))),"Please update tab 'Cash Accounts for Strange Nets' with cash account settings","")</f>
        <v/>
      </c>
      <c r="N191" s="46" t="str">
        <f t="shared" si="2"/>
        <v/>
      </c>
    </row>
    <row r="192" spans="1:14">
      <c r="A192" s="50" t="str">
        <f>IF(B192&lt;&gt;"",'Signature Sheet'!$D$13,"")</f>
        <v/>
      </c>
      <c r="B192" s="94"/>
      <c r="C192" s="94"/>
      <c r="D192" s="93"/>
      <c r="E192" s="94"/>
      <c r="F192" s="93"/>
      <c r="G192" s="93"/>
      <c r="H192" s="94"/>
      <c r="I192" s="94"/>
      <c r="J192" s="94"/>
      <c r="K192" s="94"/>
      <c r="L192" s="1"/>
      <c r="M192" s="46" t="str">
        <f>IF(AND(COUNTIF('Cash Accounts for Strange Nets'!A:A,A192&amp;CHAR(32)&amp;"/" &amp;CHAR(32)&amp;C192&amp;CHAR(32)&amp;"-"&amp;CHAR(32)&amp;D192&amp;"("&amp;E192&amp;")")=0,OR('Processing Settings'!G192="Netting with Strange Nets ('UNWIND'/ 'NET/SPLIT')",'Processing Settings'!G192="Aggregation with Linking",AND('Processing Settings'!G192="Aggregation",C192&lt;&gt;"Eurex Derivate"))),"Please update tab 'Cash Accounts for Strange Nets' with cash account settings","")</f>
        <v/>
      </c>
      <c r="N192" s="46" t="str">
        <f t="shared" si="2"/>
        <v/>
      </c>
    </row>
    <row r="193" spans="1:14">
      <c r="A193" s="50" t="str">
        <f>IF(B193&lt;&gt;"",'Signature Sheet'!$D$13,"")</f>
        <v/>
      </c>
      <c r="B193" s="94"/>
      <c r="C193" s="94"/>
      <c r="D193" s="93"/>
      <c r="E193" s="94"/>
      <c r="F193" s="93"/>
      <c r="G193" s="93"/>
      <c r="H193" s="94"/>
      <c r="I193" s="94"/>
      <c r="J193" s="94"/>
      <c r="K193" s="94"/>
      <c r="L193" s="1"/>
      <c r="M193" s="46" t="str">
        <f>IF(AND(COUNTIF('Cash Accounts for Strange Nets'!A:A,A193&amp;CHAR(32)&amp;"/" &amp;CHAR(32)&amp;C193&amp;CHAR(32)&amp;"-"&amp;CHAR(32)&amp;D193&amp;"("&amp;E193&amp;")")=0,OR('Processing Settings'!G193="Netting with Strange Nets ('UNWIND'/ 'NET/SPLIT')",'Processing Settings'!G193="Aggregation with Linking",AND('Processing Settings'!G193="Aggregation",C193&lt;&gt;"Eurex Derivate"))),"Please update tab 'Cash Accounts for Strange Nets' with cash account settings","")</f>
        <v/>
      </c>
      <c r="N193" s="46" t="str">
        <f t="shared" si="2"/>
        <v/>
      </c>
    </row>
    <row r="194" spans="1:14">
      <c r="A194" s="50" t="str">
        <f>IF(B194&lt;&gt;"",'Signature Sheet'!$D$13,"")</f>
        <v/>
      </c>
      <c r="B194" s="94"/>
      <c r="C194" s="94"/>
      <c r="D194" s="93"/>
      <c r="E194" s="94"/>
      <c r="F194" s="93"/>
      <c r="G194" s="93"/>
      <c r="H194" s="94"/>
      <c r="I194" s="94"/>
      <c r="J194" s="94"/>
      <c r="K194" s="94"/>
      <c r="L194" s="1"/>
      <c r="M194" s="46" t="str">
        <f>IF(AND(COUNTIF('Cash Accounts for Strange Nets'!A:A,A194&amp;CHAR(32)&amp;"/" &amp;CHAR(32)&amp;C194&amp;CHAR(32)&amp;"-"&amp;CHAR(32)&amp;D194&amp;"("&amp;E194&amp;")")=0,OR('Processing Settings'!G194="Netting with Strange Nets ('UNWIND'/ 'NET/SPLIT')",'Processing Settings'!G194="Aggregation with Linking",AND('Processing Settings'!G194="Aggregation",C194&lt;&gt;"Eurex Derivate"))),"Please update tab 'Cash Accounts for Strange Nets' with cash account settings","")</f>
        <v/>
      </c>
      <c r="N194" s="46" t="str">
        <f t="shared" si="2"/>
        <v/>
      </c>
    </row>
    <row r="195" spans="1:14">
      <c r="A195" s="50" t="str">
        <f>IF(B195&lt;&gt;"",'Signature Sheet'!$D$13,"")</f>
        <v/>
      </c>
      <c r="B195" s="94"/>
      <c r="C195" s="94"/>
      <c r="D195" s="93"/>
      <c r="E195" s="94"/>
      <c r="F195" s="93"/>
      <c r="G195" s="93"/>
      <c r="H195" s="94"/>
      <c r="I195" s="94"/>
      <c r="J195" s="94"/>
      <c r="K195" s="94"/>
      <c r="L195" s="1"/>
      <c r="M195" s="46" t="str">
        <f>IF(AND(COUNTIF('Cash Accounts for Strange Nets'!A:A,A195&amp;CHAR(32)&amp;"/" &amp;CHAR(32)&amp;C195&amp;CHAR(32)&amp;"-"&amp;CHAR(32)&amp;D195&amp;"("&amp;E195&amp;")")=0,OR('Processing Settings'!G195="Netting with Strange Nets ('UNWIND'/ 'NET/SPLIT')",'Processing Settings'!G195="Aggregation with Linking",AND('Processing Settings'!G195="Aggregation",C195&lt;&gt;"Eurex Derivate"))),"Please update tab 'Cash Accounts for Strange Nets' with cash account settings","")</f>
        <v/>
      </c>
      <c r="N195" s="46" t="str">
        <f t="shared" ref="N195:N258" si="3">IF(B195&lt;&gt;"",IF(C195="",$C$1 &amp; "/","") &amp; IF(D195="", $D$1&amp; "/", "")&amp; IF(E195="", $E$1&amp; "/", "")&amp;IF(F195="", $F$1&amp; "/", "")&amp; IF(G195="", $G$1&amp; "/", "")&amp; IF(H195="", $H$1&amp; "/", "")&amp; IF(K195="", $K$1&amp; "/", ""),"")</f>
        <v/>
      </c>
    </row>
    <row r="196" spans="1:14">
      <c r="A196" s="50" t="str">
        <f>IF(B196&lt;&gt;"",'Signature Sheet'!$D$13,"")</f>
        <v/>
      </c>
      <c r="B196" s="94"/>
      <c r="C196" s="94"/>
      <c r="D196" s="93"/>
      <c r="E196" s="94"/>
      <c r="F196" s="93"/>
      <c r="G196" s="93"/>
      <c r="H196" s="94"/>
      <c r="I196" s="94"/>
      <c r="J196" s="94"/>
      <c r="K196" s="94"/>
      <c r="L196" s="1"/>
      <c r="M196" s="46" t="str">
        <f>IF(AND(COUNTIF('Cash Accounts for Strange Nets'!A:A,A196&amp;CHAR(32)&amp;"/" &amp;CHAR(32)&amp;C196&amp;CHAR(32)&amp;"-"&amp;CHAR(32)&amp;D196&amp;"("&amp;E196&amp;")")=0,OR('Processing Settings'!G196="Netting with Strange Nets ('UNWIND'/ 'NET/SPLIT')",'Processing Settings'!G196="Aggregation with Linking",AND('Processing Settings'!G196="Aggregation",C196&lt;&gt;"Eurex Derivate"))),"Please update tab 'Cash Accounts for Strange Nets' with cash account settings","")</f>
        <v/>
      </c>
      <c r="N196" s="46" t="str">
        <f t="shared" si="3"/>
        <v/>
      </c>
    </row>
    <row r="197" spans="1:14">
      <c r="A197" s="50" t="str">
        <f>IF(B197&lt;&gt;"",'Signature Sheet'!$D$13,"")</f>
        <v/>
      </c>
      <c r="B197" s="94"/>
      <c r="C197" s="94"/>
      <c r="D197" s="93"/>
      <c r="E197" s="94"/>
      <c r="F197" s="93"/>
      <c r="G197" s="93"/>
      <c r="H197" s="94"/>
      <c r="I197" s="94"/>
      <c r="J197" s="94"/>
      <c r="K197" s="94"/>
      <c r="L197" s="1"/>
      <c r="M197" s="46" t="str">
        <f>IF(AND(COUNTIF('Cash Accounts for Strange Nets'!A:A,A197&amp;CHAR(32)&amp;"/" &amp;CHAR(32)&amp;C197&amp;CHAR(32)&amp;"-"&amp;CHAR(32)&amp;D197&amp;"("&amp;E197&amp;")")=0,OR('Processing Settings'!G197="Netting with Strange Nets ('UNWIND'/ 'NET/SPLIT')",'Processing Settings'!G197="Aggregation with Linking",AND('Processing Settings'!G197="Aggregation",C197&lt;&gt;"Eurex Derivate"))),"Please update tab 'Cash Accounts for Strange Nets' with cash account settings","")</f>
        <v/>
      </c>
      <c r="N197" s="46" t="str">
        <f t="shared" si="3"/>
        <v/>
      </c>
    </row>
    <row r="198" spans="1:14">
      <c r="A198" s="50" t="str">
        <f>IF(B198&lt;&gt;"",'Signature Sheet'!$D$13,"")</f>
        <v/>
      </c>
      <c r="B198" s="94"/>
      <c r="C198" s="94"/>
      <c r="D198" s="93"/>
      <c r="E198" s="94"/>
      <c r="F198" s="93"/>
      <c r="G198" s="93"/>
      <c r="H198" s="94"/>
      <c r="I198" s="94"/>
      <c r="J198" s="94"/>
      <c r="K198" s="94"/>
      <c r="L198" s="1"/>
      <c r="M198" s="46" t="str">
        <f>IF(AND(COUNTIF('Cash Accounts for Strange Nets'!A:A,A198&amp;CHAR(32)&amp;"/" &amp;CHAR(32)&amp;C198&amp;CHAR(32)&amp;"-"&amp;CHAR(32)&amp;D198&amp;"("&amp;E198&amp;")")=0,OR('Processing Settings'!G198="Netting with Strange Nets ('UNWIND'/ 'NET/SPLIT')",'Processing Settings'!G198="Aggregation with Linking",AND('Processing Settings'!G198="Aggregation",C198&lt;&gt;"Eurex Derivate"))),"Please update tab 'Cash Accounts for Strange Nets' with cash account settings","")</f>
        <v/>
      </c>
      <c r="N198" s="46" t="str">
        <f t="shared" si="3"/>
        <v/>
      </c>
    </row>
    <row r="199" spans="1:14">
      <c r="A199" s="50" t="str">
        <f>IF(B199&lt;&gt;"",'Signature Sheet'!$D$13,"")</f>
        <v/>
      </c>
      <c r="B199" s="94"/>
      <c r="C199" s="94"/>
      <c r="D199" s="93"/>
      <c r="E199" s="94"/>
      <c r="F199" s="93"/>
      <c r="G199" s="93"/>
      <c r="H199" s="94"/>
      <c r="I199" s="94"/>
      <c r="J199" s="94"/>
      <c r="K199" s="94"/>
      <c r="L199" s="1"/>
      <c r="M199" s="46" t="str">
        <f>IF(AND(COUNTIF('Cash Accounts for Strange Nets'!A:A,A199&amp;CHAR(32)&amp;"/" &amp;CHAR(32)&amp;C199&amp;CHAR(32)&amp;"-"&amp;CHAR(32)&amp;D199&amp;"("&amp;E199&amp;")")=0,OR('Processing Settings'!G199="Netting with Strange Nets ('UNWIND'/ 'NET/SPLIT')",'Processing Settings'!G199="Aggregation with Linking",AND('Processing Settings'!G199="Aggregation",C199&lt;&gt;"Eurex Derivate"))),"Please update tab 'Cash Accounts for Strange Nets' with cash account settings","")</f>
        <v/>
      </c>
      <c r="N199" s="46" t="str">
        <f t="shared" si="3"/>
        <v/>
      </c>
    </row>
    <row r="200" spans="1:14">
      <c r="A200" s="50" t="str">
        <f>IF(B200&lt;&gt;"",'Signature Sheet'!$D$13,"")</f>
        <v/>
      </c>
      <c r="B200" s="94"/>
      <c r="C200" s="94"/>
      <c r="D200" s="93"/>
      <c r="E200" s="94"/>
      <c r="F200" s="93"/>
      <c r="G200" s="93"/>
      <c r="H200" s="94"/>
      <c r="I200" s="94"/>
      <c r="J200" s="94"/>
      <c r="K200" s="94"/>
      <c r="L200" s="1"/>
      <c r="M200" s="46" t="str">
        <f>IF(AND(COUNTIF('Cash Accounts for Strange Nets'!A:A,A200&amp;CHAR(32)&amp;"/" &amp;CHAR(32)&amp;C200&amp;CHAR(32)&amp;"-"&amp;CHAR(32)&amp;D200&amp;"("&amp;E200&amp;")")=0,OR('Processing Settings'!G200="Netting with Strange Nets ('UNWIND'/ 'NET/SPLIT')",'Processing Settings'!G200="Aggregation with Linking",AND('Processing Settings'!G200="Aggregation",C200&lt;&gt;"Eurex Derivate"))),"Please update tab 'Cash Accounts for Strange Nets' with cash account settings","")</f>
        <v/>
      </c>
      <c r="N200" s="46" t="str">
        <f t="shared" si="3"/>
        <v/>
      </c>
    </row>
    <row r="201" spans="1:14">
      <c r="A201" s="50" t="str">
        <f>IF(B201&lt;&gt;"",'Signature Sheet'!$D$13,"")</f>
        <v/>
      </c>
      <c r="B201" s="94"/>
      <c r="C201" s="94"/>
      <c r="D201" s="93"/>
      <c r="E201" s="94"/>
      <c r="F201" s="93"/>
      <c r="G201" s="93"/>
      <c r="H201" s="94"/>
      <c r="I201" s="94"/>
      <c r="J201" s="94"/>
      <c r="K201" s="94"/>
      <c r="L201" s="1"/>
      <c r="M201" s="46" t="str">
        <f>IF(AND(COUNTIF('Cash Accounts for Strange Nets'!A:A,A201&amp;CHAR(32)&amp;"/" &amp;CHAR(32)&amp;C201&amp;CHAR(32)&amp;"-"&amp;CHAR(32)&amp;D201&amp;"("&amp;E201&amp;")")=0,OR('Processing Settings'!G201="Netting with Strange Nets ('UNWIND'/ 'NET/SPLIT')",'Processing Settings'!G201="Aggregation with Linking",AND('Processing Settings'!G201="Aggregation",C201&lt;&gt;"Eurex Derivate"))),"Please update tab 'Cash Accounts for Strange Nets' with cash account settings","")</f>
        <v/>
      </c>
      <c r="N201" s="46" t="str">
        <f t="shared" si="3"/>
        <v/>
      </c>
    </row>
    <row r="202" spans="1:14">
      <c r="A202" s="50" t="str">
        <f>IF(B202&lt;&gt;"",'Signature Sheet'!$D$13,"")</f>
        <v/>
      </c>
      <c r="B202" s="94"/>
      <c r="C202" s="94"/>
      <c r="D202" s="93"/>
      <c r="E202" s="94"/>
      <c r="F202" s="93"/>
      <c r="G202" s="93"/>
      <c r="H202" s="94"/>
      <c r="I202" s="94"/>
      <c r="J202" s="94"/>
      <c r="K202" s="94"/>
      <c r="L202" s="1"/>
      <c r="M202" s="46" t="str">
        <f>IF(AND(COUNTIF('Cash Accounts for Strange Nets'!A:A,A202&amp;CHAR(32)&amp;"/" &amp;CHAR(32)&amp;C202&amp;CHAR(32)&amp;"-"&amp;CHAR(32)&amp;D202&amp;"("&amp;E202&amp;")")=0,OR('Processing Settings'!G202="Netting with Strange Nets ('UNWIND'/ 'NET/SPLIT')",'Processing Settings'!G202="Aggregation with Linking",AND('Processing Settings'!G202="Aggregation",C202&lt;&gt;"Eurex Derivate"))),"Please update tab 'Cash Accounts for Strange Nets' with cash account settings","")</f>
        <v/>
      </c>
      <c r="N202" s="46" t="str">
        <f t="shared" si="3"/>
        <v/>
      </c>
    </row>
    <row r="203" spans="1:14">
      <c r="A203" s="50" t="str">
        <f>IF(B203&lt;&gt;"",'Signature Sheet'!$D$13,"")</f>
        <v/>
      </c>
      <c r="B203" s="94"/>
      <c r="C203" s="94"/>
      <c r="D203" s="93"/>
      <c r="E203" s="94"/>
      <c r="F203" s="93"/>
      <c r="G203" s="93"/>
      <c r="H203" s="94"/>
      <c r="I203" s="94"/>
      <c r="J203" s="94"/>
      <c r="K203" s="94"/>
      <c r="L203" s="1"/>
      <c r="M203" s="46" t="str">
        <f>IF(AND(COUNTIF('Cash Accounts for Strange Nets'!A:A,A203&amp;CHAR(32)&amp;"/" &amp;CHAR(32)&amp;C203&amp;CHAR(32)&amp;"-"&amp;CHAR(32)&amp;D203&amp;"("&amp;E203&amp;")")=0,OR('Processing Settings'!G203="Netting with Strange Nets ('UNWIND'/ 'NET/SPLIT')",'Processing Settings'!G203="Aggregation with Linking",AND('Processing Settings'!G203="Aggregation",C203&lt;&gt;"Eurex Derivate"))),"Please update tab 'Cash Accounts for Strange Nets' with cash account settings","")</f>
        <v/>
      </c>
      <c r="N203" s="46" t="str">
        <f t="shared" si="3"/>
        <v/>
      </c>
    </row>
    <row r="204" spans="1:14">
      <c r="A204" s="50" t="str">
        <f>IF(B204&lt;&gt;"",'Signature Sheet'!$D$13,"")</f>
        <v/>
      </c>
      <c r="B204" s="94"/>
      <c r="C204" s="94"/>
      <c r="D204" s="93"/>
      <c r="E204" s="94"/>
      <c r="F204" s="93"/>
      <c r="G204" s="93"/>
      <c r="H204" s="94"/>
      <c r="I204" s="94"/>
      <c r="J204" s="94"/>
      <c r="K204" s="94"/>
      <c r="L204" s="1"/>
      <c r="M204" s="46" t="str">
        <f>IF(AND(COUNTIF('Cash Accounts for Strange Nets'!A:A,A204&amp;CHAR(32)&amp;"/" &amp;CHAR(32)&amp;C204&amp;CHAR(32)&amp;"-"&amp;CHAR(32)&amp;D204&amp;"("&amp;E204&amp;")")=0,OR('Processing Settings'!G204="Netting with Strange Nets ('UNWIND'/ 'NET/SPLIT')",'Processing Settings'!G204="Aggregation with Linking",AND('Processing Settings'!G204="Aggregation",C204&lt;&gt;"Eurex Derivate"))),"Please update tab 'Cash Accounts for Strange Nets' with cash account settings","")</f>
        <v/>
      </c>
      <c r="N204" s="46" t="str">
        <f t="shared" si="3"/>
        <v/>
      </c>
    </row>
    <row r="205" spans="1:14">
      <c r="A205" s="50" t="str">
        <f>IF(B205&lt;&gt;"",'Signature Sheet'!$D$13,"")</f>
        <v/>
      </c>
      <c r="B205" s="94"/>
      <c r="C205" s="94"/>
      <c r="D205" s="93"/>
      <c r="E205" s="94"/>
      <c r="F205" s="93"/>
      <c r="G205" s="93"/>
      <c r="H205" s="94"/>
      <c r="I205" s="94"/>
      <c r="J205" s="94"/>
      <c r="K205" s="94"/>
      <c r="L205" s="1"/>
      <c r="M205" s="46" t="str">
        <f>IF(AND(COUNTIF('Cash Accounts for Strange Nets'!A:A,A205&amp;CHAR(32)&amp;"/" &amp;CHAR(32)&amp;C205&amp;CHAR(32)&amp;"-"&amp;CHAR(32)&amp;D205&amp;"("&amp;E205&amp;")")=0,OR('Processing Settings'!G205="Netting with Strange Nets ('UNWIND'/ 'NET/SPLIT')",'Processing Settings'!G205="Aggregation with Linking",AND('Processing Settings'!G205="Aggregation",C205&lt;&gt;"Eurex Derivate"))),"Please update tab 'Cash Accounts for Strange Nets' with cash account settings","")</f>
        <v/>
      </c>
      <c r="N205" s="46" t="str">
        <f t="shared" si="3"/>
        <v/>
      </c>
    </row>
    <row r="206" spans="1:14">
      <c r="A206" s="50" t="str">
        <f>IF(B206&lt;&gt;"",'Signature Sheet'!$D$13,"")</f>
        <v/>
      </c>
      <c r="B206" s="94"/>
      <c r="C206" s="94"/>
      <c r="D206" s="93"/>
      <c r="E206" s="94"/>
      <c r="F206" s="93"/>
      <c r="G206" s="93"/>
      <c r="H206" s="94"/>
      <c r="I206" s="94"/>
      <c r="J206" s="94"/>
      <c r="K206" s="94"/>
      <c r="L206" s="1"/>
      <c r="M206" s="46" t="str">
        <f>IF(AND(COUNTIF('Cash Accounts for Strange Nets'!A:A,A206&amp;CHAR(32)&amp;"/" &amp;CHAR(32)&amp;C206&amp;CHAR(32)&amp;"-"&amp;CHAR(32)&amp;D206&amp;"("&amp;E206&amp;")")=0,OR('Processing Settings'!G206="Netting with Strange Nets ('UNWIND'/ 'NET/SPLIT')",'Processing Settings'!G206="Aggregation with Linking",AND('Processing Settings'!G206="Aggregation",C206&lt;&gt;"Eurex Derivate"))),"Please update tab 'Cash Accounts for Strange Nets' with cash account settings","")</f>
        <v/>
      </c>
      <c r="N206" s="46" t="str">
        <f t="shared" si="3"/>
        <v/>
      </c>
    </row>
    <row r="207" spans="1:14">
      <c r="A207" s="50" t="str">
        <f>IF(B207&lt;&gt;"",'Signature Sheet'!$D$13,"")</f>
        <v/>
      </c>
      <c r="B207" s="94"/>
      <c r="C207" s="94"/>
      <c r="D207" s="93"/>
      <c r="E207" s="94"/>
      <c r="F207" s="93"/>
      <c r="G207" s="93"/>
      <c r="H207" s="94"/>
      <c r="I207" s="94"/>
      <c r="J207" s="94"/>
      <c r="K207" s="94"/>
      <c r="L207" s="1"/>
      <c r="M207" s="46" t="str">
        <f>IF(AND(COUNTIF('Cash Accounts for Strange Nets'!A:A,A207&amp;CHAR(32)&amp;"/" &amp;CHAR(32)&amp;C207&amp;CHAR(32)&amp;"-"&amp;CHAR(32)&amp;D207&amp;"("&amp;E207&amp;")")=0,OR('Processing Settings'!G207="Netting with Strange Nets ('UNWIND'/ 'NET/SPLIT')",'Processing Settings'!G207="Aggregation with Linking",AND('Processing Settings'!G207="Aggregation",C207&lt;&gt;"Eurex Derivate"))),"Please update tab 'Cash Accounts for Strange Nets' with cash account settings","")</f>
        <v/>
      </c>
      <c r="N207" s="46" t="str">
        <f t="shared" si="3"/>
        <v/>
      </c>
    </row>
    <row r="208" spans="1:14">
      <c r="A208" s="50" t="str">
        <f>IF(B208&lt;&gt;"",'Signature Sheet'!$D$13,"")</f>
        <v/>
      </c>
      <c r="B208" s="94"/>
      <c r="C208" s="94"/>
      <c r="D208" s="93"/>
      <c r="E208" s="94"/>
      <c r="F208" s="93"/>
      <c r="G208" s="93"/>
      <c r="H208" s="94"/>
      <c r="I208" s="94"/>
      <c r="J208" s="94"/>
      <c r="K208" s="94"/>
      <c r="L208" s="1"/>
      <c r="M208" s="46" t="str">
        <f>IF(AND(COUNTIF('Cash Accounts for Strange Nets'!A:A,A208&amp;CHAR(32)&amp;"/" &amp;CHAR(32)&amp;C208&amp;CHAR(32)&amp;"-"&amp;CHAR(32)&amp;D208&amp;"("&amp;E208&amp;")")=0,OR('Processing Settings'!G208="Netting with Strange Nets ('UNWIND'/ 'NET/SPLIT')",'Processing Settings'!G208="Aggregation with Linking",AND('Processing Settings'!G208="Aggregation",C208&lt;&gt;"Eurex Derivate"))),"Please update tab 'Cash Accounts for Strange Nets' with cash account settings","")</f>
        <v/>
      </c>
      <c r="N208" s="46" t="str">
        <f t="shared" si="3"/>
        <v/>
      </c>
    </row>
    <row r="209" spans="1:14">
      <c r="A209" s="50" t="str">
        <f>IF(B209&lt;&gt;"",'Signature Sheet'!$D$13,"")</f>
        <v/>
      </c>
      <c r="B209" s="94"/>
      <c r="C209" s="94"/>
      <c r="D209" s="93"/>
      <c r="E209" s="94"/>
      <c r="F209" s="93"/>
      <c r="G209" s="93"/>
      <c r="H209" s="94"/>
      <c r="I209" s="94"/>
      <c r="J209" s="94"/>
      <c r="K209" s="94"/>
      <c r="L209" s="1"/>
      <c r="M209" s="46" t="str">
        <f>IF(AND(COUNTIF('Cash Accounts for Strange Nets'!A:A,A209&amp;CHAR(32)&amp;"/" &amp;CHAR(32)&amp;C209&amp;CHAR(32)&amp;"-"&amp;CHAR(32)&amp;D209&amp;"("&amp;E209&amp;")")=0,OR('Processing Settings'!G209="Netting with Strange Nets ('UNWIND'/ 'NET/SPLIT')",'Processing Settings'!G209="Aggregation with Linking",AND('Processing Settings'!G209="Aggregation",C209&lt;&gt;"Eurex Derivate"))),"Please update tab 'Cash Accounts for Strange Nets' with cash account settings","")</f>
        <v/>
      </c>
      <c r="N209" s="46" t="str">
        <f t="shared" si="3"/>
        <v/>
      </c>
    </row>
    <row r="210" spans="1:14">
      <c r="A210" s="50" t="str">
        <f>IF(B210&lt;&gt;"",'Signature Sheet'!$D$13,"")</f>
        <v/>
      </c>
      <c r="B210" s="94"/>
      <c r="C210" s="94"/>
      <c r="D210" s="93"/>
      <c r="E210" s="94"/>
      <c r="F210" s="93"/>
      <c r="G210" s="93"/>
      <c r="H210" s="94"/>
      <c r="I210" s="94"/>
      <c r="J210" s="94"/>
      <c r="K210" s="94"/>
      <c r="L210" s="1"/>
      <c r="M210" s="46" t="str">
        <f>IF(AND(COUNTIF('Cash Accounts for Strange Nets'!A:A,A210&amp;CHAR(32)&amp;"/" &amp;CHAR(32)&amp;C210&amp;CHAR(32)&amp;"-"&amp;CHAR(32)&amp;D210&amp;"("&amp;E210&amp;")")=0,OR('Processing Settings'!G210="Netting with Strange Nets ('UNWIND'/ 'NET/SPLIT')",'Processing Settings'!G210="Aggregation with Linking",AND('Processing Settings'!G210="Aggregation",C210&lt;&gt;"Eurex Derivate"))),"Please update tab 'Cash Accounts for Strange Nets' with cash account settings","")</f>
        <v/>
      </c>
      <c r="N210" s="46" t="str">
        <f t="shared" si="3"/>
        <v/>
      </c>
    </row>
    <row r="211" spans="1:14">
      <c r="A211" s="50" t="str">
        <f>IF(B211&lt;&gt;"",'Signature Sheet'!$D$13,"")</f>
        <v/>
      </c>
      <c r="B211" s="94"/>
      <c r="C211" s="94"/>
      <c r="D211" s="93"/>
      <c r="E211" s="94"/>
      <c r="F211" s="93"/>
      <c r="G211" s="93"/>
      <c r="H211" s="94"/>
      <c r="I211" s="94"/>
      <c r="J211" s="94"/>
      <c r="K211" s="94"/>
      <c r="L211" s="1"/>
      <c r="M211" s="46" t="str">
        <f>IF(AND(COUNTIF('Cash Accounts for Strange Nets'!A:A,A211&amp;CHAR(32)&amp;"/" &amp;CHAR(32)&amp;C211&amp;CHAR(32)&amp;"-"&amp;CHAR(32)&amp;D211&amp;"("&amp;E211&amp;")")=0,OR('Processing Settings'!G211="Netting with Strange Nets ('UNWIND'/ 'NET/SPLIT')",'Processing Settings'!G211="Aggregation with Linking",AND('Processing Settings'!G211="Aggregation",C211&lt;&gt;"Eurex Derivate"))),"Please update tab 'Cash Accounts for Strange Nets' with cash account settings","")</f>
        <v/>
      </c>
      <c r="N211" s="46" t="str">
        <f t="shared" si="3"/>
        <v/>
      </c>
    </row>
    <row r="212" spans="1:14">
      <c r="A212" s="50" t="str">
        <f>IF(B212&lt;&gt;"",'Signature Sheet'!$D$13,"")</f>
        <v/>
      </c>
      <c r="B212" s="94"/>
      <c r="C212" s="94"/>
      <c r="D212" s="93"/>
      <c r="E212" s="94"/>
      <c r="F212" s="93"/>
      <c r="G212" s="93"/>
      <c r="H212" s="94"/>
      <c r="I212" s="94"/>
      <c r="J212" s="94"/>
      <c r="K212" s="94"/>
      <c r="L212" s="1"/>
      <c r="M212" s="46" t="str">
        <f>IF(AND(COUNTIF('Cash Accounts for Strange Nets'!A:A,A212&amp;CHAR(32)&amp;"/" &amp;CHAR(32)&amp;C212&amp;CHAR(32)&amp;"-"&amp;CHAR(32)&amp;D212&amp;"("&amp;E212&amp;")")=0,OR('Processing Settings'!G212="Netting with Strange Nets ('UNWIND'/ 'NET/SPLIT')",'Processing Settings'!G212="Aggregation with Linking",AND('Processing Settings'!G212="Aggregation",C212&lt;&gt;"Eurex Derivate"))),"Please update tab 'Cash Accounts for Strange Nets' with cash account settings","")</f>
        <v/>
      </c>
      <c r="N212" s="46" t="str">
        <f t="shared" si="3"/>
        <v/>
      </c>
    </row>
    <row r="213" spans="1:14">
      <c r="A213" s="50" t="str">
        <f>IF(B213&lt;&gt;"",'Signature Sheet'!$D$13,"")</f>
        <v/>
      </c>
      <c r="B213" s="94"/>
      <c r="C213" s="94"/>
      <c r="D213" s="93"/>
      <c r="E213" s="94"/>
      <c r="F213" s="93"/>
      <c r="G213" s="93"/>
      <c r="H213" s="94"/>
      <c r="I213" s="94"/>
      <c r="J213" s="94"/>
      <c r="K213" s="94"/>
      <c r="L213" s="1"/>
      <c r="M213" s="46" t="str">
        <f>IF(AND(COUNTIF('Cash Accounts for Strange Nets'!A:A,A213&amp;CHAR(32)&amp;"/" &amp;CHAR(32)&amp;C213&amp;CHAR(32)&amp;"-"&amp;CHAR(32)&amp;D213&amp;"("&amp;E213&amp;")")=0,OR('Processing Settings'!G213="Netting with Strange Nets ('UNWIND'/ 'NET/SPLIT')",'Processing Settings'!G213="Aggregation with Linking",AND('Processing Settings'!G213="Aggregation",C213&lt;&gt;"Eurex Derivate"))),"Please update tab 'Cash Accounts for Strange Nets' with cash account settings","")</f>
        <v/>
      </c>
      <c r="N213" s="46" t="str">
        <f t="shared" si="3"/>
        <v/>
      </c>
    </row>
    <row r="214" spans="1:14">
      <c r="A214" s="50" t="str">
        <f>IF(B214&lt;&gt;"",'Signature Sheet'!$D$13,"")</f>
        <v/>
      </c>
      <c r="B214" s="94"/>
      <c r="C214" s="94"/>
      <c r="D214" s="93"/>
      <c r="E214" s="94"/>
      <c r="F214" s="93"/>
      <c r="G214" s="93"/>
      <c r="H214" s="94"/>
      <c r="I214" s="94"/>
      <c r="J214" s="94"/>
      <c r="K214" s="94"/>
      <c r="L214" s="1"/>
      <c r="M214" s="46" t="str">
        <f>IF(AND(COUNTIF('Cash Accounts for Strange Nets'!A:A,A214&amp;CHAR(32)&amp;"/" &amp;CHAR(32)&amp;C214&amp;CHAR(32)&amp;"-"&amp;CHAR(32)&amp;D214&amp;"("&amp;E214&amp;")")=0,OR('Processing Settings'!G214="Netting with Strange Nets ('UNWIND'/ 'NET/SPLIT')",'Processing Settings'!G214="Aggregation with Linking",AND('Processing Settings'!G214="Aggregation",C214&lt;&gt;"Eurex Derivate"))),"Please update tab 'Cash Accounts for Strange Nets' with cash account settings","")</f>
        <v/>
      </c>
      <c r="N214" s="46" t="str">
        <f t="shared" si="3"/>
        <v/>
      </c>
    </row>
    <row r="215" spans="1:14">
      <c r="A215" s="50" t="str">
        <f>IF(B215&lt;&gt;"",'Signature Sheet'!$D$13,"")</f>
        <v/>
      </c>
      <c r="B215" s="94"/>
      <c r="C215" s="94"/>
      <c r="D215" s="93"/>
      <c r="E215" s="94"/>
      <c r="F215" s="93"/>
      <c r="G215" s="93"/>
      <c r="H215" s="94"/>
      <c r="I215" s="94"/>
      <c r="J215" s="94"/>
      <c r="K215" s="94"/>
      <c r="L215" s="1"/>
      <c r="M215" s="46" t="str">
        <f>IF(AND(COUNTIF('Cash Accounts for Strange Nets'!A:A,A215&amp;CHAR(32)&amp;"/" &amp;CHAR(32)&amp;C215&amp;CHAR(32)&amp;"-"&amp;CHAR(32)&amp;D215&amp;"("&amp;E215&amp;")")=0,OR('Processing Settings'!G215="Netting with Strange Nets ('UNWIND'/ 'NET/SPLIT')",'Processing Settings'!G215="Aggregation with Linking",AND('Processing Settings'!G215="Aggregation",C215&lt;&gt;"Eurex Derivate"))),"Please update tab 'Cash Accounts for Strange Nets' with cash account settings","")</f>
        <v/>
      </c>
      <c r="N215" s="46" t="str">
        <f t="shared" si="3"/>
        <v/>
      </c>
    </row>
    <row r="216" spans="1:14">
      <c r="A216" s="50" t="str">
        <f>IF(B216&lt;&gt;"",'Signature Sheet'!$D$13,"")</f>
        <v/>
      </c>
      <c r="B216" s="94"/>
      <c r="C216" s="94"/>
      <c r="D216" s="93"/>
      <c r="E216" s="94"/>
      <c r="F216" s="93"/>
      <c r="G216" s="93"/>
      <c r="H216" s="94"/>
      <c r="I216" s="94"/>
      <c r="J216" s="94"/>
      <c r="K216" s="94"/>
      <c r="L216" s="1"/>
      <c r="M216" s="46" t="str">
        <f>IF(AND(COUNTIF('Cash Accounts for Strange Nets'!A:A,A216&amp;CHAR(32)&amp;"/" &amp;CHAR(32)&amp;C216&amp;CHAR(32)&amp;"-"&amp;CHAR(32)&amp;D216&amp;"("&amp;E216&amp;")")=0,OR('Processing Settings'!G216="Netting with Strange Nets ('UNWIND'/ 'NET/SPLIT')",'Processing Settings'!G216="Aggregation with Linking",AND('Processing Settings'!G216="Aggregation",C216&lt;&gt;"Eurex Derivate"))),"Please update tab 'Cash Accounts for Strange Nets' with cash account settings","")</f>
        <v/>
      </c>
      <c r="N216" s="46" t="str">
        <f t="shared" si="3"/>
        <v/>
      </c>
    </row>
    <row r="217" spans="1:14">
      <c r="A217" s="50" t="str">
        <f>IF(B217&lt;&gt;"",'Signature Sheet'!$D$13,"")</f>
        <v/>
      </c>
      <c r="B217" s="94"/>
      <c r="C217" s="94"/>
      <c r="D217" s="93"/>
      <c r="E217" s="94"/>
      <c r="F217" s="93"/>
      <c r="G217" s="93"/>
      <c r="H217" s="94"/>
      <c r="I217" s="94"/>
      <c r="J217" s="94"/>
      <c r="K217" s="94"/>
      <c r="L217" s="1"/>
      <c r="M217" s="46" t="str">
        <f>IF(AND(COUNTIF('Cash Accounts for Strange Nets'!A:A,A217&amp;CHAR(32)&amp;"/" &amp;CHAR(32)&amp;C217&amp;CHAR(32)&amp;"-"&amp;CHAR(32)&amp;D217&amp;"("&amp;E217&amp;")")=0,OR('Processing Settings'!G217="Netting with Strange Nets ('UNWIND'/ 'NET/SPLIT')",'Processing Settings'!G217="Aggregation with Linking",AND('Processing Settings'!G217="Aggregation",C217&lt;&gt;"Eurex Derivate"))),"Please update tab 'Cash Accounts for Strange Nets' with cash account settings","")</f>
        <v/>
      </c>
      <c r="N217" s="46" t="str">
        <f t="shared" si="3"/>
        <v/>
      </c>
    </row>
    <row r="218" spans="1:14">
      <c r="A218" s="50" t="str">
        <f>IF(B218&lt;&gt;"",'Signature Sheet'!$D$13,"")</f>
        <v/>
      </c>
      <c r="B218" s="94"/>
      <c r="C218" s="94"/>
      <c r="D218" s="93"/>
      <c r="E218" s="94"/>
      <c r="F218" s="93"/>
      <c r="G218" s="93"/>
      <c r="H218" s="94"/>
      <c r="I218" s="94"/>
      <c r="J218" s="94"/>
      <c r="K218" s="94"/>
      <c r="L218" s="1"/>
      <c r="M218" s="46" t="str">
        <f>IF(AND(COUNTIF('Cash Accounts for Strange Nets'!A:A,A218&amp;CHAR(32)&amp;"/" &amp;CHAR(32)&amp;C218&amp;CHAR(32)&amp;"-"&amp;CHAR(32)&amp;D218&amp;"("&amp;E218&amp;")")=0,OR('Processing Settings'!G218="Netting with Strange Nets ('UNWIND'/ 'NET/SPLIT')",'Processing Settings'!G218="Aggregation with Linking",AND('Processing Settings'!G218="Aggregation",C218&lt;&gt;"Eurex Derivate"))),"Please update tab 'Cash Accounts for Strange Nets' with cash account settings","")</f>
        <v/>
      </c>
      <c r="N218" s="46" t="str">
        <f t="shared" si="3"/>
        <v/>
      </c>
    </row>
    <row r="219" spans="1:14">
      <c r="A219" s="50" t="str">
        <f>IF(B219&lt;&gt;"",'Signature Sheet'!$D$13,"")</f>
        <v/>
      </c>
      <c r="B219" s="94"/>
      <c r="C219" s="94"/>
      <c r="D219" s="93"/>
      <c r="E219" s="94"/>
      <c r="F219" s="93"/>
      <c r="G219" s="93"/>
      <c r="H219" s="94"/>
      <c r="I219" s="94"/>
      <c r="J219" s="94"/>
      <c r="K219" s="94"/>
      <c r="L219" s="1"/>
      <c r="M219" s="46" t="str">
        <f>IF(AND(COUNTIF('Cash Accounts for Strange Nets'!A:A,A219&amp;CHAR(32)&amp;"/" &amp;CHAR(32)&amp;C219&amp;CHAR(32)&amp;"-"&amp;CHAR(32)&amp;D219&amp;"("&amp;E219&amp;")")=0,OR('Processing Settings'!G219="Netting with Strange Nets ('UNWIND'/ 'NET/SPLIT')",'Processing Settings'!G219="Aggregation with Linking",AND('Processing Settings'!G219="Aggregation",C219&lt;&gt;"Eurex Derivate"))),"Please update tab 'Cash Accounts for Strange Nets' with cash account settings","")</f>
        <v/>
      </c>
      <c r="N219" s="46" t="str">
        <f t="shared" si="3"/>
        <v/>
      </c>
    </row>
    <row r="220" spans="1:14">
      <c r="A220" s="50" t="str">
        <f>IF(B220&lt;&gt;"",'Signature Sheet'!$D$13,"")</f>
        <v/>
      </c>
      <c r="B220" s="94"/>
      <c r="C220" s="94"/>
      <c r="D220" s="93"/>
      <c r="E220" s="94"/>
      <c r="F220" s="93"/>
      <c r="G220" s="93"/>
      <c r="H220" s="94"/>
      <c r="I220" s="94"/>
      <c r="J220" s="94"/>
      <c r="K220" s="94"/>
      <c r="L220" s="1"/>
      <c r="M220" s="46" t="str">
        <f>IF(AND(COUNTIF('Cash Accounts for Strange Nets'!A:A,A220&amp;CHAR(32)&amp;"/" &amp;CHAR(32)&amp;C220&amp;CHAR(32)&amp;"-"&amp;CHAR(32)&amp;D220&amp;"("&amp;E220&amp;")")=0,OR('Processing Settings'!G220="Netting with Strange Nets ('UNWIND'/ 'NET/SPLIT')",'Processing Settings'!G220="Aggregation with Linking",AND('Processing Settings'!G220="Aggregation",C220&lt;&gt;"Eurex Derivate"))),"Please update tab 'Cash Accounts for Strange Nets' with cash account settings","")</f>
        <v/>
      </c>
      <c r="N220" s="46" t="str">
        <f t="shared" si="3"/>
        <v/>
      </c>
    </row>
    <row r="221" spans="1:14">
      <c r="A221" s="50" t="str">
        <f>IF(B221&lt;&gt;"",'Signature Sheet'!$D$13,"")</f>
        <v/>
      </c>
      <c r="B221" s="94"/>
      <c r="C221" s="94"/>
      <c r="D221" s="93"/>
      <c r="E221" s="94"/>
      <c r="F221" s="93"/>
      <c r="G221" s="93"/>
      <c r="H221" s="94"/>
      <c r="I221" s="94"/>
      <c r="J221" s="94"/>
      <c r="K221" s="94"/>
      <c r="L221" s="1"/>
      <c r="M221" s="46" t="str">
        <f>IF(AND(COUNTIF('Cash Accounts for Strange Nets'!A:A,A221&amp;CHAR(32)&amp;"/" &amp;CHAR(32)&amp;C221&amp;CHAR(32)&amp;"-"&amp;CHAR(32)&amp;D221&amp;"("&amp;E221&amp;")")=0,OR('Processing Settings'!G221="Netting with Strange Nets ('UNWIND'/ 'NET/SPLIT')",'Processing Settings'!G221="Aggregation with Linking",AND('Processing Settings'!G221="Aggregation",C221&lt;&gt;"Eurex Derivate"))),"Please update tab 'Cash Accounts for Strange Nets' with cash account settings","")</f>
        <v/>
      </c>
      <c r="N221" s="46" t="str">
        <f t="shared" si="3"/>
        <v/>
      </c>
    </row>
    <row r="222" spans="1:14">
      <c r="A222" s="50" t="str">
        <f>IF(B222&lt;&gt;"",'Signature Sheet'!$D$13,"")</f>
        <v/>
      </c>
      <c r="B222" s="94"/>
      <c r="C222" s="94"/>
      <c r="D222" s="93"/>
      <c r="E222" s="94"/>
      <c r="F222" s="93"/>
      <c r="G222" s="93"/>
      <c r="H222" s="94"/>
      <c r="I222" s="94"/>
      <c r="J222" s="94"/>
      <c r="K222" s="94"/>
      <c r="L222" s="1"/>
      <c r="M222" s="46" t="str">
        <f>IF(AND(COUNTIF('Cash Accounts for Strange Nets'!A:A,A222&amp;CHAR(32)&amp;"/" &amp;CHAR(32)&amp;C222&amp;CHAR(32)&amp;"-"&amp;CHAR(32)&amp;D222&amp;"("&amp;E222&amp;")")=0,OR('Processing Settings'!G222="Netting with Strange Nets ('UNWIND'/ 'NET/SPLIT')",'Processing Settings'!G222="Aggregation with Linking",AND('Processing Settings'!G222="Aggregation",C222&lt;&gt;"Eurex Derivate"))),"Please update tab 'Cash Accounts for Strange Nets' with cash account settings","")</f>
        <v/>
      </c>
      <c r="N222" s="46" t="str">
        <f t="shared" si="3"/>
        <v/>
      </c>
    </row>
    <row r="223" spans="1:14">
      <c r="A223" s="50" t="str">
        <f>IF(B223&lt;&gt;"",'Signature Sheet'!$D$13,"")</f>
        <v/>
      </c>
      <c r="B223" s="94"/>
      <c r="C223" s="94"/>
      <c r="D223" s="93"/>
      <c r="E223" s="94"/>
      <c r="F223" s="93"/>
      <c r="G223" s="93"/>
      <c r="H223" s="94"/>
      <c r="I223" s="94"/>
      <c r="J223" s="94"/>
      <c r="K223" s="94"/>
      <c r="L223" s="1"/>
      <c r="M223" s="46" t="str">
        <f>IF(AND(COUNTIF('Cash Accounts for Strange Nets'!A:A,A223&amp;CHAR(32)&amp;"/" &amp;CHAR(32)&amp;C223&amp;CHAR(32)&amp;"-"&amp;CHAR(32)&amp;D223&amp;"("&amp;E223&amp;")")=0,OR('Processing Settings'!G223="Netting with Strange Nets ('UNWIND'/ 'NET/SPLIT')",'Processing Settings'!G223="Aggregation with Linking",AND('Processing Settings'!G223="Aggregation",C223&lt;&gt;"Eurex Derivate"))),"Please update tab 'Cash Accounts for Strange Nets' with cash account settings","")</f>
        <v/>
      </c>
      <c r="N223" s="46" t="str">
        <f t="shared" si="3"/>
        <v/>
      </c>
    </row>
    <row r="224" spans="1:14">
      <c r="A224" s="50" t="str">
        <f>IF(B224&lt;&gt;"",'Signature Sheet'!$D$13,"")</f>
        <v/>
      </c>
      <c r="B224" s="94"/>
      <c r="C224" s="94"/>
      <c r="D224" s="93"/>
      <c r="E224" s="94"/>
      <c r="F224" s="93"/>
      <c r="G224" s="93"/>
      <c r="H224" s="94"/>
      <c r="I224" s="94"/>
      <c r="J224" s="94"/>
      <c r="K224" s="94"/>
      <c r="L224" s="1"/>
      <c r="M224" s="46" t="str">
        <f>IF(AND(COUNTIF('Cash Accounts for Strange Nets'!A:A,A224&amp;CHAR(32)&amp;"/" &amp;CHAR(32)&amp;C224&amp;CHAR(32)&amp;"-"&amp;CHAR(32)&amp;D224&amp;"("&amp;E224&amp;")")=0,OR('Processing Settings'!G224="Netting with Strange Nets ('UNWIND'/ 'NET/SPLIT')",'Processing Settings'!G224="Aggregation with Linking",AND('Processing Settings'!G224="Aggregation",C224&lt;&gt;"Eurex Derivate"))),"Please update tab 'Cash Accounts for Strange Nets' with cash account settings","")</f>
        <v/>
      </c>
      <c r="N224" s="46" t="str">
        <f t="shared" si="3"/>
        <v/>
      </c>
    </row>
    <row r="225" spans="1:14">
      <c r="A225" s="50" t="str">
        <f>IF(B225&lt;&gt;"",'Signature Sheet'!$D$13,"")</f>
        <v/>
      </c>
      <c r="B225" s="94"/>
      <c r="C225" s="94"/>
      <c r="D225" s="93"/>
      <c r="E225" s="94"/>
      <c r="F225" s="93"/>
      <c r="G225" s="93"/>
      <c r="H225" s="94"/>
      <c r="I225" s="94"/>
      <c r="J225" s="94"/>
      <c r="K225" s="94"/>
      <c r="L225" s="1"/>
      <c r="M225" s="46" t="str">
        <f>IF(AND(COUNTIF('Cash Accounts for Strange Nets'!A:A,A225&amp;CHAR(32)&amp;"/" &amp;CHAR(32)&amp;C225&amp;CHAR(32)&amp;"-"&amp;CHAR(32)&amp;D225&amp;"("&amp;E225&amp;")")=0,OR('Processing Settings'!G225="Netting with Strange Nets ('UNWIND'/ 'NET/SPLIT')",'Processing Settings'!G225="Aggregation with Linking",AND('Processing Settings'!G225="Aggregation",C225&lt;&gt;"Eurex Derivate"))),"Please update tab 'Cash Accounts for Strange Nets' with cash account settings","")</f>
        <v/>
      </c>
      <c r="N225" s="46" t="str">
        <f t="shared" si="3"/>
        <v/>
      </c>
    </row>
    <row r="226" spans="1:14">
      <c r="A226" s="50" t="str">
        <f>IF(B226&lt;&gt;"",'Signature Sheet'!$D$13,"")</f>
        <v/>
      </c>
      <c r="B226" s="94"/>
      <c r="C226" s="94"/>
      <c r="D226" s="93"/>
      <c r="E226" s="94"/>
      <c r="F226" s="93"/>
      <c r="G226" s="93"/>
      <c r="H226" s="94"/>
      <c r="I226" s="94"/>
      <c r="J226" s="94"/>
      <c r="K226" s="94"/>
      <c r="L226" s="1"/>
      <c r="M226" s="46" t="str">
        <f>IF(AND(COUNTIF('Cash Accounts for Strange Nets'!A:A,A226&amp;CHAR(32)&amp;"/" &amp;CHAR(32)&amp;C226&amp;CHAR(32)&amp;"-"&amp;CHAR(32)&amp;D226&amp;"("&amp;E226&amp;")")=0,OR('Processing Settings'!G226="Netting with Strange Nets ('UNWIND'/ 'NET/SPLIT')",'Processing Settings'!G226="Aggregation with Linking",AND('Processing Settings'!G226="Aggregation",C226&lt;&gt;"Eurex Derivate"))),"Please update tab 'Cash Accounts for Strange Nets' with cash account settings","")</f>
        <v/>
      </c>
      <c r="N226" s="46" t="str">
        <f t="shared" si="3"/>
        <v/>
      </c>
    </row>
    <row r="227" spans="1:14">
      <c r="A227" s="50" t="str">
        <f>IF(B227&lt;&gt;"",'Signature Sheet'!$D$13,"")</f>
        <v/>
      </c>
      <c r="B227" s="94"/>
      <c r="C227" s="94"/>
      <c r="D227" s="93"/>
      <c r="E227" s="94"/>
      <c r="F227" s="93"/>
      <c r="G227" s="93"/>
      <c r="H227" s="94"/>
      <c r="I227" s="94"/>
      <c r="J227" s="94"/>
      <c r="K227" s="94"/>
      <c r="L227" s="1"/>
      <c r="M227" s="46" t="str">
        <f>IF(AND(COUNTIF('Cash Accounts for Strange Nets'!A:A,A227&amp;CHAR(32)&amp;"/" &amp;CHAR(32)&amp;C227&amp;CHAR(32)&amp;"-"&amp;CHAR(32)&amp;D227&amp;"("&amp;E227&amp;")")=0,OR('Processing Settings'!G227="Netting with Strange Nets ('UNWIND'/ 'NET/SPLIT')",'Processing Settings'!G227="Aggregation with Linking",AND('Processing Settings'!G227="Aggregation",C227&lt;&gt;"Eurex Derivate"))),"Please update tab 'Cash Accounts for Strange Nets' with cash account settings","")</f>
        <v/>
      </c>
      <c r="N227" s="46" t="str">
        <f t="shared" si="3"/>
        <v/>
      </c>
    </row>
    <row r="228" spans="1:14">
      <c r="A228" s="50" t="str">
        <f>IF(B228&lt;&gt;"",'Signature Sheet'!$D$13,"")</f>
        <v/>
      </c>
      <c r="B228" s="94"/>
      <c r="C228" s="94"/>
      <c r="D228" s="93"/>
      <c r="E228" s="94"/>
      <c r="F228" s="93"/>
      <c r="G228" s="93"/>
      <c r="H228" s="94"/>
      <c r="I228" s="94"/>
      <c r="J228" s="94"/>
      <c r="K228" s="94"/>
      <c r="L228" s="1"/>
      <c r="M228" s="46" t="str">
        <f>IF(AND(COUNTIF('Cash Accounts for Strange Nets'!A:A,A228&amp;CHAR(32)&amp;"/" &amp;CHAR(32)&amp;C228&amp;CHAR(32)&amp;"-"&amp;CHAR(32)&amp;D228&amp;"("&amp;E228&amp;")")=0,OR('Processing Settings'!G228="Netting with Strange Nets ('UNWIND'/ 'NET/SPLIT')",'Processing Settings'!G228="Aggregation with Linking",AND('Processing Settings'!G228="Aggregation",C228&lt;&gt;"Eurex Derivate"))),"Please update tab 'Cash Accounts for Strange Nets' with cash account settings","")</f>
        <v/>
      </c>
      <c r="N228" s="46" t="str">
        <f t="shared" si="3"/>
        <v/>
      </c>
    </row>
    <row r="229" spans="1:14">
      <c r="A229" s="50" t="str">
        <f>IF(B229&lt;&gt;"",'Signature Sheet'!$D$13,"")</f>
        <v/>
      </c>
      <c r="B229" s="94"/>
      <c r="C229" s="94"/>
      <c r="D229" s="93"/>
      <c r="E229" s="94"/>
      <c r="F229" s="93"/>
      <c r="G229" s="93"/>
      <c r="H229" s="94"/>
      <c r="I229" s="94"/>
      <c r="J229" s="94"/>
      <c r="K229" s="94"/>
      <c r="L229" s="1"/>
      <c r="M229" s="46" t="str">
        <f>IF(AND(COUNTIF('Cash Accounts for Strange Nets'!A:A,A229&amp;CHAR(32)&amp;"/" &amp;CHAR(32)&amp;C229&amp;CHAR(32)&amp;"-"&amp;CHAR(32)&amp;D229&amp;"("&amp;E229&amp;")")=0,OR('Processing Settings'!G229="Netting with Strange Nets ('UNWIND'/ 'NET/SPLIT')",'Processing Settings'!G229="Aggregation with Linking",AND('Processing Settings'!G229="Aggregation",C229&lt;&gt;"Eurex Derivate"))),"Please update tab 'Cash Accounts for Strange Nets' with cash account settings","")</f>
        <v/>
      </c>
      <c r="N229" s="46" t="str">
        <f t="shared" si="3"/>
        <v/>
      </c>
    </row>
    <row r="230" spans="1:14">
      <c r="A230" s="50" t="str">
        <f>IF(B230&lt;&gt;"",'Signature Sheet'!$D$13,"")</f>
        <v/>
      </c>
      <c r="B230" s="94"/>
      <c r="C230" s="94"/>
      <c r="D230" s="93"/>
      <c r="E230" s="94"/>
      <c r="F230" s="93"/>
      <c r="G230" s="93"/>
      <c r="H230" s="94"/>
      <c r="I230" s="94"/>
      <c r="J230" s="94"/>
      <c r="K230" s="94"/>
      <c r="L230" s="1"/>
      <c r="M230" s="46" t="str">
        <f>IF(AND(COUNTIF('Cash Accounts for Strange Nets'!A:A,A230&amp;CHAR(32)&amp;"/" &amp;CHAR(32)&amp;C230&amp;CHAR(32)&amp;"-"&amp;CHAR(32)&amp;D230&amp;"("&amp;E230&amp;")")=0,OR('Processing Settings'!G230="Netting with Strange Nets ('UNWIND'/ 'NET/SPLIT')",'Processing Settings'!G230="Aggregation with Linking",AND('Processing Settings'!G230="Aggregation",C230&lt;&gt;"Eurex Derivate"))),"Please update tab 'Cash Accounts for Strange Nets' with cash account settings","")</f>
        <v/>
      </c>
      <c r="N230" s="46" t="str">
        <f t="shared" si="3"/>
        <v/>
      </c>
    </row>
    <row r="231" spans="1:14">
      <c r="A231" s="50" t="str">
        <f>IF(B231&lt;&gt;"",'Signature Sheet'!$D$13,"")</f>
        <v/>
      </c>
      <c r="B231" s="94"/>
      <c r="C231" s="94"/>
      <c r="D231" s="93"/>
      <c r="E231" s="94"/>
      <c r="F231" s="93"/>
      <c r="G231" s="93"/>
      <c r="H231" s="94"/>
      <c r="I231" s="94"/>
      <c r="J231" s="94"/>
      <c r="K231" s="94"/>
      <c r="L231" s="1"/>
      <c r="M231" s="46" t="str">
        <f>IF(AND(COUNTIF('Cash Accounts for Strange Nets'!A:A,A231&amp;CHAR(32)&amp;"/" &amp;CHAR(32)&amp;C231&amp;CHAR(32)&amp;"-"&amp;CHAR(32)&amp;D231&amp;"("&amp;E231&amp;")")=0,OR('Processing Settings'!G231="Netting with Strange Nets ('UNWIND'/ 'NET/SPLIT')",'Processing Settings'!G231="Aggregation with Linking",AND('Processing Settings'!G231="Aggregation",C231&lt;&gt;"Eurex Derivate"))),"Please update tab 'Cash Accounts for Strange Nets' with cash account settings","")</f>
        <v/>
      </c>
      <c r="N231" s="46" t="str">
        <f t="shared" si="3"/>
        <v/>
      </c>
    </row>
    <row r="232" spans="1:14">
      <c r="A232" s="50" t="str">
        <f>IF(B232&lt;&gt;"",'Signature Sheet'!$D$13,"")</f>
        <v/>
      </c>
      <c r="B232" s="94"/>
      <c r="C232" s="94"/>
      <c r="D232" s="93"/>
      <c r="E232" s="94"/>
      <c r="F232" s="93"/>
      <c r="G232" s="93"/>
      <c r="H232" s="94"/>
      <c r="I232" s="94"/>
      <c r="J232" s="94"/>
      <c r="K232" s="94"/>
      <c r="L232" s="1"/>
      <c r="M232" s="46" t="str">
        <f>IF(AND(COUNTIF('Cash Accounts for Strange Nets'!A:A,A232&amp;CHAR(32)&amp;"/" &amp;CHAR(32)&amp;C232&amp;CHAR(32)&amp;"-"&amp;CHAR(32)&amp;D232&amp;"("&amp;E232&amp;")")=0,OR('Processing Settings'!G232="Netting with Strange Nets ('UNWIND'/ 'NET/SPLIT')",'Processing Settings'!G232="Aggregation with Linking",AND('Processing Settings'!G232="Aggregation",C232&lt;&gt;"Eurex Derivate"))),"Please update tab 'Cash Accounts for Strange Nets' with cash account settings","")</f>
        <v/>
      </c>
      <c r="N232" s="46" t="str">
        <f t="shared" si="3"/>
        <v/>
      </c>
    </row>
    <row r="233" spans="1:14">
      <c r="A233" s="50" t="str">
        <f>IF(B233&lt;&gt;"",'Signature Sheet'!$D$13,"")</f>
        <v/>
      </c>
      <c r="B233" s="94"/>
      <c r="C233" s="94"/>
      <c r="D233" s="93"/>
      <c r="E233" s="94"/>
      <c r="F233" s="93"/>
      <c r="G233" s="93"/>
      <c r="H233" s="94"/>
      <c r="I233" s="94"/>
      <c r="J233" s="94"/>
      <c r="K233" s="94"/>
      <c r="L233" s="1"/>
      <c r="M233" s="46" t="str">
        <f>IF(AND(COUNTIF('Cash Accounts for Strange Nets'!A:A,A233&amp;CHAR(32)&amp;"/" &amp;CHAR(32)&amp;C233&amp;CHAR(32)&amp;"-"&amp;CHAR(32)&amp;D233&amp;"("&amp;E233&amp;")")=0,OR('Processing Settings'!G233="Netting with Strange Nets ('UNWIND'/ 'NET/SPLIT')",'Processing Settings'!G233="Aggregation with Linking",AND('Processing Settings'!G233="Aggregation",C233&lt;&gt;"Eurex Derivate"))),"Please update tab 'Cash Accounts for Strange Nets' with cash account settings","")</f>
        <v/>
      </c>
      <c r="N233" s="46" t="str">
        <f t="shared" si="3"/>
        <v/>
      </c>
    </row>
    <row r="234" spans="1:14">
      <c r="A234" s="50" t="str">
        <f>IF(B234&lt;&gt;"",'Signature Sheet'!$D$13,"")</f>
        <v/>
      </c>
      <c r="B234" s="94"/>
      <c r="C234" s="94"/>
      <c r="D234" s="93"/>
      <c r="E234" s="94"/>
      <c r="F234" s="93"/>
      <c r="G234" s="93"/>
      <c r="H234" s="94"/>
      <c r="I234" s="94"/>
      <c r="J234" s="94"/>
      <c r="K234" s="94"/>
      <c r="L234" s="1"/>
      <c r="M234" s="46" t="str">
        <f>IF(AND(COUNTIF('Cash Accounts for Strange Nets'!A:A,A234&amp;CHAR(32)&amp;"/" &amp;CHAR(32)&amp;C234&amp;CHAR(32)&amp;"-"&amp;CHAR(32)&amp;D234&amp;"("&amp;E234&amp;")")=0,OR('Processing Settings'!G234="Netting with Strange Nets ('UNWIND'/ 'NET/SPLIT')",'Processing Settings'!G234="Aggregation with Linking",AND('Processing Settings'!G234="Aggregation",C234&lt;&gt;"Eurex Derivate"))),"Please update tab 'Cash Accounts for Strange Nets' with cash account settings","")</f>
        <v/>
      </c>
      <c r="N234" s="46" t="str">
        <f t="shared" si="3"/>
        <v/>
      </c>
    </row>
    <row r="235" spans="1:14">
      <c r="A235" s="50" t="str">
        <f>IF(B235&lt;&gt;"",'Signature Sheet'!$D$13,"")</f>
        <v/>
      </c>
      <c r="B235" s="94"/>
      <c r="C235" s="94"/>
      <c r="D235" s="93"/>
      <c r="E235" s="94"/>
      <c r="F235" s="93"/>
      <c r="G235" s="93"/>
      <c r="H235" s="94"/>
      <c r="I235" s="94"/>
      <c r="J235" s="94"/>
      <c r="K235" s="94"/>
      <c r="L235" s="1"/>
      <c r="M235" s="46" t="str">
        <f>IF(AND(COUNTIF('Cash Accounts for Strange Nets'!A:A,A235&amp;CHAR(32)&amp;"/" &amp;CHAR(32)&amp;C235&amp;CHAR(32)&amp;"-"&amp;CHAR(32)&amp;D235&amp;"("&amp;E235&amp;")")=0,OR('Processing Settings'!G235="Netting with Strange Nets ('UNWIND'/ 'NET/SPLIT')",'Processing Settings'!G235="Aggregation with Linking",AND('Processing Settings'!G235="Aggregation",C235&lt;&gt;"Eurex Derivate"))),"Please update tab 'Cash Accounts for Strange Nets' with cash account settings","")</f>
        <v/>
      </c>
      <c r="N235" s="46" t="str">
        <f t="shared" si="3"/>
        <v/>
      </c>
    </row>
    <row r="236" spans="1:14">
      <c r="A236" s="50" t="str">
        <f>IF(B236&lt;&gt;"",'Signature Sheet'!$D$13,"")</f>
        <v/>
      </c>
      <c r="B236" s="94"/>
      <c r="C236" s="94"/>
      <c r="D236" s="93"/>
      <c r="E236" s="94"/>
      <c r="F236" s="93"/>
      <c r="G236" s="93"/>
      <c r="H236" s="94"/>
      <c r="I236" s="94"/>
      <c r="J236" s="94"/>
      <c r="K236" s="94"/>
      <c r="L236" s="1"/>
      <c r="M236" s="46" t="str">
        <f>IF(AND(COUNTIF('Cash Accounts for Strange Nets'!A:A,A236&amp;CHAR(32)&amp;"/" &amp;CHAR(32)&amp;C236&amp;CHAR(32)&amp;"-"&amp;CHAR(32)&amp;D236&amp;"("&amp;E236&amp;")")=0,OR('Processing Settings'!G236="Netting with Strange Nets ('UNWIND'/ 'NET/SPLIT')",'Processing Settings'!G236="Aggregation with Linking",AND('Processing Settings'!G236="Aggregation",C236&lt;&gt;"Eurex Derivate"))),"Please update tab 'Cash Accounts for Strange Nets' with cash account settings","")</f>
        <v/>
      </c>
      <c r="N236" s="46" t="str">
        <f t="shared" si="3"/>
        <v/>
      </c>
    </row>
    <row r="237" spans="1:14">
      <c r="A237" s="50" t="str">
        <f>IF(B237&lt;&gt;"",'Signature Sheet'!$D$13,"")</f>
        <v/>
      </c>
      <c r="B237" s="94"/>
      <c r="C237" s="94"/>
      <c r="D237" s="93"/>
      <c r="E237" s="94"/>
      <c r="F237" s="93"/>
      <c r="G237" s="93"/>
      <c r="H237" s="94"/>
      <c r="I237" s="94"/>
      <c r="J237" s="94"/>
      <c r="K237" s="94"/>
      <c r="L237" s="1"/>
      <c r="M237" s="46" t="str">
        <f>IF(AND(COUNTIF('Cash Accounts for Strange Nets'!A:A,A237&amp;CHAR(32)&amp;"/" &amp;CHAR(32)&amp;C237&amp;CHAR(32)&amp;"-"&amp;CHAR(32)&amp;D237&amp;"("&amp;E237&amp;")")=0,OR('Processing Settings'!G237="Netting with Strange Nets ('UNWIND'/ 'NET/SPLIT')",'Processing Settings'!G237="Aggregation with Linking",AND('Processing Settings'!G237="Aggregation",C237&lt;&gt;"Eurex Derivate"))),"Please update tab 'Cash Accounts for Strange Nets' with cash account settings","")</f>
        <v/>
      </c>
      <c r="N237" s="46" t="str">
        <f t="shared" si="3"/>
        <v/>
      </c>
    </row>
    <row r="238" spans="1:14">
      <c r="A238" s="50" t="str">
        <f>IF(B238&lt;&gt;"",'Signature Sheet'!$D$13,"")</f>
        <v/>
      </c>
      <c r="B238" s="94"/>
      <c r="C238" s="94"/>
      <c r="D238" s="93"/>
      <c r="E238" s="94"/>
      <c r="F238" s="93"/>
      <c r="G238" s="93"/>
      <c r="H238" s="94"/>
      <c r="I238" s="94"/>
      <c r="J238" s="94"/>
      <c r="K238" s="94"/>
      <c r="L238" s="1"/>
      <c r="M238" s="46" t="str">
        <f>IF(AND(COUNTIF('Cash Accounts for Strange Nets'!A:A,A238&amp;CHAR(32)&amp;"/" &amp;CHAR(32)&amp;C238&amp;CHAR(32)&amp;"-"&amp;CHAR(32)&amp;D238&amp;"("&amp;E238&amp;")")=0,OR('Processing Settings'!G238="Netting with Strange Nets ('UNWIND'/ 'NET/SPLIT')",'Processing Settings'!G238="Aggregation with Linking",AND('Processing Settings'!G238="Aggregation",C238&lt;&gt;"Eurex Derivate"))),"Please update tab 'Cash Accounts for Strange Nets' with cash account settings","")</f>
        <v/>
      </c>
      <c r="N238" s="46" t="str">
        <f t="shared" si="3"/>
        <v/>
      </c>
    </row>
    <row r="239" spans="1:14">
      <c r="A239" s="50" t="str">
        <f>IF(B239&lt;&gt;"",'Signature Sheet'!$D$13,"")</f>
        <v/>
      </c>
      <c r="B239" s="94"/>
      <c r="C239" s="94"/>
      <c r="D239" s="93"/>
      <c r="E239" s="94"/>
      <c r="F239" s="93"/>
      <c r="G239" s="93"/>
      <c r="H239" s="94"/>
      <c r="I239" s="94"/>
      <c r="J239" s="94"/>
      <c r="K239" s="94"/>
      <c r="L239" s="1"/>
      <c r="M239" s="46" t="str">
        <f>IF(AND(COUNTIF('Cash Accounts for Strange Nets'!A:A,A239&amp;CHAR(32)&amp;"/" &amp;CHAR(32)&amp;C239&amp;CHAR(32)&amp;"-"&amp;CHAR(32)&amp;D239&amp;"("&amp;E239&amp;")")=0,OR('Processing Settings'!G239="Netting with Strange Nets ('UNWIND'/ 'NET/SPLIT')",'Processing Settings'!G239="Aggregation with Linking",AND('Processing Settings'!G239="Aggregation",C239&lt;&gt;"Eurex Derivate"))),"Please update tab 'Cash Accounts for Strange Nets' with cash account settings","")</f>
        <v/>
      </c>
      <c r="N239" s="46" t="str">
        <f t="shared" si="3"/>
        <v/>
      </c>
    </row>
    <row r="240" spans="1:14">
      <c r="A240" s="50" t="str">
        <f>IF(B240&lt;&gt;"",'Signature Sheet'!$D$13,"")</f>
        <v/>
      </c>
      <c r="B240" s="94"/>
      <c r="C240" s="94"/>
      <c r="D240" s="93"/>
      <c r="E240" s="94"/>
      <c r="F240" s="93"/>
      <c r="G240" s="93"/>
      <c r="H240" s="94"/>
      <c r="I240" s="94"/>
      <c r="J240" s="94"/>
      <c r="K240" s="94"/>
      <c r="L240" s="1"/>
      <c r="M240" s="46" t="str">
        <f>IF(AND(COUNTIF('Cash Accounts for Strange Nets'!A:A,A240&amp;CHAR(32)&amp;"/" &amp;CHAR(32)&amp;C240&amp;CHAR(32)&amp;"-"&amp;CHAR(32)&amp;D240&amp;"("&amp;E240&amp;")")=0,OR('Processing Settings'!G240="Netting with Strange Nets ('UNWIND'/ 'NET/SPLIT')",'Processing Settings'!G240="Aggregation with Linking",AND('Processing Settings'!G240="Aggregation",C240&lt;&gt;"Eurex Derivate"))),"Please update tab 'Cash Accounts for Strange Nets' with cash account settings","")</f>
        <v/>
      </c>
      <c r="N240" s="46" t="str">
        <f t="shared" si="3"/>
        <v/>
      </c>
    </row>
    <row r="241" spans="1:14">
      <c r="A241" s="50" t="str">
        <f>IF(B241&lt;&gt;"",'Signature Sheet'!$D$13,"")</f>
        <v/>
      </c>
      <c r="B241" s="94"/>
      <c r="C241" s="94"/>
      <c r="D241" s="93"/>
      <c r="E241" s="94"/>
      <c r="F241" s="93"/>
      <c r="G241" s="93"/>
      <c r="H241" s="94"/>
      <c r="I241" s="94"/>
      <c r="J241" s="94"/>
      <c r="K241" s="94"/>
      <c r="L241" s="1"/>
      <c r="M241" s="46" t="str">
        <f>IF(AND(COUNTIF('Cash Accounts for Strange Nets'!A:A,A241&amp;CHAR(32)&amp;"/" &amp;CHAR(32)&amp;C241&amp;CHAR(32)&amp;"-"&amp;CHAR(32)&amp;D241&amp;"("&amp;E241&amp;")")=0,OR('Processing Settings'!G241="Netting with Strange Nets ('UNWIND'/ 'NET/SPLIT')",'Processing Settings'!G241="Aggregation with Linking",AND('Processing Settings'!G241="Aggregation",C241&lt;&gt;"Eurex Derivate"))),"Please update tab 'Cash Accounts for Strange Nets' with cash account settings","")</f>
        <v/>
      </c>
      <c r="N241" s="46" t="str">
        <f t="shared" si="3"/>
        <v/>
      </c>
    </row>
    <row r="242" spans="1:14">
      <c r="A242" s="50" t="str">
        <f>IF(B242&lt;&gt;"",'Signature Sheet'!$D$13,"")</f>
        <v/>
      </c>
      <c r="B242" s="94"/>
      <c r="C242" s="94"/>
      <c r="D242" s="93"/>
      <c r="E242" s="94"/>
      <c r="F242" s="93"/>
      <c r="G242" s="93"/>
      <c r="H242" s="94"/>
      <c r="I242" s="94"/>
      <c r="J242" s="94"/>
      <c r="K242" s="94"/>
      <c r="L242" s="1"/>
      <c r="M242" s="46" t="str">
        <f>IF(AND(COUNTIF('Cash Accounts for Strange Nets'!A:A,A242&amp;CHAR(32)&amp;"/" &amp;CHAR(32)&amp;C242&amp;CHAR(32)&amp;"-"&amp;CHAR(32)&amp;D242&amp;"("&amp;E242&amp;")")=0,OR('Processing Settings'!G242="Netting with Strange Nets ('UNWIND'/ 'NET/SPLIT')",'Processing Settings'!G242="Aggregation with Linking",AND('Processing Settings'!G242="Aggregation",C242&lt;&gt;"Eurex Derivate"))),"Please update tab 'Cash Accounts for Strange Nets' with cash account settings","")</f>
        <v/>
      </c>
      <c r="N242" s="46" t="str">
        <f t="shared" si="3"/>
        <v/>
      </c>
    </row>
    <row r="243" spans="1:14">
      <c r="A243" s="50" t="str">
        <f>IF(B243&lt;&gt;"",'Signature Sheet'!$D$13,"")</f>
        <v/>
      </c>
      <c r="B243" s="94"/>
      <c r="C243" s="94"/>
      <c r="D243" s="93"/>
      <c r="E243" s="94"/>
      <c r="F243" s="93"/>
      <c r="G243" s="93"/>
      <c r="H243" s="94"/>
      <c r="I243" s="94"/>
      <c r="J243" s="94"/>
      <c r="K243" s="94"/>
      <c r="L243" s="1"/>
      <c r="M243" s="46" t="str">
        <f>IF(AND(COUNTIF('Cash Accounts for Strange Nets'!A:A,A243&amp;CHAR(32)&amp;"/" &amp;CHAR(32)&amp;C243&amp;CHAR(32)&amp;"-"&amp;CHAR(32)&amp;D243&amp;"("&amp;E243&amp;")")=0,OR('Processing Settings'!G243="Netting with Strange Nets ('UNWIND'/ 'NET/SPLIT')",'Processing Settings'!G243="Aggregation with Linking",AND('Processing Settings'!G243="Aggregation",C243&lt;&gt;"Eurex Derivate"))),"Please update tab 'Cash Accounts for Strange Nets' with cash account settings","")</f>
        <v/>
      </c>
      <c r="N243" s="46" t="str">
        <f t="shared" si="3"/>
        <v/>
      </c>
    </row>
    <row r="244" spans="1:14">
      <c r="A244" s="50" t="str">
        <f>IF(B244&lt;&gt;"",'Signature Sheet'!$D$13,"")</f>
        <v/>
      </c>
      <c r="B244" s="94"/>
      <c r="C244" s="94"/>
      <c r="D244" s="93"/>
      <c r="E244" s="94"/>
      <c r="F244" s="93"/>
      <c r="G244" s="93"/>
      <c r="H244" s="94"/>
      <c r="I244" s="94"/>
      <c r="J244" s="94"/>
      <c r="K244" s="94"/>
      <c r="L244" s="1"/>
      <c r="M244" s="46" t="str">
        <f>IF(AND(COUNTIF('Cash Accounts for Strange Nets'!A:A,A244&amp;CHAR(32)&amp;"/" &amp;CHAR(32)&amp;C244&amp;CHAR(32)&amp;"-"&amp;CHAR(32)&amp;D244&amp;"("&amp;E244&amp;")")=0,OR('Processing Settings'!G244="Netting with Strange Nets ('UNWIND'/ 'NET/SPLIT')",'Processing Settings'!G244="Aggregation with Linking",AND('Processing Settings'!G244="Aggregation",C244&lt;&gt;"Eurex Derivate"))),"Please update tab 'Cash Accounts for Strange Nets' with cash account settings","")</f>
        <v/>
      </c>
      <c r="N244" s="46" t="str">
        <f t="shared" si="3"/>
        <v/>
      </c>
    </row>
    <row r="245" spans="1:14">
      <c r="A245" s="50" t="str">
        <f>IF(B245&lt;&gt;"",'Signature Sheet'!$D$13,"")</f>
        <v/>
      </c>
      <c r="B245" s="94"/>
      <c r="C245" s="94"/>
      <c r="D245" s="93"/>
      <c r="E245" s="94"/>
      <c r="F245" s="93"/>
      <c r="G245" s="93"/>
      <c r="H245" s="94"/>
      <c r="I245" s="94"/>
      <c r="J245" s="94"/>
      <c r="K245" s="94"/>
      <c r="L245" s="1"/>
      <c r="M245" s="46" t="str">
        <f>IF(AND(COUNTIF('Cash Accounts for Strange Nets'!A:A,A245&amp;CHAR(32)&amp;"/" &amp;CHAR(32)&amp;C245&amp;CHAR(32)&amp;"-"&amp;CHAR(32)&amp;D245&amp;"("&amp;E245&amp;")")=0,OR('Processing Settings'!G245="Netting with Strange Nets ('UNWIND'/ 'NET/SPLIT')",'Processing Settings'!G245="Aggregation with Linking",AND('Processing Settings'!G245="Aggregation",C245&lt;&gt;"Eurex Derivate"))),"Please update tab 'Cash Accounts for Strange Nets' with cash account settings","")</f>
        <v/>
      </c>
      <c r="N245" s="46" t="str">
        <f t="shared" si="3"/>
        <v/>
      </c>
    </row>
    <row r="246" spans="1:14">
      <c r="A246" s="50" t="str">
        <f>IF(B246&lt;&gt;"",'Signature Sheet'!$D$13,"")</f>
        <v/>
      </c>
      <c r="B246" s="94"/>
      <c r="C246" s="94"/>
      <c r="D246" s="93"/>
      <c r="E246" s="94"/>
      <c r="F246" s="93"/>
      <c r="G246" s="93"/>
      <c r="H246" s="94"/>
      <c r="I246" s="94"/>
      <c r="J246" s="94"/>
      <c r="K246" s="94"/>
      <c r="L246" s="1"/>
      <c r="M246" s="46" t="str">
        <f>IF(AND(COUNTIF('Cash Accounts for Strange Nets'!A:A,A246&amp;CHAR(32)&amp;"/" &amp;CHAR(32)&amp;C246&amp;CHAR(32)&amp;"-"&amp;CHAR(32)&amp;D246&amp;"("&amp;E246&amp;")")=0,OR('Processing Settings'!G246="Netting with Strange Nets ('UNWIND'/ 'NET/SPLIT')",'Processing Settings'!G246="Aggregation with Linking",AND('Processing Settings'!G246="Aggregation",C246&lt;&gt;"Eurex Derivate"))),"Please update tab 'Cash Accounts for Strange Nets' with cash account settings","")</f>
        <v/>
      </c>
      <c r="N246" s="46" t="str">
        <f t="shared" si="3"/>
        <v/>
      </c>
    </row>
    <row r="247" spans="1:14">
      <c r="A247" s="50" t="str">
        <f>IF(B247&lt;&gt;"",'Signature Sheet'!$D$13,"")</f>
        <v/>
      </c>
      <c r="B247" s="94"/>
      <c r="C247" s="94"/>
      <c r="D247" s="93"/>
      <c r="E247" s="94"/>
      <c r="F247" s="93"/>
      <c r="G247" s="93"/>
      <c r="H247" s="94"/>
      <c r="I247" s="94"/>
      <c r="J247" s="94"/>
      <c r="K247" s="94"/>
      <c r="L247" s="1"/>
      <c r="M247" s="46" t="str">
        <f>IF(AND(COUNTIF('Cash Accounts for Strange Nets'!A:A,A247&amp;CHAR(32)&amp;"/" &amp;CHAR(32)&amp;C247&amp;CHAR(32)&amp;"-"&amp;CHAR(32)&amp;D247&amp;"("&amp;E247&amp;")")=0,OR('Processing Settings'!G247="Netting with Strange Nets ('UNWIND'/ 'NET/SPLIT')",'Processing Settings'!G247="Aggregation with Linking",AND('Processing Settings'!G247="Aggregation",C247&lt;&gt;"Eurex Derivate"))),"Please update tab 'Cash Accounts for Strange Nets' with cash account settings","")</f>
        <v/>
      </c>
      <c r="N247" s="46" t="str">
        <f t="shared" si="3"/>
        <v/>
      </c>
    </row>
    <row r="248" spans="1:14">
      <c r="A248" s="50" t="str">
        <f>IF(B248&lt;&gt;"",'Signature Sheet'!$D$13,"")</f>
        <v/>
      </c>
      <c r="B248" s="94"/>
      <c r="C248" s="94"/>
      <c r="D248" s="93"/>
      <c r="E248" s="94"/>
      <c r="F248" s="93"/>
      <c r="G248" s="93"/>
      <c r="H248" s="94"/>
      <c r="I248" s="94"/>
      <c r="J248" s="94"/>
      <c r="K248" s="94"/>
      <c r="L248" s="1"/>
      <c r="M248" s="46" t="str">
        <f>IF(AND(COUNTIF('Cash Accounts for Strange Nets'!A:A,A248&amp;CHAR(32)&amp;"/" &amp;CHAR(32)&amp;C248&amp;CHAR(32)&amp;"-"&amp;CHAR(32)&amp;D248&amp;"("&amp;E248&amp;")")=0,OR('Processing Settings'!G248="Netting with Strange Nets ('UNWIND'/ 'NET/SPLIT')",'Processing Settings'!G248="Aggregation with Linking",AND('Processing Settings'!G248="Aggregation",C248&lt;&gt;"Eurex Derivate"))),"Please update tab 'Cash Accounts for Strange Nets' with cash account settings","")</f>
        <v/>
      </c>
      <c r="N248" s="46" t="str">
        <f t="shared" si="3"/>
        <v/>
      </c>
    </row>
    <row r="249" spans="1:14">
      <c r="A249" s="50" t="str">
        <f>IF(B249&lt;&gt;"",'Signature Sheet'!$D$13,"")</f>
        <v/>
      </c>
      <c r="B249" s="94"/>
      <c r="C249" s="94"/>
      <c r="D249" s="93"/>
      <c r="E249" s="94"/>
      <c r="F249" s="93"/>
      <c r="G249" s="93"/>
      <c r="H249" s="94"/>
      <c r="I249" s="94"/>
      <c r="J249" s="94"/>
      <c r="K249" s="94"/>
      <c r="L249" s="1"/>
      <c r="M249" s="46" t="str">
        <f>IF(AND(COUNTIF('Cash Accounts for Strange Nets'!A:A,A249&amp;CHAR(32)&amp;"/" &amp;CHAR(32)&amp;C249&amp;CHAR(32)&amp;"-"&amp;CHAR(32)&amp;D249&amp;"("&amp;E249&amp;")")=0,OR('Processing Settings'!G249="Netting with Strange Nets ('UNWIND'/ 'NET/SPLIT')",'Processing Settings'!G249="Aggregation with Linking",AND('Processing Settings'!G249="Aggregation",C249&lt;&gt;"Eurex Derivate"))),"Please update tab 'Cash Accounts for Strange Nets' with cash account settings","")</f>
        <v/>
      </c>
      <c r="N249" s="46" t="str">
        <f t="shared" si="3"/>
        <v/>
      </c>
    </row>
    <row r="250" spans="1:14">
      <c r="A250" s="50" t="str">
        <f>IF(B250&lt;&gt;"",'Signature Sheet'!$D$13,"")</f>
        <v/>
      </c>
      <c r="B250" s="94"/>
      <c r="C250" s="94"/>
      <c r="D250" s="93"/>
      <c r="E250" s="94"/>
      <c r="F250" s="93"/>
      <c r="G250" s="93"/>
      <c r="H250" s="94"/>
      <c r="I250" s="94"/>
      <c r="J250" s="94"/>
      <c r="K250" s="94"/>
      <c r="L250" s="1"/>
      <c r="M250" s="46" t="str">
        <f>IF(AND(COUNTIF('Cash Accounts for Strange Nets'!A:A,A250&amp;CHAR(32)&amp;"/" &amp;CHAR(32)&amp;C250&amp;CHAR(32)&amp;"-"&amp;CHAR(32)&amp;D250&amp;"("&amp;E250&amp;")")=0,OR('Processing Settings'!G250="Netting with Strange Nets ('UNWIND'/ 'NET/SPLIT')",'Processing Settings'!G250="Aggregation with Linking",AND('Processing Settings'!G250="Aggregation",C250&lt;&gt;"Eurex Derivate"))),"Please update tab 'Cash Accounts for Strange Nets' with cash account settings","")</f>
        <v/>
      </c>
      <c r="N250" s="46" t="str">
        <f t="shared" si="3"/>
        <v/>
      </c>
    </row>
    <row r="251" spans="1:14">
      <c r="A251" s="50" t="str">
        <f>IF(B251&lt;&gt;"",'Signature Sheet'!$D$13,"")</f>
        <v/>
      </c>
      <c r="B251" s="94"/>
      <c r="C251" s="94"/>
      <c r="D251" s="93"/>
      <c r="E251" s="94"/>
      <c r="F251" s="93"/>
      <c r="G251" s="93"/>
      <c r="H251" s="94"/>
      <c r="I251" s="94"/>
      <c r="J251" s="94"/>
      <c r="K251" s="94"/>
      <c r="L251" s="1"/>
      <c r="M251" s="46" t="str">
        <f>IF(AND(COUNTIF('Cash Accounts for Strange Nets'!A:A,A251&amp;CHAR(32)&amp;"/" &amp;CHAR(32)&amp;C251&amp;CHAR(32)&amp;"-"&amp;CHAR(32)&amp;D251&amp;"("&amp;E251&amp;")")=0,OR('Processing Settings'!G251="Netting with Strange Nets ('UNWIND'/ 'NET/SPLIT')",'Processing Settings'!G251="Aggregation with Linking",AND('Processing Settings'!G251="Aggregation",C251&lt;&gt;"Eurex Derivate"))),"Please update tab 'Cash Accounts for Strange Nets' with cash account settings","")</f>
        <v/>
      </c>
      <c r="N251" s="46" t="str">
        <f t="shared" si="3"/>
        <v/>
      </c>
    </row>
    <row r="252" spans="1:14">
      <c r="A252" s="50" t="str">
        <f>IF(B252&lt;&gt;"",'Signature Sheet'!$D$13,"")</f>
        <v/>
      </c>
      <c r="B252" s="94"/>
      <c r="C252" s="94"/>
      <c r="D252" s="93"/>
      <c r="E252" s="94"/>
      <c r="F252" s="93"/>
      <c r="G252" s="93"/>
      <c r="H252" s="94"/>
      <c r="I252" s="94"/>
      <c r="J252" s="94"/>
      <c r="K252" s="94"/>
      <c r="L252" s="1"/>
      <c r="M252" s="46" t="str">
        <f>IF(AND(COUNTIF('Cash Accounts for Strange Nets'!A:A,A252&amp;CHAR(32)&amp;"/" &amp;CHAR(32)&amp;C252&amp;CHAR(32)&amp;"-"&amp;CHAR(32)&amp;D252&amp;"("&amp;E252&amp;")")=0,OR('Processing Settings'!G252="Netting with Strange Nets ('UNWIND'/ 'NET/SPLIT')",'Processing Settings'!G252="Aggregation with Linking",AND('Processing Settings'!G252="Aggregation",C252&lt;&gt;"Eurex Derivate"))),"Please update tab 'Cash Accounts for Strange Nets' with cash account settings","")</f>
        <v/>
      </c>
      <c r="N252" s="46" t="str">
        <f t="shared" si="3"/>
        <v/>
      </c>
    </row>
    <row r="253" spans="1:14">
      <c r="A253" s="50" t="str">
        <f>IF(B253&lt;&gt;"",'Signature Sheet'!$D$13,"")</f>
        <v/>
      </c>
      <c r="B253" s="94"/>
      <c r="C253" s="94"/>
      <c r="D253" s="93"/>
      <c r="E253" s="94"/>
      <c r="F253" s="93"/>
      <c r="G253" s="93"/>
      <c r="H253" s="94"/>
      <c r="I253" s="94"/>
      <c r="J253" s="94"/>
      <c r="K253" s="94"/>
      <c r="L253" s="1"/>
      <c r="M253" s="46" t="str">
        <f>IF(AND(COUNTIF('Cash Accounts for Strange Nets'!A:A,A253&amp;CHAR(32)&amp;"/" &amp;CHAR(32)&amp;C253&amp;CHAR(32)&amp;"-"&amp;CHAR(32)&amp;D253&amp;"("&amp;E253&amp;")")=0,OR('Processing Settings'!G253="Netting with Strange Nets ('UNWIND'/ 'NET/SPLIT')",'Processing Settings'!G253="Aggregation with Linking",AND('Processing Settings'!G253="Aggregation",C253&lt;&gt;"Eurex Derivate"))),"Please update tab 'Cash Accounts for Strange Nets' with cash account settings","")</f>
        <v/>
      </c>
      <c r="N253" s="46" t="str">
        <f t="shared" si="3"/>
        <v/>
      </c>
    </row>
    <row r="254" spans="1:14">
      <c r="A254" s="50" t="str">
        <f>IF(B254&lt;&gt;"",'Signature Sheet'!$D$13,"")</f>
        <v/>
      </c>
      <c r="B254" s="94"/>
      <c r="C254" s="94"/>
      <c r="D254" s="93"/>
      <c r="E254" s="94"/>
      <c r="F254" s="93"/>
      <c r="G254" s="93"/>
      <c r="H254" s="94"/>
      <c r="I254" s="94"/>
      <c r="J254" s="94"/>
      <c r="K254" s="94"/>
      <c r="L254" s="1"/>
      <c r="M254" s="46" t="str">
        <f>IF(AND(COUNTIF('Cash Accounts for Strange Nets'!A:A,A254&amp;CHAR(32)&amp;"/" &amp;CHAR(32)&amp;C254&amp;CHAR(32)&amp;"-"&amp;CHAR(32)&amp;D254&amp;"("&amp;E254&amp;")")=0,OR('Processing Settings'!G254="Netting with Strange Nets ('UNWIND'/ 'NET/SPLIT')",'Processing Settings'!G254="Aggregation with Linking",AND('Processing Settings'!G254="Aggregation",C254&lt;&gt;"Eurex Derivate"))),"Please update tab 'Cash Accounts for Strange Nets' with cash account settings","")</f>
        <v/>
      </c>
      <c r="N254" s="46" t="str">
        <f t="shared" si="3"/>
        <v/>
      </c>
    </row>
    <row r="255" spans="1:14">
      <c r="A255" s="50" t="str">
        <f>IF(B255&lt;&gt;"",'Signature Sheet'!$D$13,"")</f>
        <v/>
      </c>
      <c r="B255" s="94"/>
      <c r="C255" s="94"/>
      <c r="D255" s="93"/>
      <c r="E255" s="94"/>
      <c r="F255" s="93"/>
      <c r="G255" s="93"/>
      <c r="H255" s="94"/>
      <c r="I255" s="94"/>
      <c r="J255" s="94"/>
      <c r="K255" s="94"/>
      <c r="L255" s="1"/>
      <c r="M255" s="46" t="str">
        <f>IF(AND(COUNTIF('Cash Accounts for Strange Nets'!A:A,A255&amp;CHAR(32)&amp;"/" &amp;CHAR(32)&amp;C255&amp;CHAR(32)&amp;"-"&amp;CHAR(32)&amp;D255&amp;"("&amp;E255&amp;")")=0,OR('Processing Settings'!G255="Netting with Strange Nets ('UNWIND'/ 'NET/SPLIT')",'Processing Settings'!G255="Aggregation with Linking",AND('Processing Settings'!G255="Aggregation",C255&lt;&gt;"Eurex Derivate"))),"Please update tab 'Cash Accounts for Strange Nets' with cash account settings","")</f>
        <v/>
      </c>
      <c r="N255" s="46" t="str">
        <f t="shared" si="3"/>
        <v/>
      </c>
    </row>
    <row r="256" spans="1:14">
      <c r="A256" s="50" t="str">
        <f>IF(B256&lt;&gt;"",'Signature Sheet'!$D$13,"")</f>
        <v/>
      </c>
      <c r="B256" s="94"/>
      <c r="C256" s="94"/>
      <c r="D256" s="93"/>
      <c r="E256" s="94"/>
      <c r="F256" s="93"/>
      <c r="G256" s="93"/>
      <c r="H256" s="94"/>
      <c r="I256" s="94"/>
      <c r="J256" s="94"/>
      <c r="K256" s="94"/>
      <c r="L256" s="1"/>
      <c r="M256" s="46" t="str">
        <f>IF(AND(COUNTIF('Cash Accounts for Strange Nets'!A:A,A256&amp;CHAR(32)&amp;"/" &amp;CHAR(32)&amp;C256&amp;CHAR(32)&amp;"-"&amp;CHAR(32)&amp;D256&amp;"("&amp;E256&amp;")")=0,OR('Processing Settings'!G256="Netting with Strange Nets ('UNWIND'/ 'NET/SPLIT')",'Processing Settings'!G256="Aggregation with Linking",AND('Processing Settings'!G256="Aggregation",C256&lt;&gt;"Eurex Derivate"))),"Please update tab 'Cash Accounts for Strange Nets' with cash account settings","")</f>
        <v/>
      </c>
      <c r="N256" s="46" t="str">
        <f t="shared" si="3"/>
        <v/>
      </c>
    </row>
    <row r="257" spans="1:14">
      <c r="A257" s="50" t="str">
        <f>IF(B257&lt;&gt;"",'Signature Sheet'!$D$13,"")</f>
        <v/>
      </c>
      <c r="B257" s="94"/>
      <c r="C257" s="94"/>
      <c r="D257" s="93"/>
      <c r="E257" s="94"/>
      <c r="F257" s="93"/>
      <c r="G257" s="93"/>
      <c r="H257" s="94"/>
      <c r="I257" s="94"/>
      <c r="J257" s="94"/>
      <c r="K257" s="94"/>
      <c r="L257" s="1"/>
      <c r="M257" s="46" t="str">
        <f>IF(AND(COUNTIF('Cash Accounts for Strange Nets'!A:A,A257&amp;CHAR(32)&amp;"/" &amp;CHAR(32)&amp;C257&amp;CHAR(32)&amp;"-"&amp;CHAR(32)&amp;D257&amp;"("&amp;E257&amp;")")=0,OR('Processing Settings'!G257="Netting with Strange Nets ('UNWIND'/ 'NET/SPLIT')",'Processing Settings'!G257="Aggregation with Linking",AND('Processing Settings'!G257="Aggregation",C257&lt;&gt;"Eurex Derivate"))),"Please update tab 'Cash Accounts for Strange Nets' with cash account settings","")</f>
        <v/>
      </c>
      <c r="N257" s="46" t="str">
        <f t="shared" si="3"/>
        <v/>
      </c>
    </row>
    <row r="258" spans="1:14">
      <c r="A258" s="50" t="str">
        <f>IF(B258&lt;&gt;"",'Signature Sheet'!$D$13,"")</f>
        <v/>
      </c>
      <c r="B258" s="94"/>
      <c r="C258" s="94"/>
      <c r="D258" s="93"/>
      <c r="E258" s="94"/>
      <c r="F258" s="93"/>
      <c r="G258" s="93"/>
      <c r="H258" s="94"/>
      <c r="I258" s="94"/>
      <c r="J258" s="94"/>
      <c r="K258" s="94"/>
      <c r="L258" s="1"/>
      <c r="M258" s="46" t="str">
        <f>IF(AND(COUNTIF('Cash Accounts for Strange Nets'!A:A,A258&amp;CHAR(32)&amp;"/" &amp;CHAR(32)&amp;C258&amp;CHAR(32)&amp;"-"&amp;CHAR(32)&amp;D258&amp;"("&amp;E258&amp;")")=0,OR('Processing Settings'!G258="Netting with Strange Nets ('UNWIND'/ 'NET/SPLIT')",'Processing Settings'!G258="Aggregation with Linking",AND('Processing Settings'!G258="Aggregation",C258&lt;&gt;"Eurex Derivate"))),"Please update tab 'Cash Accounts for Strange Nets' with cash account settings","")</f>
        <v/>
      </c>
      <c r="N258" s="46" t="str">
        <f t="shared" si="3"/>
        <v/>
      </c>
    </row>
    <row r="259" spans="1:14">
      <c r="A259" s="50" t="str">
        <f>IF(B259&lt;&gt;"",'Signature Sheet'!$D$13,"")</f>
        <v/>
      </c>
      <c r="B259" s="94"/>
      <c r="C259" s="94"/>
      <c r="D259" s="93"/>
      <c r="E259" s="94"/>
      <c r="F259" s="93"/>
      <c r="G259" s="93"/>
      <c r="H259" s="94"/>
      <c r="I259" s="94"/>
      <c r="J259" s="94"/>
      <c r="K259" s="94"/>
      <c r="L259" s="1"/>
      <c r="M259" s="46" t="str">
        <f>IF(AND(COUNTIF('Cash Accounts for Strange Nets'!A:A,A259&amp;CHAR(32)&amp;"/" &amp;CHAR(32)&amp;C259&amp;CHAR(32)&amp;"-"&amp;CHAR(32)&amp;D259&amp;"("&amp;E259&amp;")")=0,OR('Processing Settings'!G259="Netting with Strange Nets ('UNWIND'/ 'NET/SPLIT')",'Processing Settings'!G259="Aggregation with Linking",AND('Processing Settings'!G259="Aggregation",C259&lt;&gt;"Eurex Derivate"))),"Please update tab 'Cash Accounts for Strange Nets' with cash account settings","")</f>
        <v/>
      </c>
      <c r="N259" s="46" t="str">
        <f t="shared" ref="N259:N300" si="4">IF(B259&lt;&gt;"",IF(C259="",$C$1 &amp; "/","") &amp; IF(D259="", $D$1&amp; "/", "")&amp; IF(E259="", $E$1&amp; "/", "")&amp;IF(F259="", $F$1&amp; "/", "")&amp; IF(G259="", $G$1&amp; "/", "")&amp; IF(H259="", $H$1&amp; "/", "")&amp; IF(K259="", $K$1&amp; "/", ""),"")</f>
        <v/>
      </c>
    </row>
    <row r="260" spans="1:14">
      <c r="A260" s="50" t="str">
        <f>IF(B260&lt;&gt;"",'Signature Sheet'!$D$13,"")</f>
        <v/>
      </c>
      <c r="B260" s="94"/>
      <c r="C260" s="94"/>
      <c r="D260" s="93"/>
      <c r="E260" s="94"/>
      <c r="F260" s="93"/>
      <c r="G260" s="93"/>
      <c r="H260" s="94"/>
      <c r="I260" s="94"/>
      <c r="J260" s="94"/>
      <c r="K260" s="94"/>
      <c r="L260" s="1"/>
      <c r="M260" s="46" t="str">
        <f>IF(AND(COUNTIF('Cash Accounts for Strange Nets'!A:A,A260&amp;CHAR(32)&amp;"/" &amp;CHAR(32)&amp;C260&amp;CHAR(32)&amp;"-"&amp;CHAR(32)&amp;D260&amp;"("&amp;E260&amp;")")=0,OR('Processing Settings'!G260="Netting with Strange Nets ('UNWIND'/ 'NET/SPLIT')",'Processing Settings'!G260="Aggregation with Linking",AND('Processing Settings'!G260="Aggregation",C260&lt;&gt;"Eurex Derivate"))),"Please update tab 'Cash Accounts for Strange Nets' with cash account settings","")</f>
        <v/>
      </c>
      <c r="N260" s="46" t="str">
        <f t="shared" si="4"/>
        <v/>
      </c>
    </row>
    <row r="261" spans="1:14">
      <c r="A261" s="50" t="str">
        <f>IF(B261&lt;&gt;"",'Signature Sheet'!$D$13,"")</f>
        <v/>
      </c>
      <c r="B261" s="94"/>
      <c r="C261" s="94"/>
      <c r="D261" s="93"/>
      <c r="E261" s="94"/>
      <c r="F261" s="93"/>
      <c r="G261" s="93"/>
      <c r="H261" s="94"/>
      <c r="I261" s="94"/>
      <c r="J261" s="94"/>
      <c r="K261" s="94"/>
      <c r="L261" s="1"/>
      <c r="M261" s="46" t="str">
        <f>IF(AND(COUNTIF('Cash Accounts for Strange Nets'!A:A,A261&amp;CHAR(32)&amp;"/" &amp;CHAR(32)&amp;C261&amp;CHAR(32)&amp;"-"&amp;CHAR(32)&amp;D261&amp;"("&amp;E261&amp;")")=0,OR('Processing Settings'!G261="Netting with Strange Nets ('UNWIND'/ 'NET/SPLIT')",'Processing Settings'!G261="Aggregation with Linking",AND('Processing Settings'!G261="Aggregation",C261&lt;&gt;"Eurex Derivate"))),"Please update tab 'Cash Accounts for Strange Nets' with cash account settings","")</f>
        <v/>
      </c>
      <c r="N261" s="46" t="str">
        <f t="shared" si="4"/>
        <v/>
      </c>
    </row>
    <row r="262" spans="1:14">
      <c r="A262" s="50" t="str">
        <f>IF(B262&lt;&gt;"",'Signature Sheet'!$D$13,"")</f>
        <v/>
      </c>
      <c r="B262" s="94"/>
      <c r="C262" s="94"/>
      <c r="D262" s="93"/>
      <c r="E262" s="94"/>
      <c r="F262" s="93"/>
      <c r="G262" s="93"/>
      <c r="H262" s="94"/>
      <c r="I262" s="94"/>
      <c r="J262" s="94"/>
      <c r="K262" s="94"/>
      <c r="L262" s="1"/>
      <c r="M262" s="46" t="str">
        <f>IF(AND(COUNTIF('Cash Accounts for Strange Nets'!A:A,A262&amp;CHAR(32)&amp;"/" &amp;CHAR(32)&amp;C262&amp;CHAR(32)&amp;"-"&amp;CHAR(32)&amp;D262&amp;"("&amp;E262&amp;")")=0,OR('Processing Settings'!G262="Netting with Strange Nets ('UNWIND'/ 'NET/SPLIT')",'Processing Settings'!G262="Aggregation with Linking",AND('Processing Settings'!G262="Aggregation",C262&lt;&gt;"Eurex Derivate"))),"Please update tab 'Cash Accounts for Strange Nets' with cash account settings","")</f>
        <v/>
      </c>
      <c r="N262" s="46" t="str">
        <f t="shared" si="4"/>
        <v/>
      </c>
    </row>
    <row r="263" spans="1:14">
      <c r="A263" s="50" t="str">
        <f>IF(B263&lt;&gt;"",'Signature Sheet'!$D$13,"")</f>
        <v/>
      </c>
      <c r="B263" s="94"/>
      <c r="C263" s="94"/>
      <c r="D263" s="93"/>
      <c r="E263" s="94"/>
      <c r="F263" s="93"/>
      <c r="G263" s="93"/>
      <c r="H263" s="94"/>
      <c r="I263" s="94"/>
      <c r="J263" s="94"/>
      <c r="K263" s="94"/>
      <c r="L263" s="1"/>
      <c r="M263" s="46" t="str">
        <f>IF(AND(COUNTIF('Cash Accounts for Strange Nets'!A:A,A263&amp;CHAR(32)&amp;"/" &amp;CHAR(32)&amp;C263&amp;CHAR(32)&amp;"-"&amp;CHAR(32)&amp;D263&amp;"("&amp;E263&amp;")")=0,OR('Processing Settings'!G263="Netting with Strange Nets ('UNWIND'/ 'NET/SPLIT')",'Processing Settings'!G263="Aggregation with Linking",AND('Processing Settings'!G263="Aggregation",C263&lt;&gt;"Eurex Derivate"))),"Please update tab 'Cash Accounts for Strange Nets' with cash account settings","")</f>
        <v/>
      </c>
      <c r="N263" s="46" t="str">
        <f t="shared" si="4"/>
        <v/>
      </c>
    </row>
    <row r="264" spans="1:14">
      <c r="A264" s="50" t="str">
        <f>IF(B264&lt;&gt;"",'Signature Sheet'!$D$13,"")</f>
        <v/>
      </c>
      <c r="B264" s="94"/>
      <c r="C264" s="94"/>
      <c r="D264" s="93"/>
      <c r="E264" s="94"/>
      <c r="F264" s="93"/>
      <c r="G264" s="93"/>
      <c r="H264" s="94"/>
      <c r="I264" s="94"/>
      <c r="J264" s="94"/>
      <c r="K264" s="94"/>
      <c r="L264" s="1"/>
      <c r="M264" s="46" t="str">
        <f>IF(AND(COUNTIF('Cash Accounts for Strange Nets'!A:A,A264&amp;CHAR(32)&amp;"/" &amp;CHAR(32)&amp;C264&amp;CHAR(32)&amp;"-"&amp;CHAR(32)&amp;D264&amp;"("&amp;E264&amp;")")=0,OR('Processing Settings'!G264="Netting with Strange Nets ('UNWIND'/ 'NET/SPLIT')",'Processing Settings'!G264="Aggregation with Linking",AND('Processing Settings'!G264="Aggregation",C264&lt;&gt;"Eurex Derivate"))),"Please update tab 'Cash Accounts for Strange Nets' with cash account settings","")</f>
        <v/>
      </c>
      <c r="N264" s="46" t="str">
        <f t="shared" si="4"/>
        <v/>
      </c>
    </row>
    <row r="265" spans="1:14">
      <c r="A265" s="50" t="str">
        <f>IF(B265&lt;&gt;"",'Signature Sheet'!$D$13,"")</f>
        <v/>
      </c>
      <c r="B265" s="94"/>
      <c r="C265" s="94"/>
      <c r="D265" s="93"/>
      <c r="E265" s="94"/>
      <c r="F265" s="93"/>
      <c r="G265" s="93"/>
      <c r="H265" s="94"/>
      <c r="I265" s="94"/>
      <c r="J265" s="94"/>
      <c r="K265" s="94"/>
      <c r="L265" s="1"/>
      <c r="M265" s="46" t="str">
        <f>IF(AND(COUNTIF('Cash Accounts for Strange Nets'!A:A,A265&amp;CHAR(32)&amp;"/" &amp;CHAR(32)&amp;C265&amp;CHAR(32)&amp;"-"&amp;CHAR(32)&amp;D265&amp;"("&amp;E265&amp;")")=0,OR('Processing Settings'!G265="Netting with Strange Nets ('UNWIND'/ 'NET/SPLIT')",'Processing Settings'!G265="Aggregation with Linking",AND('Processing Settings'!G265="Aggregation",C265&lt;&gt;"Eurex Derivate"))),"Please update tab 'Cash Accounts for Strange Nets' with cash account settings","")</f>
        <v/>
      </c>
      <c r="N265" s="46" t="str">
        <f t="shared" si="4"/>
        <v/>
      </c>
    </row>
    <row r="266" spans="1:14">
      <c r="A266" s="50" t="str">
        <f>IF(B266&lt;&gt;"",'Signature Sheet'!$D$13,"")</f>
        <v/>
      </c>
      <c r="B266" s="94"/>
      <c r="C266" s="94"/>
      <c r="D266" s="93"/>
      <c r="E266" s="94"/>
      <c r="F266" s="93"/>
      <c r="G266" s="93"/>
      <c r="H266" s="94"/>
      <c r="I266" s="94"/>
      <c r="J266" s="94"/>
      <c r="K266" s="94"/>
      <c r="L266" s="1"/>
      <c r="M266" s="46" t="str">
        <f>IF(AND(COUNTIF('Cash Accounts for Strange Nets'!A:A,A266&amp;CHAR(32)&amp;"/" &amp;CHAR(32)&amp;C266&amp;CHAR(32)&amp;"-"&amp;CHAR(32)&amp;D266&amp;"("&amp;E266&amp;")")=0,OR('Processing Settings'!G266="Netting with Strange Nets ('UNWIND'/ 'NET/SPLIT')",'Processing Settings'!G266="Aggregation with Linking",AND('Processing Settings'!G266="Aggregation",C266&lt;&gt;"Eurex Derivate"))),"Please update tab 'Cash Accounts for Strange Nets' with cash account settings","")</f>
        <v/>
      </c>
      <c r="N266" s="46" t="str">
        <f t="shared" si="4"/>
        <v/>
      </c>
    </row>
    <row r="267" spans="1:14">
      <c r="A267" s="50" t="str">
        <f>IF(B267&lt;&gt;"",'Signature Sheet'!$D$13,"")</f>
        <v/>
      </c>
      <c r="B267" s="94"/>
      <c r="C267" s="94"/>
      <c r="D267" s="93"/>
      <c r="E267" s="94"/>
      <c r="F267" s="93"/>
      <c r="G267" s="93"/>
      <c r="H267" s="94"/>
      <c r="I267" s="94"/>
      <c r="J267" s="94"/>
      <c r="K267" s="94"/>
      <c r="L267" s="1"/>
      <c r="M267" s="46" t="str">
        <f>IF(AND(COUNTIF('Cash Accounts for Strange Nets'!A:A,A267&amp;CHAR(32)&amp;"/" &amp;CHAR(32)&amp;C267&amp;CHAR(32)&amp;"-"&amp;CHAR(32)&amp;D267&amp;"("&amp;E267&amp;")")=0,OR('Processing Settings'!G267="Netting with Strange Nets ('UNWIND'/ 'NET/SPLIT')",'Processing Settings'!G267="Aggregation with Linking",AND('Processing Settings'!G267="Aggregation",C267&lt;&gt;"Eurex Derivate"))),"Please update tab 'Cash Accounts for Strange Nets' with cash account settings","")</f>
        <v/>
      </c>
      <c r="N267" s="46" t="str">
        <f t="shared" si="4"/>
        <v/>
      </c>
    </row>
    <row r="268" spans="1:14">
      <c r="A268" s="50" t="str">
        <f>IF(B268&lt;&gt;"",'Signature Sheet'!$D$13,"")</f>
        <v/>
      </c>
      <c r="B268" s="94"/>
      <c r="C268" s="94"/>
      <c r="D268" s="93"/>
      <c r="E268" s="94"/>
      <c r="F268" s="93"/>
      <c r="G268" s="93"/>
      <c r="H268" s="94"/>
      <c r="I268" s="94"/>
      <c r="J268" s="94"/>
      <c r="K268" s="94"/>
      <c r="L268" s="1"/>
      <c r="M268" s="46" t="str">
        <f>IF(AND(COUNTIF('Cash Accounts for Strange Nets'!A:A,A268&amp;CHAR(32)&amp;"/" &amp;CHAR(32)&amp;C268&amp;CHAR(32)&amp;"-"&amp;CHAR(32)&amp;D268&amp;"("&amp;E268&amp;")")=0,OR('Processing Settings'!G268="Netting with Strange Nets ('UNWIND'/ 'NET/SPLIT')",'Processing Settings'!G268="Aggregation with Linking",AND('Processing Settings'!G268="Aggregation",C268&lt;&gt;"Eurex Derivate"))),"Please update tab 'Cash Accounts for Strange Nets' with cash account settings","")</f>
        <v/>
      </c>
      <c r="N268" s="46" t="str">
        <f t="shared" si="4"/>
        <v/>
      </c>
    </row>
    <row r="269" spans="1:14">
      <c r="A269" s="50" t="str">
        <f>IF(B269&lt;&gt;"",'Signature Sheet'!$D$13,"")</f>
        <v/>
      </c>
      <c r="B269" s="94"/>
      <c r="C269" s="94"/>
      <c r="D269" s="93"/>
      <c r="E269" s="94"/>
      <c r="F269" s="93"/>
      <c r="G269" s="93"/>
      <c r="H269" s="94"/>
      <c r="I269" s="94"/>
      <c r="J269" s="94"/>
      <c r="K269" s="94"/>
      <c r="L269" s="1"/>
      <c r="M269" s="46" t="str">
        <f>IF(AND(COUNTIF('Cash Accounts for Strange Nets'!A:A,A269&amp;CHAR(32)&amp;"/" &amp;CHAR(32)&amp;C269&amp;CHAR(32)&amp;"-"&amp;CHAR(32)&amp;D269&amp;"("&amp;E269&amp;")")=0,OR('Processing Settings'!G269="Netting with Strange Nets ('UNWIND'/ 'NET/SPLIT')",'Processing Settings'!G269="Aggregation with Linking",AND('Processing Settings'!G269="Aggregation",C269&lt;&gt;"Eurex Derivate"))),"Please update tab 'Cash Accounts for Strange Nets' with cash account settings","")</f>
        <v/>
      </c>
      <c r="N269" s="46" t="str">
        <f t="shared" si="4"/>
        <v/>
      </c>
    </row>
    <row r="270" spans="1:14">
      <c r="A270" s="50" t="str">
        <f>IF(B270&lt;&gt;"",'Signature Sheet'!$D$13,"")</f>
        <v/>
      </c>
      <c r="B270" s="94"/>
      <c r="C270" s="94"/>
      <c r="D270" s="93"/>
      <c r="E270" s="94"/>
      <c r="F270" s="93"/>
      <c r="G270" s="93"/>
      <c r="H270" s="94"/>
      <c r="I270" s="94"/>
      <c r="J270" s="94"/>
      <c r="K270" s="94"/>
      <c r="L270" s="1"/>
      <c r="M270" s="46" t="str">
        <f>IF(AND(COUNTIF('Cash Accounts for Strange Nets'!A:A,A270&amp;CHAR(32)&amp;"/" &amp;CHAR(32)&amp;C270&amp;CHAR(32)&amp;"-"&amp;CHAR(32)&amp;D270&amp;"("&amp;E270&amp;")")=0,OR('Processing Settings'!G270="Netting with Strange Nets ('UNWIND'/ 'NET/SPLIT')",'Processing Settings'!G270="Aggregation with Linking",AND('Processing Settings'!G270="Aggregation",C270&lt;&gt;"Eurex Derivate"))),"Please update tab 'Cash Accounts for Strange Nets' with cash account settings","")</f>
        <v/>
      </c>
      <c r="N270" s="46" t="str">
        <f t="shared" si="4"/>
        <v/>
      </c>
    </row>
    <row r="271" spans="1:14">
      <c r="A271" s="50" t="str">
        <f>IF(B271&lt;&gt;"",'Signature Sheet'!$D$13,"")</f>
        <v/>
      </c>
      <c r="B271" s="94"/>
      <c r="C271" s="94"/>
      <c r="D271" s="93"/>
      <c r="E271" s="94"/>
      <c r="F271" s="93"/>
      <c r="G271" s="93"/>
      <c r="H271" s="94"/>
      <c r="I271" s="94"/>
      <c r="J271" s="94"/>
      <c r="K271" s="94"/>
      <c r="L271" s="1"/>
      <c r="M271" s="46" t="str">
        <f>IF(AND(COUNTIF('Cash Accounts for Strange Nets'!A:A,A271&amp;CHAR(32)&amp;"/" &amp;CHAR(32)&amp;C271&amp;CHAR(32)&amp;"-"&amp;CHAR(32)&amp;D271&amp;"("&amp;E271&amp;")")=0,OR('Processing Settings'!G271="Netting with Strange Nets ('UNWIND'/ 'NET/SPLIT')",'Processing Settings'!G271="Aggregation with Linking",AND('Processing Settings'!G271="Aggregation",C271&lt;&gt;"Eurex Derivate"))),"Please update tab 'Cash Accounts for Strange Nets' with cash account settings","")</f>
        <v/>
      </c>
      <c r="N271" s="46" t="str">
        <f t="shared" si="4"/>
        <v/>
      </c>
    </row>
    <row r="272" spans="1:14">
      <c r="A272" s="50" t="str">
        <f>IF(B272&lt;&gt;"",'Signature Sheet'!$D$13,"")</f>
        <v/>
      </c>
      <c r="B272" s="94"/>
      <c r="C272" s="94"/>
      <c r="D272" s="93"/>
      <c r="E272" s="94"/>
      <c r="F272" s="93"/>
      <c r="G272" s="93"/>
      <c r="H272" s="94"/>
      <c r="I272" s="94"/>
      <c r="J272" s="94"/>
      <c r="K272" s="94"/>
      <c r="L272" s="1"/>
      <c r="M272" s="46" t="str">
        <f>IF(AND(COUNTIF('Cash Accounts for Strange Nets'!A:A,A272&amp;CHAR(32)&amp;"/" &amp;CHAR(32)&amp;C272&amp;CHAR(32)&amp;"-"&amp;CHAR(32)&amp;D272&amp;"("&amp;E272&amp;")")=0,OR('Processing Settings'!G272="Netting with Strange Nets ('UNWIND'/ 'NET/SPLIT')",'Processing Settings'!G272="Aggregation with Linking",AND('Processing Settings'!G272="Aggregation",C272&lt;&gt;"Eurex Derivate"))),"Please update tab 'Cash Accounts for Strange Nets' with cash account settings","")</f>
        <v/>
      </c>
      <c r="N272" s="46" t="str">
        <f t="shared" si="4"/>
        <v/>
      </c>
    </row>
    <row r="273" spans="1:14">
      <c r="A273" s="50" t="str">
        <f>IF(B273&lt;&gt;"",'Signature Sheet'!$D$13,"")</f>
        <v/>
      </c>
      <c r="B273" s="94"/>
      <c r="C273" s="94"/>
      <c r="D273" s="93"/>
      <c r="E273" s="94"/>
      <c r="F273" s="93"/>
      <c r="G273" s="93"/>
      <c r="H273" s="94"/>
      <c r="I273" s="94"/>
      <c r="J273" s="94"/>
      <c r="K273" s="94"/>
      <c r="L273" s="1"/>
      <c r="M273" s="46" t="str">
        <f>IF(AND(COUNTIF('Cash Accounts for Strange Nets'!A:A,A273&amp;CHAR(32)&amp;"/" &amp;CHAR(32)&amp;C273&amp;CHAR(32)&amp;"-"&amp;CHAR(32)&amp;D273&amp;"("&amp;E273&amp;")")=0,OR('Processing Settings'!G273="Netting with Strange Nets ('UNWIND'/ 'NET/SPLIT')",'Processing Settings'!G273="Aggregation with Linking",AND('Processing Settings'!G273="Aggregation",C273&lt;&gt;"Eurex Derivate"))),"Please update tab 'Cash Accounts for Strange Nets' with cash account settings","")</f>
        <v/>
      </c>
      <c r="N273" s="46" t="str">
        <f t="shared" si="4"/>
        <v/>
      </c>
    </row>
    <row r="274" spans="1:14">
      <c r="A274" s="50" t="str">
        <f>IF(B274&lt;&gt;"",'Signature Sheet'!$D$13,"")</f>
        <v/>
      </c>
      <c r="B274" s="94"/>
      <c r="C274" s="94"/>
      <c r="D274" s="93"/>
      <c r="E274" s="94"/>
      <c r="F274" s="93"/>
      <c r="G274" s="93"/>
      <c r="H274" s="94"/>
      <c r="I274" s="94"/>
      <c r="J274" s="94"/>
      <c r="K274" s="94"/>
      <c r="L274" s="1"/>
      <c r="M274" s="46" t="str">
        <f>IF(AND(COUNTIF('Cash Accounts for Strange Nets'!A:A,A274&amp;CHAR(32)&amp;"/" &amp;CHAR(32)&amp;C274&amp;CHAR(32)&amp;"-"&amp;CHAR(32)&amp;D274&amp;"("&amp;E274&amp;")")=0,OR('Processing Settings'!G274="Netting with Strange Nets ('UNWIND'/ 'NET/SPLIT')",'Processing Settings'!G274="Aggregation with Linking",AND('Processing Settings'!G274="Aggregation",C274&lt;&gt;"Eurex Derivate"))),"Please update tab 'Cash Accounts for Strange Nets' with cash account settings","")</f>
        <v/>
      </c>
      <c r="N274" s="46" t="str">
        <f t="shared" si="4"/>
        <v/>
      </c>
    </row>
    <row r="275" spans="1:14">
      <c r="A275" s="50" t="str">
        <f>IF(B275&lt;&gt;"",'Signature Sheet'!$D$13,"")</f>
        <v/>
      </c>
      <c r="B275" s="94"/>
      <c r="C275" s="94"/>
      <c r="D275" s="93"/>
      <c r="E275" s="94"/>
      <c r="F275" s="93"/>
      <c r="G275" s="93"/>
      <c r="H275" s="94"/>
      <c r="I275" s="94"/>
      <c r="J275" s="94"/>
      <c r="K275" s="94"/>
      <c r="L275" s="1"/>
      <c r="M275" s="46" t="str">
        <f>IF(AND(COUNTIF('Cash Accounts for Strange Nets'!A:A,A275&amp;CHAR(32)&amp;"/" &amp;CHAR(32)&amp;C275&amp;CHAR(32)&amp;"-"&amp;CHAR(32)&amp;D275&amp;"("&amp;E275&amp;")")=0,OR('Processing Settings'!G275="Netting with Strange Nets ('UNWIND'/ 'NET/SPLIT')",'Processing Settings'!G275="Aggregation with Linking",AND('Processing Settings'!G275="Aggregation",C275&lt;&gt;"Eurex Derivate"))),"Please update tab 'Cash Accounts for Strange Nets' with cash account settings","")</f>
        <v/>
      </c>
      <c r="N275" s="46" t="str">
        <f t="shared" si="4"/>
        <v/>
      </c>
    </row>
    <row r="276" spans="1:14">
      <c r="A276" s="50" t="str">
        <f>IF(B276&lt;&gt;"",'Signature Sheet'!$D$13,"")</f>
        <v/>
      </c>
      <c r="B276" s="94"/>
      <c r="C276" s="94"/>
      <c r="D276" s="93"/>
      <c r="E276" s="94"/>
      <c r="F276" s="93"/>
      <c r="G276" s="93"/>
      <c r="H276" s="94"/>
      <c r="I276" s="94"/>
      <c r="J276" s="94"/>
      <c r="K276" s="94"/>
      <c r="L276" s="1"/>
      <c r="M276" s="46" t="str">
        <f>IF(AND(COUNTIF('Cash Accounts for Strange Nets'!A:A,A276&amp;CHAR(32)&amp;"/" &amp;CHAR(32)&amp;C276&amp;CHAR(32)&amp;"-"&amp;CHAR(32)&amp;D276&amp;"("&amp;E276&amp;")")=0,OR('Processing Settings'!G276="Netting with Strange Nets ('UNWIND'/ 'NET/SPLIT')",'Processing Settings'!G276="Aggregation with Linking",AND('Processing Settings'!G276="Aggregation",C276&lt;&gt;"Eurex Derivate"))),"Please update tab 'Cash Accounts for Strange Nets' with cash account settings","")</f>
        <v/>
      </c>
      <c r="N276" s="46" t="str">
        <f t="shared" si="4"/>
        <v/>
      </c>
    </row>
    <row r="277" spans="1:14">
      <c r="A277" s="50" t="str">
        <f>IF(B277&lt;&gt;"",'Signature Sheet'!$D$13,"")</f>
        <v/>
      </c>
      <c r="B277" s="94"/>
      <c r="C277" s="94"/>
      <c r="D277" s="93"/>
      <c r="E277" s="94"/>
      <c r="F277" s="93"/>
      <c r="G277" s="93"/>
      <c r="H277" s="94"/>
      <c r="I277" s="94"/>
      <c r="J277" s="94"/>
      <c r="K277" s="94"/>
      <c r="L277" s="1"/>
      <c r="M277" s="46" t="str">
        <f>IF(AND(COUNTIF('Cash Accounts for Strange Nets'!A:A,A277&amp;CHAR(32)&amp;"/" &amp;CHAR(32)&amp;C277&amp;CHAR(32)&amp;"-"&amp;CHAR(32)&amp;D277&amp;"("&amp;E277&amp;")")=0,OR('Processing Settings'!G277="Netting with Strange Nets ('UNWIND'/ 'NET/SPLIT')",'Processing Settings'!G277="Aggregation with Linking",AND('Processing Settings'!G277="Aggregation",C277&lt;&gt;"Eurex Derivate"))),"Please update tab 'Cash Accounts for Strange Nets' with cash account settings","")</f>
        <v/>
      </c>
      <c r="N277" s="46" t="str">
        <f t="shared" si="4"/>
        <v/>
      </c>
    </row>
    <row r="278" spans="1:14">
      <c r="A278" s="50" t="str">
        <f>IF(B278&lt;&gt;"",'Signature Sheet'!$D$13,"")</f>
        <v/>
      </c>
      <c r="B278" s="94"/>
      <c r="C278" s="94"/>
      <c r="D278" s="93"/>
      <c r="E278" s="94"/>
      <c r="F278" s="93"/>
      <c r="G278" s="93"/>
      <c r="H278" s="94"/>
      <c r="I278" s="94"/>
      <c r="J278" s="94"/>
      <c r="K278" s="94"/>
      <c r="L278" s="1"/>
      <c r="M278" s="46" t="str">
        <f>IF(AND(COUNTIF('Cash Accounts for Strange Nets'!A:A,A278&amp;CHAR(32)&amp;"/" &amp;CHAR(32)&amp;C278&amp;CHAR(32)&amp;"-"&amp;CHAR(32)&amp;D278&amp;"("&amp;E278&amp;")")=0,OR('Processing Settings'!G278="Netting with Strange Nets ('UNWIND'/ 'NET/SPLIT')",'Processing Settings'!G278="Aggregation with Linking",AND('Processing Settings'!G278="Aggregation",C278&lt;&gt;"Eurex Derivate"))),"Please update tab 'Cash Accounts for Strange Nets' with cash account settings","")</f>
        <v/>
      </c>
      <c r="N278" s="46" t="str">
        <f t="shared" si="4"/>
        <v/>
      </c>
    </row>
    <row r="279" spans="1:14">
      <c r="A279" s="50" t="str">
        <f>IF(B279&lt;&gt;"",'Signature Sheet'!$D$13,"")</f>
        <v/>
      </c>
      <c r="B279" s="94"/>
      <c r="C279" s="94"/>
      <c r="D279" s="93"/>
      <c r="E279" s="94"/>
      <c r="F279" s="93"/>
      <c r="G279" s="93"/>
      <c r="H279" s="94"/>
      <c r="I279" s="94"/>
      <c r="J279" s="94"/>
      <c r="K279" s="94"/>
      <c r="L279" s="1"/>
      <c r="M279" s="46" t="str">
        <f>IF(AND(COUNTIF('Cash Accounts for Strange Nets'!A:A,A279&amp;CHAR(32)&amp;"/" &amp;CHAR(32)&amp;C279&amp;CHAR(32)&amp;"-"&amp;CHAR(32)&amp;D279&amp;"("&amp;E279&amp;")")=0,OR('Processing Settings'!G279="Netting with Strange Nets ('UNWIND'/ 'NET/SPLIT')",'Processing Settings'!G279="Aggregation with Linking",AND('Processing Settings'!G279="Aggregation",C279&lt;&gt;"Eurex Derivate"))),"Please update tab 'Cash Accounts for Strange Nets' with cash account settings","")</f>
        <v/>
      </c>
      <c r="N279" s="46" t="str">
        <f t="shared" si="4"/>
        <v/>
      </c>
    </row>
    <row r="280" spans="1:14">
      <c r="A280" s="50" t="str">
        <f>IF(B280&lt;&gt;"",'Signature Sheet'!$D$13,"")</f>
        <v/>
      </c>
      <c r="B280" s="94"/>
      <c r="C280" s="94"/>
      <c r="D280" s="93"/>
      <c r="E280" s="94"/>
      <c r="F280" s="93"/>
      <c r="G280" s="93"/>
      <c r="H280" s="94"/>
      <c r="I280" s="94"/>
      <c r="J280" s="94"/>
      <c r="K280" s="94"/>
      <c r="L280" s="1"/>
      <c r="M280" s="46" t="str">
        <f>IF(AND(COUNTIF('Cash Accounts for Strange Nets'!A:A,A280&amp;CHAR(32)&amp;"/" &amp;CHAR(32)&amp;C280&amp;CHAR(32)&amp;"-"&amp;CHAR(32)&amp;D280&amp;"("&amp;E280&amp;")")=0,OR('Processing Settings'!G280="Netting with Strange Nets ('UNWIND'/ 'NET/SPLIT')",'Processing Settings'!G280="Aggregation with Linking",AND('Processing Settings'!G280="Aggregation",C280&lt;&gt;"Eurex Derivate"))),"Please update tab 'Cash Accounts for Strange Nets' with cash account settings","")</f>
        <v/>
      </c>
      <c r="N280" s="46" t="str">
        <f t="shared" si="4"/>
        <v/>
      </c>
    </row>
    <row r="281" spans="1:14">
      <c r="A281" s="50" t="str">
        <f>IF(B281&lt;&gt;"",'Signature Sheet'!$D$13,"")</f>
        <v/>
      </c>
      <c r="B281" s="94"/>
      <c r="C281" s="94"/>
      <c r="D281" s="93"/>
      <c r="E281" s="94"/>
      <c r="F281" s="93"/>
      <c r="G281" s="93"/>
      <c r="H281" s="94"/>
      <c r="I281" s="94"/>
      <c r="J281" s="94"/>
      <c r="K281" s="94"/>
      <c r="L281" s="1"/>
      <c r="M281" s="46" t="str">
        <f>IF(AND(COUNTIF('Cash Accounts for Strange Nets'!A:A,A281&amp;CHAR(32)&amp;"/" &amp;CHAR(32)&amp;C281&amp;CHAR(32)&amp;"-"&amp;CHAR(32)&amp;D281&amp;"("&amp;E281&amp;")")=0,OR('Processing Settings'!G281="Netting with Strange Nets ('UNWIND'/ 'NET/SPLIT')",'Processing Settings'!G281="Aggregation with Linking",AND('Processing Settings'!G281="Aggregation",C281&lt;&gt;"Eurex Derivate"))),"Please update tab 'Cash Accounts for Strange Nets' with cash account settings","")</f>
        <v/>
      </c>
      <c r="N281" s="46" t="str">
        <f t="shared" si="4"/>
        <v/>
      </c>
    </row>
    <row r="282" spans="1:14">
      <c r="A282" s="50" t="str">
        <f>IF(B282&lt;&gt;"",'Signature Sheet'!$D$13,"")</f>
        <v/>
      </c>
      <c r="B282" s="94"/>
      <c r="C282" s="94"/>
      <c r="D282" s="93"/>
      <c r="E282" s="94"/>
      <c r="F282" s="93"/>
      <c r="G282" s="93"/>
      <c r="H282" s="94"/>
      <c r="I282" s="94"/>
      <c r="J282" s="94"/>
      <c r="K282" s="94"/>
      <c r="L282" s="1"/>
      <c r="M282" s="46" t="str">
        <f>IF(AND(COUNTIF('Cash Accounts for Strange Nets'!A:A,A282&amp;CHAR(32)&amp;"/" &amp;CHAR(32)&amp;C282&amp;CHAR(32)&amp;"-"&amp;CHAR(32)&amp;D282&amp;"("&amp;E282&amp;")")=0,OR('Processing Settings'!G282="Netting with Strange Nets ('UNWIND'/ 'NET/SPLIT')",'Processing Settings'!G282="Aggregation with Linking",AND('Processing Settings'!G282="Aggregation",C282&lt;&gt;"Eurex Derivate"))),"Please update tab 'Cash Accounts for Strange Nets' with cash account settings","")</f>
        <v/>
      </c>
      <c r="N282" s="46" t="str">
        <f t="shared" si="4"/>
        <v/>
      </c>
    </row>
    <row r="283" spans="1:14">
      <c r="A283" s="50" t="str">
        <f>IF(B283&lt;&gt;"",'Signature Sheet'!$D$13,"")</f>
        <v/>
      </c>
      <c r="B283" s="94"/>
      <c r="C283" s="94"/>
      <c r="D283" s="93"/>
      <c r="E283" s="94"/>
      <c r="F283" s="93"/>
      <c r="G283" s="93"/>
      <c r="H283" s="94"/>
      <c r="I283" s="94"/>
      <c r="J283" s="94"/>
      <c r="K283" s="94"/>
      <c r="L283" s="1"/>
      <c r="M283" s="46" t="str">
        <f>IF(AND(COUNTIF('Cash Accounts for Strange Nets'!A:A,A283&amp;CHAR(32)&amp;"/" &amp;CHAR(32)&amp;C283&amp;CHAR(32)&amp;"-"&amp;CHAR(32)&amp;D283&amp;"("&amp;E283&amp;")")=0,OR('Processing Settings'!G283="Netting with Strange Nets ('UNWIND'/ 'NET/SPLIT')",'Processing Settings'!G283="Aggregation with Linking",AND('Processing Settings'!G283="Aggregation",C283&lt;&gt;"Eurex Derivate"))),"Please update tab 'Cash Accounts for Strange Nets' with cash account settings","")</f>
        <v/>
      </c>
      <c r="N283" s="46" t="str">
        <f t="shared" si="4"/>
        <v/>
      </c>
    </row>
    <row r="284" spans="1:14">
      <c r="A284" s="50" t="str">
        <f>IF(B284&lt;&gt;"",'Signature Sheet'!$D$13,"")</f>
        <v/>
      </c>
      <c r="B284" s="94"/>
      <c r="C284" s="94"/>
      <c r="D284" s="93"/>
      <c r="E284" s="94"/>
      <c r="F284" s="93"/>
      <c r="G284" s="93"/>
      <c r="H284" s="94"/>
      <c r="I284" s="94"/>
      <c r="J284" s="94"/>
      <c r="K284" s="94"/>
      <c r="L284" s="1"/>
      <c r="M284" s="46" t="str">
        <f>IF(AND(COUNTIF('Cash Accounts for Strange Nets'!A:A,A284&amp;CHAR(32)&amp;"/" &amp;CHAR(32)&amp;C284&amp;CHAR(32)&amp;"-"&amp;CHAR(32)&amp;D284&amp;"("&amp;E284&amp;")")=0,OR('Processing Settings'!G284="Netting with Strange Nets ('UNWIND'/ 'NET/SPLIT')",'Processing Settings'!G284="Aggregation with Linking",AND('Processing Settings'!G284="Aggregation",C284&lt;&gt;"Eurex Derivate"))),"Please update tab 'Cash Accounts for Strange Nets' with cash account settings","")</f>
        <v/>
      </c>
      <c r="N284" s="46" t="str">
        <f t="shared" si="4"/>
        <v/>
      </c>
    </row>
    <row r="285" spans="1:14">
      <c r="A285" s="50" t="str">
        <f>IF(B285&lt;&gt;"",'Signature Sheet'!$D$13,"")</f>
        <v/>
      </c>
      <c r="B285" s="94"/>
      <c r="C285" s="94"/>
      <c r="D285" s="93"/>
      <c r="E285" s="94"/>
      <c r="F285" s="93"/>
      <c r="G285" s="93"/>
      <c r="H285" s="94"/>
      <c r="I285" s="94"/>
      <c r="J285" s="94"/>
      <c r="K285" s="94"/>
      <c r="L285" s="1"/>
      <c r="M285" s="46" t="str">
        <f>IF(AND(COUNTIF('Cash Accounts for Strange Nets'!A:A,A285&amp;CHAR(32)&amp;"/" &amp;CHAR(32)&amp;C285&amp;CHAR(32)&amp;"-"&amp;CHAR(32)&amp;D285&amp;"("&amp;E285&amp;")")=0,OR('Processing Settings'!G285="Netting with Strange Nets ('UNWIND'/ 'NET/SPLIT')",'Processing Settings'!G285="Aggregation with Linking",AND('Processing Settings'!G285="Aggregation",C285&lt;&gt;"Eurex Derivate"))),"Please update tab 'Cash Accounts for Strange Nets' with cash account settings","")</f>
        <v/>
      </c>
      <c r="N285" s="46" t="str">
        <f t="shared" si="4"/>
        <v/>
      </c>
    </row>
    <row r="286" spans="1:14">
      <c r="A286" s="50" t="str">
        <f>IF(B286&lt;&gt;"",'Signature Sheet'!$D$13,"")</f>
        <v/>
      </c>
      <c r="B286" s="94"/>
      <c r="C286" s="94"/>
      <c r="D286" s="93"/>
      <c r="E286" s="94"/>
      <c r="F286" s="93"/>
      <c r="G286" s="93"/>
      <c r="H286" s="94"/>
      <c r="I286" s="94"/>
      <c r="J286" s="94"/>
      <c r="K286" s="94"/>
      <c r="L286" s="1"/>
      <c r="M286" s="46" t="str">
        <f>IF(AND(COUNTIF('Cash Accounts for Strange Nets'!A:A,A286&amp;CHAR(32)&amp;"/" &amp;CHAR(32)&amp;C286&amp;CHAR(32)&amp;"-"&amp;CHAR(32)&amp;D286&amp;"("&amp;E286&amp;")")=0,OR('Processing Settings'!G286="Netting with Strange Nets ('UNWIND'/ 'NET/SPLIT')",'Processing Settings'!G286="Aggregation with Linking",AND('Processing Settings'!G286="Aggregation",C286&lt;&gt;"Eurex Derivate"))),"Please update tab 'Cash Accounts for Strange Nets' with cash account settings","")</f>
        <v/>
      </c>
      <c r="N286" s="46" t="str">
        <f t="shared" si="4"/>
        <v/>
      </c>
    </row>
    <row r="287" spans="1:14">
      <c r="A287" s="50" t="str">
        <f>IF(B287&lt;&gt;"",'Signature Sheet'!$D$13,"")</f>
        <v/>
      </c>
      <c r="B287" s="94"/>
      <c r="C287" s="94"/>
      <c r="D287" s="93"/>
      <c r="E287" s="94"/>
      <c r="F287" s="93"/>
      <c r="G287" s="93"/>
      <c r="H287" s="94"/>
      <c r="I287" s="94"/>
      <c r="J287" s="94"/>
      <c r="K287" s="94"/>
      <c r="L287" s="1"/>
      <c r="M287" s="46" t="str">
        <f>IF(AND(COUNTIF('Cash Accounts for Strange Nets'!A:A,A287&amp;CHAR(32)&amp;"/" &amp;CHAR(32)&amp;C287&amp;CHAR(32)&amp;"-"&amp;CHAR(32)&amp;D287&amp;"("&amp;E287&amp;")")=0,OR('Processing Settings'!G287="Netting with Strange Nets ('UNWIND'/ 'NET/SPLIT')",'Processing Settings'!G287="Aggregation with Linking",AND('Processing Settings'!G287="Aggregation",C287&lt;&gt;"Eurex Derivate"))),"Please update tab 'Cash Accounts for Strange Nets' with cash account settings","")</f>
        <v/>
      </c>
      <c r="N287" s="46" t="str">
        <f t="shared" si="4"/>
        <v/>
      </c>
    </row>
    <row r="288" spans="1:14">
      <c r="A288" s="50" t="str">
        <f>IF(B288&lt;&gt;"",'Signature Sheet'!$D$13,"")</f>
        <v/>
      </c>
      <c r="B288" s="94"/>
      <c r="C288" s="94"/>
      <c r="D288" s="93"/>
      <c r="E288" s="94"/>
      <c r="F288" s="93"/>
      <c r="G288" s="93"/>
      <c r="H288" s="94"/>
      <c r="I288" s="94"/>
      <c r="J288" s="94"/>
      <c r="K288" s="94"/>
      <c r="L288" s="1"/>
      <c r="M288" s="46" t="str">
        <f>IF(AND(COUNTIF('Cash Accounts for Strange Nets'!A:A,A288&amp;CHAR(32)&amp;"/" &amp;CHAR(32)&amp;C288&amp;CHAR(32)&amp;"-"&amp;CHAR(32)&amp;D288&amp;"("&amp;E288&amp;")")=0,OR('Processing Settings'!G288="Netting with Strange Nets ('UNWIND'/ 'NET/SPLIT')",'Processing Settings'!G288="Aggregation with Linking",AND('Processing Settings'!G288="Aggregation",C288&lt;&gt;"Eurex Derivate"))),"Please update tab 'Cash Accounts for Strange Nets' with cash account settings","")</f>
        <v/>
      </c>
      <c r="N288" s="46" t="str">
        <f t="shared" si="4"/>
        <v/>
      </c>
    </row>
    <row r="289" spans="1:14">
      <c r="A289" s="50" t="str">
        <f>IF(B289&lt;&gt;"",'Signature Sheet'!$D$13,"")</f>
        <v/>
      </c>
      <c r="B289" s="94"/>
      <c r="C289" s="94"/>
      <c r="D289" s="93"/>
      <c r="E289" s="94"/>
      <c r="F289" s="93"/>
      <c r="G289" s="93"/>
      <c r="H289" s="94"/>
      <c r="I289" s="94"/>
      <c r="J289" s="94"/>
      <c r="K289" s="94"/>
      <c r="L289" s="1"/>
      <c r="M289" s="46" t="str">
        <f>IF(AND(COUNTIF('Cash Accounts for Strange Nets'!A:A,A289&amp;CHAR(32)&amp;"/" &amp;CHAR(32)&amp;C289&amp;CHAR(32)&amp;"-"&amp;CHAR(32)&amp;D289&amp;"("&amp;E289&amp;")")=0,OR('Processing Settings'!G289="Netting with Strange Nets ('UNWIND'/ 'NET/SPLIT')",'Processing Settings'!G289="Aggregation with Linking",AND('Processing Settings'!G289="Aggregation",C289&lt;&gt;"Eurex Derivate"))),"Please update tab 'Cash Accounts for Strange Nets' with cash account settings","")</f>
        <v/>
      </c>
      <c r="N289" s="46" t="str">
        <f t="shared" si="4"/>
        <v/>
      </c>
    </row>
    <row r="290" spans="1:14">
      <c r="A290" s="50" t="str">
        <f>IF(B290&lt;&gt;"",'Signature Sheet'!$D$13,"")</f>
        <v/>
      </c>
      <c r="B290" s="94"/>
      <c r="C290" s="94"/>
      <c r="D290" s="93"/>
      <c r="E290" s="94"/>
      <c r="F290" s="93"/>
      <c r="G290" s="93"/>
      <c r="H290" s="94"/>
      <c r="I290" s="94"/>
      <c r="J290" s="94"/>
      <c r="K290" s="94"/>
      <c r="L290" s="1"/>
      <c r="M290" s="46" t="str">
        <f>IF(AND(COUNTIF('Cash Accounts for Strange Nets'!A:A,A290&amp;CHAR(32)&amp;"/" &amp;CHAR(32)&amp;C290&amp;CHAR(32)&amp;"-"&amp;CHAR(32)&amp;D290&amp;"("&amp;E290&amp;")")=0,OR('Processing Settings'!G290="Netting with Strange Nets ('UNWIND'/ 'NET/SPLIT')",'Processing Settings'!G290="Aggregation with Linking",AND('Processing Settings'!G290="Aggregation",C290&lt;&gt;"Eurex Derivate"))),"Please update tab 'Cash Accounts for Strange Nets' with cash account settings","")</f>
        <v/>
      </c>
      <c r="N290" s="46" t="str">
        <f t="shared" si="4"/>
        <v/>
      </c>
    </row>
    <row r="291" spans="1:14">
      <c r="A291" s="50" t="str">
        <f>IF(B291&lt;&gt;"",'Signature Sheet'!$D$13,"")</f>
        <v/>
      </c>
      <c r="B291" s="94"/>
      <c r="C291" s="94"/>
      <c r="D291" s="93"/>
      <c r="E291" s="94"/>
      <c r="F291" s="93"/>
      <c r="G291" s="93"/>
      <c r="H291" s="94"/>
      <c r="I291" s="94"/>
      <c r="J291" s="94"/>
      <c r="K291" s="94"/>
      <c r="L291" s="1"/>
      <c r="M291" s="46" t="str">
        <f>IF(AND(COUNTIF('Cash Accounts for Strange Nets'!A:A,A291&amp;CHAR(32)&amp;"/" &amp;CHAR(32)&amp;C291&amp;CHAR(32)&amp;"-"&amp;CHAR(32)&amp;D291&amp;"("&amp;E291&amp;")")=0,OR('Processing Settings'!G291="Netting with Strange Nets ('UNWIND'/ 'NET/SPLIT')",'Processing Settings'!G291="Aggregation with Linking",AND('Processing Settings'!G291="Aggregation",C291&lt;&gt;"Eurex Derivate"))),"Please update tab 'Cash Accounts for Strange Nets' with cash account settings","")</f>
        <v/>
      </c>
      <c r="N291" s="46" t="str">
        <f t="shared" si="4"/>
        <v/>
      </c>
    </row>
    <row r="292" spans="1:14">
      <c r="A292" s="50" t="str">
        <f>IF(B292&lt;&gt;"",'Signature Sheet'!$D$13,"")</f>
        <v/>
      </c>
      <c r="B292" s="94"/>
      <c r="C292" s="94"/>
      <c r="D292" s="93"/>
      <c r="E292" s="94"/>
      <c r="F292" s="93"/>
      <c r="G292" s="93"/>
      <c r="H292" s="94"/>
      <c r="I292" s="94"/>
      <c r="J292" s="94"/>
      <c r="K292" s="94"/>
      <c r="L292" s="1"/>
      <c r="M292" s="46" t="str">
        <f>IF(AND(COUNTIF('Cash Accounts for Strange Nets'!A:A,A292&amp;CHAR(32)&amp;"/" &amp;CHAR(32)&amp;C292&amp;CHAR(32)&amp;"-"&amp;CHAR(32)&amp;D292&amp;"("&amp;E292&amp;")")=0,OR('Processing Settings'!G292="Netting with Strange Nets ('UNWIND'/ 'NET/SPLIT')",'Processing Settings'!G292="Aggregation with Linking",AND('Processing Settings'!G292="Aggregation",C292&lt;&gt;"Eurex Derivate"))),"Please update tab 'Cash Accounts for Strange Nets' with cash account settings","")</f>
        <v/>
      </c>
      <c r="N292" s="46" t="str">
        <f t="shared" si="4"/>
        <v/>
      </c>
    </row>
    <row r="293" spans="1:14">
      <c r="A293" s="50" t="str">
        <f>IF(B293&lt;&gt;"",'Signature Sheet'!$D$13,"")</f>
        <v/>
      </c>
      <c r="B293" s="94"/>
      <c r="C293" s="94"/>
      <c r="D293" s="93"/>
      <c r="E293" s="94"/>
      <c r="F293" s="93"/>
      <c r="G293" s="93"/>
      <c r="H293" s="94"/>
      <c r="I293" s="94"/>
      <c r="J293" s="94"/>
      <c r="K293" s="94"/>
      <c r="L293" s="1"/>
      <c r="M293" s="46" t="str">
        <f>IF(AND(COUNTIF('Cash Accounts for Strange Nets'!A:A,A293&amp;CHAR(32)&amp;"/" &amp;CHAR(32)&amp;C293&amp;CHAR(32)&amp;"-"&amp;CHAR(32)&amp;D293&amp;"("&amp;E293&amp;")")=0,OR('Processing Settings'!G293="Netting with Strange Nets ('UNWIND'/ 'NET/SPLIT')",'Processing Settings'!G293="Aggregation with Linking",AND('Processing Settings'!G293="Aggregation",C293&lt;&gt;"Eurex Derivate"))),"Please update tab 'Cash Accounts for Strange Nets' with cash account settings","")</f>
        <v/>
      </c>
      <c r="N293" s="46" t="str">
        <f t="shared" si="4"/>
        <v/>
      </c>
    </row>
    <row r="294" spans="1:14">
      <c r="A294" s="50" t="str">
        <f>IF(B294&lt;&gt;"",'Signature Sheet'!$D$13,"")</f>
        <v/>
      </c>
      <c r="B294" s="94"/>
      <c r="C294" s="94"/>
      <c r="D294" s="93"/>
      <c r="E294" s="94"/>
      <c r="F294" s="93"/>
      <c r="G294" s="93"/>
      <c r="H294" s="94"/>
      <c r="I294" s="94"/>
      <c r="J294" s="94"/>
      <c r="K294" s="94"/>
      <c r="L294" s="1"/>
      <c r="M294" s="46" t="str">
        <f>IF(AND(COUNTIF('Cash Accounts for Strange Nets'!A:A,A294&amp;CHAR(32)&amp;"/" &amp;CHAR(32)&amp;C294&amp;CHAR(32)&amp;"-"&amp;CHAR(32)&amp;D294&amp;"("&amp;E294&amp;")")=0,OR('Processing Settings'!G294="Netting with Strange Nets ('UNWIND'/ 'NET/SPLIT')",'Processing Settings'!G294="Aggregation with Linking",AND('Processing Settings'!G294="Aggregation",C294&lt;&gt;"Eurex Derivate"))),"Please update tab 'Cash Accounts for Strange Nets' with cash account settings","")</f>
        <v/>
      </c>
      <c r="N294" s="46" t="str">
        <f t="shared" si="4"/>
        <v/>
      </c>
    </row>
    <row r="295" spans="1:14">
      <c r="A295" s="50" t="str">
        <f>IF(B295&lt;&gt;"",'Signature Sheet'!$D$13,"")</f>
        <v/>
      </c>
      <c r="B295" s="94"/>
      <c r="C295" s="94"/>
      <c r="D295" s="93"/>
      <c r="E295" s="94"/>
      <c r="F295" s="93"/>
      <c r="G295" s="93"/>
      <c r="H295" s="94"/>
      <c r="I295" s="94"/>
      <c r="J295" s="94"/>
      <c r="K295" s="94"/>
      <c r="L295" s="1"/>
      <c r="M295" s="46" t="str">
        <f>IF(AND(COUNTIF('Cash Accounts for Strange Nets'!A:A,A295&amp;CHAR(32)&amp;"/" &amp;CHAR(32)&amp;C295&amp;CHAR(32)&amp;"-"&amp;CHAR(32)&amp;D295&amp;"("&amp;E295&amp;")")=0,OR('Processing Settings'!G295="Netting with Strange Nets ('UNWIND'/ 'NET/SPLIT')",'Processing Settings'!G295="Aggregation with Linking",AND('Processing Settings'!G295="Aggregation",C295&lt;&gt;"Eurex Derivate"))),"Please update tab 'Cash Accounts for Strange Nets' with cash account settings","")</f>
        <v/>
      </c>
      <c r="N295" s="46" t="str">
        <f t="shared" si="4"/>
        <v/>
      </c>
    </row>
    <row r="296" spans="1:14">
      <c r="A296" s="50" t="str">
        <f>IF(B296&lt;&gt;"",'Signature Sheet'!$D$13,"")</f>
        <v/>
      </c>
      <c r="B296" s="94"/>
      <c r="C296" s="94"/>
      <c r="D296" s="93"/>
      <c r="E296" s="94"/>
      <c r="F296" s="93"/>
      <c r="G296" s="93"/>
      <c r="H296" s="94"/>
      <c r="I296" s="94"/>
      <c r="J296" s="94"/>
      <c r="K296" s="94"/>
      <c r="L296" s="1"/>
      <c r="M296" s="46" t="str">
        <f>IF(AND(COUNTIF('Cash Accounts for Strange Nets'!A:A,A296&amp;CHAR(32)&amp;"/" &amp;CHAR(32)&amp;C296&amp;CHAR(32)&amp;"-"&amp;CHAR(32)&amp;D296&amp;"("&amp;E296&amp;")")=0,OR('Processing Settings'!G296="Netting with Strange Nets ('UNWIND'/ 'NET/SPLIT')",'Processing Settings'!G296="Aggregation with Linking",AND('Processing Settings'!G296="Aggregation",C296&lt;&gt;"Eurex Derivate"))),"Please update tab 'Cash Accounts for Strange Nets' with cash account settings","")</f>
        <v/>
      </c>
      <c r="N296" s="46" t="str">
        <f t="shared" si="4"/>
        <v/>
      </c>
    </row>
    <row r="297" spans="1:14">
      <c r="A297" s="50" t="str">
        <f>IF(B297&lt;&gt;"",'Signature Sheet'!$D$13,"")</f>
        <v/>
      </c>
      <c r="B297" s="94"/>
      <c r="C297" s="94"/>
      <c r="D297" s="93"/>
      <c r="E297" s="94"/>
      <c r="F297" s="93"/>
      <c r="G297" s="93"/>
      <c r="H297" s="94"/>
      <c r="I297" s="94"/>
      <c r="J297" s="94"/>
      <c r="K297" s="94"/>
      <c r="L297" s="1"/>
      <c r="M297" s="46" t="str">
        <f>IF(AND(COUNTIF('Cash Accounts for Strange Nets'!A:A,A297&amp;CHAR(32)&amp;"/" &amp;CHAR(32)&amp;C297&amp;CHAR(32)&amp;"-"&amp;CHAR(32)&amp;D297&amp;"("&amp;E297&amp;")")=0,OR('Processing Settings'!G297="Netting with Strange Nets ('UNWIND'/ 'NET/SPLIT')",'Processing Settings'!G297="Aggregation with Linking",AND('Processing Settings'!G297="Aggregation",C297&lt;&gt;"Eurex Derivate"))),"Please update tab 'Cash Accounts for Strange Nets' with cash account settings","")</f>
        <v/>
      </c>
      <c r="N297" s="46" t="str">
        <f t="shared" si="4"/>
        <v/>
      </c>
    </row>
    <row r="298" spans="1:14">
      <c r="A298" s="50" t="str">
        <f>IF(B298&lt;&gt;"",'Signature Sheet'!$D$13,"")</f>
        <v/>
      </c>
      <c r="B298" s="94"/>
      <c r="C298" s="94"/>
      <c r="D298" s="93"/>
      <c r="E298" s="94"/>
      <c r="F298" s="93"/>
      <c r="G298" s="93"/>
      <c r="H298" s="94"/>
      <c r="I298" s="94"/>
      <c r="J298" s="94"/>
      <c r="K298" s="94"/>
      <c r="L298" s="1"/>
      <c r="M298" s="46" t="str">
        <f>IF(AND(COUNTIF('Cash Accounts for Strange Nets'!A:A,A298&amp;CHAR(32)&amp;"/" &amp;CHAR(32)&amp;C298&amp;CHAR(32)&amp;"-"&amp;CHAR(32)&amp;D298&amp;"("&amp;E298&amp;")")=0,OR('Processing Settings'!G298="Netting with Strange Nets ('UNWIND'/ 'NET/SPLIT')",'Processing Settings'!G298="Aggregation with Linking",AND('Processing Settings'!G298="Aggregation",C298&lt;&gt;"Eurex Derivate"))),"Please update tab 'Cash Accounts for Strange Nets' with cash account settings","")</f>
        <v/>
      </c>
      <c r="N298" s="46" t="str">
        <f t="shared" si="4"/>
        <v/>
      </c>
    </row>
    <row r="299" spans="1:14">
      <c r="A299" s="50" t="str">
        <f>IF(B299&lt;&gt;"",'Signature Sheet'!$D$13,"")</f>
        <v/>
      </c>
      <c r="B299" s="94"/>
      <c r="C299" s="94"/>
      <c r="D299" s="93"/>
      <c r="E299" s="94"/>
      <c r="F299" s="93"/>
      <c r="G299" s="93"/>
      <c r="H299" s="94"/>
      <c r="I299" s="94"/>
      <c r="J299" s="94"/>
      <c r="K299" s="94"/>
      <c r="L299" s="1"/>
      <c r="M299" s="46" t="str">
        <f>IF(AND(COUNTIF('Cash Accounts for Strange Nets'!A:A,A299&amp;CHAR(32)&amp;"/" &amp;CHAR(32)&amp;C299&amp;CHAR(32)&amp;"-"&amp;CHAR(32)&amp;D299&amp;"("&amp;E299&amp;")")=0,OR('Processing Settings'!G299="Netting with Strange Nets ('UNWIND'/ 'NET/SPLIT')",'Processing Settings'!G299="Aggregation with Linking",AND('Processing Settings'!G299="Aggregation",C299&lt;&gt;"Eurex Derivate"))),"Please update tab 'Cash Accounts for Strange Nets' with cash account settings","")</f>
        <v/>
      </c>
      <c r="N299" s="46" t="str">
        <f t="shared" si="4"/>
        <v/>
      </c>
    </row>
    <row r="300" spans="1:14">
      <c r="A300" s="50" t="str">
        <f>IF(B300&lt;&gt;"",'Signature Sheet'!$D$13,"")</f>
        <v/>
      </c>
      <c r="B300" s="94"/>
      <c r="C300" s="45"/>
      <c r="D300" s="93"/>
      <c r="E300" s="45"/>
      <c r="F300" s="93"/>
      <c r="G300" s="93"/>
      <c r="H300" s="45"/>
      <c r="I300" s="45"/>
      <c r="J300" s="45"/>
      <c r="K300" s="94"/>
      <c r="L300" s="1"/>
      <c r="M300" s="46" t="str">
        <f>IF(AND(COUNTIF('Cash Accounts for Strange Nets'!A:A,A300&amp;CHAR(32)&amp;"/" &amp;CHAR(32)&amp;C300&amp;CHAR(32)&amp;"-"&amp;CHAR(32)&amp;D300&amp;"("&amp;E300&amp;")")=0,OR('Processing Settings'!G300="Netting with Strange Nets ('UNWIND'/ 'NET/SPLIT')",'Processing Settings'!G300="Aggregation with Linking",AND('Processing Settings'!G300="Aggregation",C300&lt;&gt;"Eurex Derivate"))),"Please update tab 'Cash Accounts for Strange Nets' with cash account settings","")</f>
        <v/>
      </c>
      <c r="N300" s="46" t="str">
        <f t="shared" si="4"/>
        <v/>
      </c>
    </row>
    <row r="301" spans="1:14">
      <c r="A301" s="92" t="s">
        <v>155</v>
      </c>
      <c r="B301" s="92" t="s">
        <v>155</v>
      </c>
      <c r="C301" s="92" t="s">
        <v>155</v>
      </c>
      <c r="D301" s="92" t="s">
        <v>155</v>
      </c>
      <c r="E301" s="92" t="s">
        <v>155</v>
      </c>
      <c r="F301" s="92" t="s">
        <v>155</v>
      </c>
      <c r="G301" s="92" t="s">
        <v>155</v>
      </c>
      <c r="H301" s="92" t="s">
        <v>155</v>
      </c>
      <c r="I301" s="92" t="s">
        <v>155</v>
      </c>
      <c r="J301" s="92" t="s">
        <v>155</v>
      </c>
      <c r="K301" s="92" t="s">
        <v>155</v>
      </c>
      <c r="L301" s="92" t="s">
        <v>155</v>
      </c>
      <c r="M301" s="92"/>
      <c r="N301" s="92"/>
    </row>
  </sheetData>
  <sheetProtection algorithmName="SHA-512" hashValue="auBGNmkn6fpOHe6Uwed2vywjx9YYLa24+SCTCLEG0vGwXw+Q9lleXjLVbrcQs1j9CwxVCdP+lcAV+9uPj8c/iw==" saltValue="ej54VaVx4MOdrr1mSwbs3A==" spinCount="100000" sheet="1" objects="1" scenarios="1"/>
  <phoneticPr fontId="18" type="noConversion"/>
  <conditionalFormatting sqref="N2">
    <cfRule type="cellIs" dxfId="3" priority="3" operator="greaterThan">
      <formula>""""""</formula>
    </cfRule>
  </conditionalFormatting>
  <conditionalFormatting sqref="N3">
    <cfRule type="cellIs" dxfId="2" priority="2" operator="greaterThan">
      <formula>""""""</formula>
    </cfRule>
  </conditionalFormatting>
  <conditionalFormatting sqref="N4:N300">
    <cfRule type="cellIs" dxfId="1" priority="1" operator="greaterThan">
      <formula>""""""</formula>
    </cfRule>
  </conditionalFormatting>
  <dataValidations count="12">
    <dataValidation type="list" allowBlank="1" showInputMessage="1" showErrorMessage="1" sqref="C2:C300" xr:uid="{E9716FAB-BD9B-4699-9AF2-A7C911F1B637}">
      <formula1>Trad_Exchange</formula1>
    </dataValidation>
    <dataValidation type="list" allowBlank="1" showInputMessage="1" showErrorMessage="1" sqref="K2:K300" xr:uid="{E4B7731C-987D-4A06-BFCC-F606D55C4E61}">
      <formula1>Status</formula1>
    </dataValidation>
    <dataValidation type="list" allowBlank="1" showInputMessage="1" showErrorMessage="1" sqref="C2:C300" xr:uid="{73EA9255-B57A-4988-BC97-87F9EA561EB9}">
      <formula1>CSD</formula1>
    </dataValidation>
    <dataValidation type="custom" allowBlank="1" showInputMessage="1" showErrorMessage="1" sqref="F1" xr:uid="{8D7CBC67-6FAF-45A7-897A-954A23DBDA1B}">
      <formula1>IF($C$2="XEUR",XEUR_PosAccount,"x")</formula1>
    </dataValidation>
    <dataValidation type="list" allowBlank="1" showInputMessage="1" showErrorMessage="1" sqref="D2:D300" xr:uid="{C4EB0367-1287-47DE-9EB6-8F7E4D00887E}">
      <formula1>IF(C2="Eurex Derivate",INDIRECT("CSDXEUR"),INDIRECT("CSD"))</formula1>
    </dataValidation>
    <dataValidation type="list" allowBlank="1" showInputMessage="1" showErrorMessage="1" sqref="D2:D300" xr:uid="{664221F5-9B32-43E9-8EA5-CF18A3E6A0A8}">
      <formula1>IF(B2="Eurex Derivate",INDIRECT("CSDXEUR"),INDIRECT("CSD"))</formula1>
    </dataValidation>
    <dataValidation type="list" allowBlank="1" showInputMessage="1" showErrorMessage="1" sqref="G2:G300" xr:uid="{77B312E4-55E1-4808-8CBC-0653BAD88B57}">
      <formula1>IF(C2="Eurex Derivate",INDIRECT("NettingModelXEUR"),INDIRECT("NettingModel"))</formula1>
    </dataValidation>
    <dataValidation type="list" allowBlank="1" showInputMessage="1" showErrorMessage="1" sqref="F2:F300" xr:uid="{FAD82187-509F-4741-99D8-F1CFAF633C51}">
      <formula1>IF(C2="Eurex Derivate",INDIRECT("XEUR_PosAccount"),INDIRECT("xetr_xfra_PosAccount"))</formula1>
    </dataValidation>
    <dataValidation type="list" allowBlank="1" showInputMessage="1" showErrorMessage="1" sqref="I2:J300" xr:uid="{B8FB8ADB-F302-4DFB-820E-4CEFC04A1DB0}">
      <formula1>MSIF_Service</formula1>
    </dataValidation>
    <dataValidation type="list" allowBlank="1" showInputMessage="1" showErrorMessage="1" sqref="H2:H300" xr:uid="{9F1D58DE-D95F-4C86-B655-55DAD4B5A52F}">
      <formula1>ProcessingMethod</formula1>
    </dataValidation>
    <dataValidation type="list" allowBlank="1" showInputMessage="1" showErrorMessage="1" sqref="E2:E300" xr:uid="{79BF5113-91C8-499B-94EB-919078D8D970}">
      <formula1>S_account</formula1>
    </dataValidation>
    <dataValidation type="custom" allowBlank="1" showInputMessage="1" showErrorMessage="1" sqref="B2:B300" xr:uid="{3EB9E22E-3490-4411-A9B2-8A1B20BB8C50}">
      <formula1>AND(ISNUMBER(SUMPRODUCT(FIND(MID(B2,ROW(INDIRECT("1:"&amp;LEN(B2))),1),"ABCDEFGHIJKLMNOPQRSTUVWXYZ"))),LEN(B2)=5)</formula1>
    </dataValidation>
  </dataValidations>
  <hyperlinks>
    <hyperlink ref="A1" location="Guidance!A36" display="Guidance!A36" xr:uid="{71E53F87-98BD-4A9E-BA86-128543EE97AC}"/>
    <hyperlink ref="B1" location="Guidance!A37" display="DC Market Participant" xr:uid="{6DA5E636-DBF6-4632-8074-373133B393AC}"/>
    <hyperlink ref="C1" location="Guidance!A38" display="Exchange" xr:uid="{19E5B5B0-A72B-45C8-A554-BC114E5CE3DB}"/>
    <hyperlink ref="D1" location="Guidance!A39" display="Settlement Account Location" xr:uid="{3E736482-2CFC-45E5-B7AD-8A15E0279A2B}"/>
    <hyperlink ref="E1" location="Guidance!A40" display="Settlement Account" xr:uid="{D78E4F33-2E81-41B5-A94C-8D34FA3C2D1B}"/>
    <hyperlink ref="F1" location="Guidance!A41" display="Position Account" xr:uid="{B4F097E0-9B7B-47E7-A056-81E1D9AAAAE7}"/>
    <hyperlink ref="G1" location="Guidance!A42" display="Netting Model" xr:uid="{B19612F2-B0FE-4D85-A70F-E21B4354B3D2}"/>
    <hyperlink ref="H1" location="Guidance!A43" display="Release Method" xr:uid="{D51DB0F1-707F-4E66-B7C5-CB22FB150C2C}"/>
    <hyperlink ref="I1" location="Guidance!A44" display="Gross Delivery Management via SWIFT  before Trade Day Netting" xr:uid="{A4698ED0-C5E5-4765-BFD2-271927BFDF49}"/>
    <hyperlink ref="J1" location="Guidance!A45" display="Guidance!A45" xr:uid="{C76509C9-51E2-48DE-8113-9BF60465053C}"/>
    <hyperlink ref="K1" location="Guidance!A46" display="Status" xr:uid="{D8357334-91C0-4162-AD67-F0F84E9AC388}"/>
  </hyperlinks>
  <pageMargins left="0.7" right="0.7" top="0.75" bottom="0.75" header="0.3" footer="0.3"/>
  <pageSetup paperSize="9" orientation="portrait" verticalDpi="599" r:id="rId1"/>
  <headerFooter>
    <oddFooter>&amp;C&amp;1#&amp;"Calibri"&amp;10&amp;K000000Internal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DF144E6-92C9-4949-8103-58B6B6212563}">
          <x14:formula1>
            <xm:f>'Signature Sheet'!$D$13:$E$13</xm:f>
          </x14:formula1>
          <xm:sqref>C2:C300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B0BE0-C28B-4EF9-B130-11FC8AB9C870}">
  <sheetPr codeName="Sheet9"/>
  <dimension ref="A1:L301"/>
  <sheetViews>
    <sheetView zoomScale="90" zoomScaleNormal="90" workbookViewId="0">
      <pane ySplit="1" topLeftCell="A8" activePane="bottomLeft" state="frozen"/>
      <selection pane="bottomLeft" activeCell="B8" sqref="B8"/>
    </sheetView>
  </sheetViews>
  <sheetFormatPr defaultRowHeight="15"/>
  <cols>
    <col min="1" max="1" width="19" customWidth="1"/>
    <col min="2" max="2" width="16.140625" customWidth="1"/>
    <col min="3" max="3" width="40.28515625" bestFit="1" customWidth="1"/>
    <col min="4" max="4" width="18.28515625" customWidth="1"/>
    <col min="5" max="5" width="24.28515625" bestFit="1" customWidth="1"/>
    <col min="6" max="6" width="16.7109375" customWidth="1"/>
    <col min="7" max="7" width="19.140625" customWidth="1"/>
    <col min="8" max="8" width="12.42578125" style="1" hidden="1" customWidth="1"/>
    <col min="9" max="9" width="19.28515625" customWidth="1"/>
    <col min="10" max="10" width="4" customWidth="1"/>
    <col min="11" max="11" width="68" bestFit="1" customWidth="1"/>
    <col min="12" max="12" width="56.7109375" customWidth="1"/>
  </cols>
  <sheetData>
    <row r="1" spans="1:12" ht="63">
      <c r="A1" s="47" t="s">
        <v>52</v>
      </c>
      <c r="B1" s="47" t="s">
        <v>86</v>
      </c>
      <c r="C1" s="47" t="s">
        <v>115</v>
      </c>
      <c r="D1" s="47" t="s">
        <v>93</v>
      </c>
      <c r="E1" s="47" t="s">
        <v>97</v>
      </c>
      <c r="F1" s="47" t="s">
        <v>101</v>
      </c>
      <c r="G1" s="47" t="s">
        <v>105</v>
      </c>
      <c r="H1" s="47"/>
      <c r="I1" s="47" t="s">
        <v>80</v>
      </c>
      <c r="J1" s="1"/>
      <c r="K1" s="47" t="s">
        <v>153</v>
      </c>
      <c r="L1" s="47" t="s">
        <v>154</v>
      </c>
    </row>
    <row r="2" spans="1:12">
      <c r="A2" s="87" t="str">
        <f>IF(B2&lt;&gt;"",'Signature Sheet'!$D$13,"")</f>
        <v/>
      </c>
      <c r="B2" s="88"/>
      <c r="C2" s="88"/>
      <c r="D2" s="89"/>
      <c r="E2" s="89"/>
      <c r="F2" s="90"/>
      <c r="G2" s="90"/>
      <c r="H2" s="90"/>
      <c r="I2" s="89"/>
      <c r="J2" s="1"/>
      <c r="K2" s="46" t="str">
        <f>IF(AND(COUNTIF('Cash Accounts for Strange Nets'!A:A,C2)=0,E2="Netting with Strange Nets"),"Please update  'Cash Accounts for Strange Nets' with cash account settings","")</f>
        <v/>
      </c>
      <c r="L2" s="98" t="str">
        <f>IF(B2&lt;&gt;"",IF(C2="",$C$1 &amp; "/","") &amp; IF(D2="", $D$1&amp; "/", "")&amp; IF(E2="", $E$1&amp; "/", "")&amp;IF(E2="", $F$1&amp; "/", "")&amp; IF(G2="", $G$1&amp; "/", "")&amp; IF(I2="", $I$1&amp; "/", ""),"")</f>
        <v/>
      </c>
    </row>
    <row r="3" spans="1:12">
      <c r="A3" s="87" t="str">
        <f>IF(B3&lt;&gt;"",'Signature Sheet'!$D$13,"")</f>
        <v/>
      </c>
      <c r="B3" s="88"/>
      <c r="C3" s="88"/>
      <c r="D3" s="89"/>
      <c r="E3" s="89"/>
      <c r="F3" s="90"/>
      <c r="G3" s="90"/>
      <c r="H3" s="90"/>
      <c r="I3" s="89"/>
      <c r="J3" s="1"/>
      <c r="K3" s="46" t="str">
        <f>IF(AND(COUNTIF('Cash Accounts for Strange Nets'!A:A,C3)=0,E3="Netting with Strange Nets"),"Please update  'Cash Accounts for Strange Nets' with cash account settings","")</f>
        <v/>
      </c>
      <c r="L3" s="98" t="str">
        <f t="shared" ref="L3:L66" si="0">IF(B3&lt;&gt;"",IF(C3="",$C$1 &amp; "/","") &amp; IF(D3="", $D$1&amp; "/", "")&amp; IF(E3="", $E$1&amp; "/", "")&amp;IF(E3="", $F$1&amp; "/", "")&amp; IF(G3="", $G$1&amp; "/", "")&amp; IF(I3="", $I$1&amp; "/", ""),"")</f>
        <v/>
      </c>
    </row>
    <row r="4" spans="1:12">
      <c r="A4" s="87" t="str">
        <f>IF(B4&lt;&gt;"",'Signature Sheet'!$D$13,"")</f>
        <v/>
      </c>
      <c r="B4" s="88"/>
      <c r="C4" s="88"/>
      <c r="D4" s="89"/>
      <c r="E4" s="89"/>
      <c r="F4" s="90"/>
      <c r="G4" s="90"/>
      <c r="H4" s="90"/>
      <c r="I4" s="89"/>
      <c r="J4" s="1"/>
      <c r="K4" s="46" t="str">
        <f>IF(AND(COUNTIF('Cash Accounts for Strange Nets'!A:A,C4)=0,E4="Netting with Strange Nets"),"Please update  'Cash Accounts for Strange Nets' with cash account settings","")</f>
        <v/>
      </c>
      <c r="L4" s="98" t="str">
        <f t="shared" si="0"/>
        <v/>
      </c>
    </row>
    <row r="5" spans="1:12">
      <c r="A5" s="87" t="str">
        <f>IF(B5&lt;&gt;"",'Signature Sheet'!$D$13,"")</f>
        <v/>
      </c>
      <c r="B5" s="88"/>
      <c r="C5" s="88"/>
      <c r="D5" s="89"/>
      <c r="E5" s="89"/>
      <c r="F5" s="90"/>
      <c r="G5" s="90"/>
      <c r="H5" s="90"/>
      <c r="I5" s="89"/>
      <c r="J5" s="1"/>
      <c r="K5" s="46" t="str">
        <f>IF(AND(COUNTIF('Cash Accounts for Strange Nets'!A:A,C5)=0,E5="Netting with Strange Nets"),"Please update  'Cash Accounts for Strange Nets' with cash account settings","")</f>
        <v/>
      </c>
      <c r="L5" s="98" t="str">
        <f t="shared" si="0"/>
        <v/>
      </c>
    </row>
    <row r="6" spans="1:12">
      <c r="A6" s="87" t="str">
        <f>IF(B6&lt;&gt;"",'Signature Sheet'!$D$13,"")</f>
        <v/>
      </c>
      <c r="B6" s="88"/>
      <c r="C6" s="88"/>
      <c r="D6" s="89"/>
      <c r="E6" s="89"/>
      <c r="F6" s="90"/>
      <c r="G6" s="90"/>
      <c r="H6" s="90"/>
      <c r="I6" s="89"/>
      <c r="J6" s="1"/>
      <c r="K6" s="46" t="str">
        <f>IF(AND(COUNTIF('Cash Accounts for Strange Nets'!A:A,C6)=0,E6="Netting with Strange Nets"),"Please update  'Cash Accounts for Strange Nets' with cash account settings","")</f>
        <v/>
      </c>
      <c r="L6" s="98" t="str">
        <f t="shared" si="0"/>
        <v/>
      </c>
    </row>
    <row r="7" spans="1:12">
      <c r="A7" s="87" t="str">
        <f>IF(B7&lt;&gt;"",'Signature Sheet'!$D$13,"")</f>
        <v/>
      </c>
      <c r="B7" s="88"/>
      <c r="C7" s="88"/>
      <c r="D7" s="89"/>
      <c r="E7" s="89"/>
      <c r="F7" s="90"/>
      <c r="G7" s="90"/>
      <c r="H7" s="90"/>
      <c r="I7" s="89"/>
      <c r="J7" s="1"/>
      <c r="K7" s="46" t="str">
        <f>IF(AND(COUNTIF('Cash Accounts for Strange Nets'!A:A,C7)=0,E7="Netting with Strange Nets"),"Please update  'Cash Accounts for Strange Nets' with cash account settings","")</f>
        <v/>
      </c>
      <c r="L7" s="98" t="str">
        <f t="shared" si="0"/>
        <v/>
      </c>
    </row>
    <row r="8" spans="1:12">
      <c r="A8" s="87" t="str">
        <f>IF(B8&lt;&gt;"",'Signature Sheet'!$D$13,"")</f>
        <v/>
      </c>
      <c r="B8" s="88"/>
      <c r="C8" s="88"/>
      <c r="D8" s="89"/>
      <c r="E8" s="89"/>
      <c r="F8" s="90"/>
      <c r="G8" s="90"/>
      <c r="H8" s="90"/>
      <c r="I8" s="89"/>
      <c r="J8" s="1"/>
      <c r="K8" s="46" t="str">
        <f>IF(AND(COUNTIF('Cash Accounts for Strange Nets'!A:A,C8)=0,E8="Netting with Strange Nets"),"Please update  'Cash Accounts for Strange Nets' with cash account settings","")</f>
        <v/>
      </c>
      <c r="L8" s="98" t="str">
        <f t="shared" si="0"/>
        <v/>
      </c>
    </row>
    <row r="9" spans="1:12">
      <c r="A9" s="87" t="str">
        <f>IF(B9&lt;&gt;"",'Signature Sheet'!$D$13,"")</f>
        <v/>
      </c>
      <c r="B9" s="88"/>
      <c r="C9" s="88"/>
      <c r="D9" s="89"/>
      <c r="E9" s="89"/>
      <c r="F9" s="90"/>
      <c r="G9" s="90"/>
      <c r="H9" s="90"/>
      <c r="I9" s="89"/>
      <c r="J9" s="1"/>
      <c r="K9" s="46" t="str">
        <f>IF(AND(COUNTIF('Cash Accounts for Strange Nets'!A:A,C9)=0,E9="Netting with Strange Nets"),"Please update  'Cash Accounts for Strange Nets' with cash account settings","")</f>
        <v/>
      </c>
      <c r="L9" s="98" t="str">
        <f t="shared" si="0"/>
        <v/>
      </c>
    </row>
    <row r="10" spans="1:12">
      <c r="A10" s="87" t="str">
        <f>IF(B10&lt;&gt;"",'Signature Sheet'!$D$13,"")</f>
        <v/>
      </c>
      <c r="B10" s="88"/>
      <c r="C10" s="88"/>
      <c r="D10" s="89"/>
      <c r="E10" s="89"/>
      <c r="F10" s="90"/>
      <c r="G10" s="90"/>
      <c r="H10" s="90"/>
      <c r="I10" s="89"/>
      <c r="J10" s="1"/>
      <c r="K10" s="46" t="str">
        <f>IF(AND(COUNTIF('Cash Accounts for Strange Nets'!A:A,C10)=0,E10="Netting with Strange Nets"),"Please update  'Cash Accounts for Strange Nets' with cash account settings","")</f>
        <v/>
      </c>
      <c r="L10" s="98" t="str">
        <f t="shared" si="0"/>
        <v/>
      </c>
    </row>
    <row r="11" spans="1:12">
      <c r="A11" s="87" t="str">
        <f>IF(B11&lt;&gt;"",'Signature Sheet'!$D$13,"")</f>
        <v/>
      </c>
      <c r="B11" s="88"/>
      <c r="C11" s="88"/>
      <c r="D11" s="89"/>
      <c r="E11" s="89"/>
      <c r="F11" s="90"/>
      <c r="G11" s="90"/>
      <c r="H11" s="90"/>
      <c r="I11" s="89"/>
      <c r="J11" s="1"/>
      <c r="K11" s="46" t="str">
        <f>IF(AND(COUNTIF('Cash Accounts for Strange Nets'!A:A,C11)=0,E11="Netting with Strange Nets"),"Please update  'Cash Accounts for Strange Nets' with cash account settings","")</f>
        <v/>
      </c>
      <c r="L11" s="98" t="str">
        <f t="shared" si="0"/>
        <v/>
      </c>
    </row>
    <row r="12" spans="1:12">
      <c r="A12" s="87" t="str">
        <f>IF(B12&lt;&gt;"",'Signature Sheet'!$D$13,"")</f>
        <v/>
      </c>
      <c r="B12" s="88"/>
      <c r="C12" s="88"/>
      <c r="D12" s="89"/>
      <c r="E12" s="89"/>
      <c r="F12" s="90"/>
      <c r="G12" s="90"/>
      <c r="H12" s="90"/>
      <c r="I12" s="89"/>
      <c r="J12" s="1"/>
      <c r="K12" s="46" t="str">
        <f>IF(AND(COUNTIF('Cash Accounts for Strange Nets'!A:A,C12)=0,E12="Netting with Strange Nets"),"Please update  'Cash Accounts for Strange Nets' with cash account settings","")</f>
        <v/>
      </c>
      <c r="L12" s="98" t="str">
        <f t="shared" si="0"/>
        <v/>
      </c>
    </row>
    <row r="13" spans="1:12">
      <c r="A13" s="87" t="str">
        <f>IF(B13&lt;&gt;"",'Signature Sheet'!$D$13,"")</f>
        <v/>
      </c>
      <c r="B13" s="88"/>
      <c r="C13" s="88"/>
      <c r="D13" s="89"/>
      <c r="E13" s="89"/>
      <c r="F13" s="90"/>
      <c r="G13" s="90"/>
      <c r="H13" s="90"/>
      <c r="I13" s="89"/>
      <c r="J13" s="1"/>
      <c r="K13" s="46" t="str">
        <f>IF(AND(COUNTIF('Cash Accounts for Strange Nets'!A:A,C13)=0,E13="Netting with Strange Nets"),"Please update  'Cash Accounts for Strange Nets' with cash account settings","")</f>
        <v/>
      </c>
      <c r="L13" s="98" t="str">
        <f t="shared" si="0"/>
        <v/>
      </c>
    </row>
    <row r="14" spans="1:12">
      <c r="A14" s="87" t="str">
        <f>IF(B14&lt;&gt;"",'Signature Sheet'!$D$13,"")</f>
        <v/>
      </c>
      <c r="B14" s="88"/>
      <c r="C14" s="88"/>
      <c r="D14" s="89"/>
      <c r="E14" s="89"/>
      <c r="F14" s="90"/>
      <c r="G14" s="90"/>
      <c r="H14" s="90"/>
      <c r="I14" s="89"/>
      <c r="J14" s="1"/>
      <c r="K14" s="46" t="str">
        <f>IF(AND(COUNTIF('Cash Accounts for Strange Nets'!A:A,C14)=0,E14="Netting with Strange Nets"),"Please update  'Cash Accounts for Strange Nets' with cash account settings","")</f>
        <v/>
      </c>
      <c r="L14" s="98" t="str">
        <f t="shared" si="0"/>
        <v/>
      </c>
    </row>
    <row r="15" spans="1:12">
      <c r="A15" s="87" t="str">
        <f>IF(B15&lt;&gt;"",'Signature Sheet'!$D$13,"")</f>
        <v/>
      </c>
      <c r="B15" s="88"/>
      <c r="C15" s="88"/>
      <c r="D15" s="89"/>
      <c r="E15" s="89"/>
      <c r="F15" s="90"/>
      <c r="G15" s="90"/>
      <c r="H15" s="90"/>
      <c r="I15" s="89"/>
      <c r="J15" s="1"/>
      <c r="K15" s="46" t="str">
        <f>IF(AND(COUNTIF('Cash Accounts for Strange Nets'!A:A,C15)=0,E15="Netting with Strange Nets"),"Please update  'Cash Accounts for Strange Nets' with cash account settings","")</f>
        <v/>
      </c>
      <c r="L15" s="98" t="str">
        <f t="shared" si="0"/>
        <v/>
      </c>
    </row>
    <row r="16" spans="1:12">
      <c r="A16" s="87" t="str">
        <f>IF(B16&lt;&gt;"",'Signature Sheet'!$D$13,"")</f>
        <v/>
      </c>
      <c r="B16" s="88"/>
      <c r="C16" s="88"/>
      <c r="D16" s="89"/>
      <c r="E16" s="89"/>
      <c r="F16" s="90"/>
      <c r="G16" s="90"/>
      <c r="H16" s="90"/>
      <c r="I16" s="89"/>
      <c r="J16" s="1"/>
      <c r="K16" s="46" t="str">
        <f>IF(AND(COUNTIF('Cash Accounts for Strange Nets'!A:A,C16)=0,E16="Netting with Strange Nets"),"Please update  'Cash Accounts for Strange Nets' with cash account settings","")</f>
        <v/>
      </c>
      <c r="L16" s="98" t="str">
        <f t="shared" si="0"/>
        <v/>
      </c>
    </row>
    <row r="17" spans="1:12">
      <c r="A17" s="87" t="str">
        <f>IF(B17&lt;&gt;"",'Signature Sheet'!$D$13,"")</f>
        <v/>
      </c>
      <c r="B17" s="88"/>
      <c r="C17" s="88"/>
      <c r="D17" s="89"/>
      <c r="E17" s="89"/>
      <c r="F17" s="90"/>
      <c r="G17" s="90"/>
      <c r="H17" s="90"/>
      <c r="I17" s="89"/>
      <c r="J17" s="1"/>
      <c r="K17" s="46" t="str">
        <f>IF(AND(COUNTIF('Cash Accounts for Strange Nets'!A:A,C17)=0,E17="Netting with Strange Nets"),"Please update  'Cash Accounts for Strange Nets' with cash account settings","")</f>
        <v/>
      </c>
      <c r="L17" s="98" t="str">
        <f t="shared" si="0"/>
        <v/>
      </c>
    </row>
    <row r="18" spans="1:12">
      <c r="A18" s="87" t="str">
        <f>IF(B18&lt;&gt;"",'Signature Sheet'!$D$13,"")</f>
        <v/>
      </c>
      <c r="B18" s="88"/>
      <c r="C18" s="88"/>
      <c r="D18" s="89"/>
      <c r="E18" s="89"/>
      <c r="F18" s="90"/>
      <c r="G18" s="90"/>
      <c r="H18" s="90"/>
      <c r="I18" s="89"/>
      <c r="J18" s="1"/>
      <c r="K18" s="46" t="str">
        <f>IF(AND(COUNTIF('Cash Accounts for Strange Nets'!A:A,C18)=0,E18="Netting with Strange Nets"),"Please update  'Cash Accounts for Strange Nets' with cash account settings","")</f>
        <v/>
      </c>
      <c r="L18" s="98" t="str">
        <f t="shared" si="0"/>
        <v/>
      </c>
    </row>
    <row r="19" spans="1:12">
      <c r="A19" s="87" t="str">
        <f>IF(B19&lt;&gt;"",'Signature Sheet'!$D$13,"")</f>
        <v/>
      </c>
      <c r="B19" s="88"/>
      <c r="C19" s="88"/>
      <c r="D19" s="89"/>
      <c r="E19" s="89"/>
      <c r="F19" s="90"/>
      <c r="G19" s="90"/>
      <c r="H19" s="90"/>
      <c r="I19" s="89"/>
      <c r="J19" s="1"/>
      <c r="K19" s="46" t="str">
        <f>IF(AND(COUNTIF('Cash Accounts for Strange Nets'!A:A,C19)=0,E19="Netting with Strange Nets"),"Please update  'Cash Accounts for Strange Nets' with cash account settings","")</f>
        <v/>
      </c>
      <c r="L19" s="98" t="str">
        <f t="shared" si="0"/>
        <v/>
      </c>
    </row>
    <row r="20" spans="1:12">
      <c r="A20" s="87" t="str">
        <f>IF(B20&lt;&gt;"",'Signature Sheet'!$D$13,"")</f>
        <v/>
      </c>
      <c r="B20" s="88"/>
      <c r="C20" s="88"/>
      <c r="D20" s="89"/>
      <c r="E20" s="89"/>
      <c r="F20" s="90"/>
      <c r="G20" s="90"/>
      <c r="H20" s="90"/>
      <c r="I20" s="89"/>
      <c r="J20" s="1"/>
      <c r="K20" s="46" t="str">
        <f>IF(AND(COUNTIF('Cash Accounts for Strange Nets'!A:A,C20)=0,E20="Netting with Strange Nets"),"Please update  'Cash Accounts for Strange Nets' with cash account settings","")</f>
        <v/>
      </c>
      <c r="L20" s="98" t="str">
        <f t="shared" si="0"/>
        <v/>
      </c>
    </row>
    <row r="21" spans="1:12">
      <c r="A21" s="87" t="str">
        <f>IF(B21&lt;&gt;"",'Signature Sheet'!$D$13,"")</f>
        <v/>
      </c>
      <c r="B21" s="88"/>
      <c r="C21" s="88"/>
      <c r="D21" s="89"/>
      <c r="E21" s="89"/>
      <c r="F21" s="90"/>
      <c r="G21" s="90"/>
      <c r="H21" s="90"/>
      <c r="I21" s="89"/>
      <c r="J21" s="1"/>
      <c r="K21" s="46" t="str">
        <f>IF(AND(COUNTIF('Cash Accounts for Strange Nets'!A:A,C21)=0,E21="Netting with Strange Nets"),"Please update  'Cash Accounts for Strange Nets' with cash account settings","")</f>
        <v/>
      </c>
      <c r="L21" s="98" t="str">
        <f t="shared" si="0"/>
        <v/>
      </c>
    </row>
    <row r="22" spans="1:12">
      <c r="A22" s="87" t="str">
        <f>IF(B22&lt;&gt;"",'Signature Sheet'!$D$13,"")</f>
        <v/>
      </c>
      <c r="B22" s="88"/>
      <c r="C22" s="88"/>
      <c r="D22" s="89"/>
      <c r="E22" s="89"/>
      <c r="F22" s="90"/>
      <c r="G22" s="90"/>
      <c r="H22" s="90"/>
      <c r="I22" s="89"/>
      <c r="J22" s="1"/>
      <c r="K22" s="46" t="str">
        <f>IF(AND(COUNTIF('Cash Accounts for Strange Nets'!A:A,C22)=0,E22="Netting with Strange Nets"),"Please update  'Cash Accounts for Strange Nets' with cash account settings","")</f>
        <v/>
      </c>
      <c r="L22" s="98" t="str">
        <f t="shared" si="0"/>
        <v/>
      </c>
    </row>
    <row r="23" spans="1:12">
      <c r="A23" s="87" t="str">
        <f>IF(B23&lt;&gt;"",'Signature Sheet'!$D$13,"")</f>
        <v/>
      </c>
      <c r="B23" s="88"/>
      <c r="C23" s="88"/>
      <c r="D23" s="89"/>
      <c r="E23" s="89"/>
      <c r="F23" s="90"/>
      <c r="G23" s="90"/>
      <c r="H23" s="90"/>
      <c r="I23" s="89"/>
      <c r="J23" s="1"/>
      <c r="K23" s="46" t="str">
        <f>IF(AND(COUNTIF('Cash Accounts for Strange Nets'!A:A,C23)=0,E23="Netting with Strange Nets"),"Please update  'Cash Accounts for Strange Nets' with cash account settings","")</f>
        <v/>
      </c>
      <c r="L23" s="98" t="str">
        <f t="shared" si="0"/>
        <v/>
      </c>
    </row>
    <row r="24" spans="1:12">
      <c r="A24" s="87" t="str">
        <f>IF(B24&lt;&gt;"",'Signature Sheet'!$D$13,"")</f>
        <v/>
      </c>
      <c r="B24" s="88"/>
      <c r="C24" s="88"/>
      <c r="D24" s="89"/>
      <c r="E24" s="89"/>
      <c r="F24" s="90"/>
      <c r="G24" s="90"/>
      <c r="H24" s="90"/>
      <c r="I24" s="89"/>
      <c r="J24" s="1"/>
      <c r="K24" s="46" t="str">
        <f>IF(AND(COUNTIF('Cash Accounts for Strange Nets'!A:A,C24)=0,E24="Netting with Strange Nets"),"Please update  'Cash Accounts for Strange Nets' with cash account settings","")</f>
        <v/>
      </c>
      <c r="L24" s="98" t="str">
        <f t="shared" si="0"/>
        <v/>
      </c>
    </row>
    <row r="25" spans="1:12">
      <c r="A25" s="87" t="str">
        <f>IF(B25&lt;&gt;"",'Signature Sheet'!$D$13,"")</f>
        <v/>
      </c>
      <c r="B25" s="88"/>
      <c r="C25" s="88"/>
      <c r="D25" s="89"/>
      <c r="E25" s="89"/>
      <c r="F25" s="90"/>
      <c r="G25" s="90"/>
      <c r="H25" s="90"/>
      <c r="I25" s="89"/>
      <c r="J25" s="1"/>
      <c r="K25" s="46" t="str">
        <f>IF(AND(COUNTIF('Cash Accounts for Strange Nets'!A:A,C25)=0,E25="Netting with Strange Nets"),"Please update  'Cash Accounts for Strange Nets' with cash account settings","")</f>
        <v/>
      </c>
      <c r="L25" s="98" t="str">
        <f t="shared" si="0"/>
        <v/>
      </c>
    </row>
    <row r="26" spans="1:12">
      <c r="A26" s="87" t="str">
        <f>IF(B26&lt;&gt;"",'Signature Sheet'!$D$13,"")</f>
        <v/>
      </c>
      <c r="B26" s="88"/>
      <c r="C26" s="88"/>
      <c r="D26" s="89"/>
      <c r="E26" s="89"/>
      <c r="F26" s="90"/>
      <c r="G26" s="90"/>
      <c r="H26" s="90"/>
      <c r="I26" s="89"/>
      <c r="J26" s="1"/>
      <c r="K26" s="46" t="str">
        <f>IF(AND(COUNTIF('Cash Accounts for Strange Nets'!A:A,C26)=0,E26="Netting with Strange Nets"),"Please update  'Cash Accounts for Strange Nets' with cash account settings","")</f>
        <v/>
      </c>
      <c r="L26" s="98" t="str">
        <f t="shared" si="0"/>
        <v/>
      </c>
    </row>
    <row r="27" spans="1:12">
      <c r="A27" s="87" t="str">
        <f>IF(B27&lt;&gt;"",'Signature Sheet'!$D$13,"")</f>
        <v/>
      </c>
      <c r="B27" s="88"/>
      <c r="C27" s="88"/>
      <c r="D27" s="89"/>
      <c r="E27" s="89"/>
      <c r="F27" s="90"/>
      <c r="G27" s="90"/>
      <c r="H27" s="90"/>
      <c r="I27" s="89"/>
      <c r="J27" s="1"/>
      <c r="K27" s="46" t="str">
        <f>IF(AND(COUNTIF('Cash Accounts for Strange Nets'!A:A,C27)=0,E27="Netting with Strange Nets"),"Please update  'Cash Accounts for Strange Nets' with cash account settings","")</f>
        <v/>
      </c>
      <c r="L27" s="98" t="str">
        <f t="shared" si="0"/>
        <v/>
      </c>
    </row>
    <row r="28" spans="1:12">
      <c r="A28" s="87" t="str">
        <f>IF(B28&lt;&gt;"",'Signature Sheet'!$D$13,"")</f>
        <v/>
      </c>
      <c r="B28" s="88"/>
      <c r="C28" s="88"/>
      <c r="D28" s="89"/>
      <c r="E28" s="89"/>
      <c r="F28" s="90"/>
      <c r="G28" s="90"/>
      <c r="H28" s="90"/>
      <c r="I28" s="89"/>
      <c r="J28" s="1"/>
      <c r="K28" s="46" t="str">
        <f>IF(AND(COUNTIF('Cash Accounts for Strange Nets'!A:A,C28)=0,E28="Netting with Strange Nets"),"Please update  'Cash Accounts for Strange Nets' with cash account settings","")</f>
        <v/>
      </c>
      <c r="L28" s="98" t="str">
        <f t="shared" si="0"/>
        <v/>
      </c>
    </row>
    <row r="29" spans="1:12">
      <c r="A29" s="87" t="str">
        <f>IF(B29&lt;&gt;"",'Signature Sheet'!$D$13,"")</f>
        <v/>
      </c>
      <c r="B29" s="88"/>
      <c r="C29" s="88"/>
      <c r="D29" s="89"/>
      <c r="E29" s="89"/>
      <c r="F29" s="90"/>
      <c r="G29" s="90"/>
      <c r="H29" s="90"/>
      <c r="I29" s="89"/>
      <c r="J29" s="1"/>
      <c r="K29" s="46" t="str">
        <f>IF(AND(COUNTIF('Cash Accounts for Strange Nets'!A:A,C29)=0,E29="Netting with Strange Nets"),"Please update  'Cash Accounts for Strange Nets' with cash account settings","")</f>
        <v/>
      </c>
      <c r="L29" s="98" t="str">
        <f t="shared" si="0"/>
        <v/>
      </c>
    </row>
    <row r="30" spans="1:12">
      <c r="A30" s="87" t="str">
        <f>IF(B30&lt;&gt;"",'Signature Sheet'!$D$13,"")</f>
        <v/>
      </c>
      <c r="B30" s="88"/>
      <c r="C30" s="88"/>
      <c r="D30" s="89"/>
      <c r="E30" s="89"/>
      <c r="F30" s="90"/>
      <c r="G30" s="90"/>
      <c r="H30" s="90"/>
      <c r="I30" s="89"/>
      <c r="J30" s="1"/>
      <c r="K30" s="46" t="str">
        <f>IF(AND(COUNTIF('Cash Accounts for Strange Nets'!A:A,C30)=0,E30="Netting with Strange Nets"),"Please update  'Cash Accounts for Strange Nets' with cash account settings","")</f>
        <v/>
      </c>
      <c r="L30" s="98" t="str">
        <f t="shared" si="0"/>
        <v/>
      </c>
    </row>
    <row r="31" spans="1:12">
      <c r="A31" s="87" t="str">
        <f>IF(B31&lt;&gt;"",'Signature Sheet'!$D$13,"")</f>
        <v/>
      </c>
      <c r="B31" s="88"/>
      <c r="C31" s="88"/>
      <c r="D31" s="89"/>
      <c r="E31" s="89"/>
      <c r="F31" s="90"/>
      <c r="G31" s="90"/>
      <c r="H31" s="90"/>
      <c r="I31" s="89"/>
      <c r="J31" s="1"/>
      <c r="K31" s="46" t="str">
        <f>IF(AND(COUNTIF('Cash Accounts for Strange Nets'!A:A,C31)=0,E31="Netting with Strange Nets"),"Please update  'Cash Accounts for Strange Nets' with cash account settings","")</f>
        <v/>
      </c>
      <c r="L31" s="98" t="str">
        <f t="shared" si="0"/>
        <v/>
      </c>
    </row>
    <row r="32" spans="1:12">
      <c r="A32" s="87" t="str">
        <f>IF(B32&lt;&gt;"",'Signature Sheet'!$D$13,"")</f>
        <v/>
      </c>
      <c r="B32" s="88"/>
      <c r="C32" s="88"/>
      <c r="D32" s="89"/>
      <c r="E32" s="89"/>
      <c r="F32" s="90"/>
      <c r="G32" s="90"/>
      <c r="H32" s="90"/>
      <c r="I32" s="89"/>
      <c r="J32" s="1"/>
      <c r="K32" s="46" t="str">
        <f>IF(AND(COUNTIF('Cash Accounts for Strange Nets'!A:A,C32)=0,E32="Netting with Strange Nets"),"Please update  'Cash Accounts for Strange Nets' with cash account settings","")</f>
        <v/>
      </c>
      <c r="L32" s="98" t="str">
        <f t="shared" si="0"/>
        <v/>
      </c>
    </row>
    <row r="33" spans="1:12">
      <c r="A33" s="87" t="str">
        <f>IF(B33&lt;&gt;"",'Signature Sheet'!$D$13,"")</f>
        <v/>
      </c>
      <c r="B33" s="88"/>
      <c r="C33" s="88"/>
      <c r="D33" s="89"/>
      <c r="E33" s="89"/>
      <c r="F33" s="90"/>
      <c r="G33" s="90"/>
      <c r="H33" s="90"/>
      <c r="I33" s="89"/>
      <c r="J33" s="1"/>
      <c r="K33" s="46" t="str">
        <f>IF(AND(COUNTIF('Cash Accounts for Strange Nets'!A:A,C33)=0,E33="Netting with Strange Nets"),"Please update  'Cash Accounts for Strange Nets' with cash account settings","")</f>
        <v/>
      </c>
      <c r="L33" s="98" t="str">
        <f t="shared" si="0"/>
        <v/>
      </c>
    </row>
    <row r="34" spans="1:12">
      <c r="A34" s="87" t="str">
        <f>IF(B34&lt;&gt;"",'Signature Sheet'!$D$13,"")</f>
        <v/>
      </c>
      <c r="B34" s="88"/>
      <c r="C34" s="88"/>
      <c r="D34" s="89"/>
      <c r="E34" s="89"/>
      <c r="F34" s="90"/>
      <c r="G34" s="90"/>
      <c r="H34" s="90"/>
      <c r="I34" s="89"/>
      <c r="J34" s="1"/>
      <c r="K34" s="46" t="str">
        <f>IF(AND(COUNTIF('Cash Accounts for Strange Nets'!A:A,C34)=0,E34="Netting with Strange Nets"),"Please update  'Cash Accounts for Strange Nets' with cash account settings","")</f>
        <v/>
      </c>
      <c r="L34" s="98" t="str">
        <f t="shared" si="0"/>
        <v/>
      </c>
    </row>
    <row r="35" spans="1:12">
      <c r="A35" s="87" t="str">
        <f>IF(B35&lt;&gt;"",'Signature Sheet'!$D$13,"")</f>
        <v/>
      </c>
      <c r="B35" s="88"/>
      <c r="C35" s="88"/>
      <c r="D35" s="89"/>
      <c r="E35" s="89"/>
      <c r="F35" s="90"/>
      <c r="G35" s="90"/>
      <c r="H35" s="90"/>
      <c r="I35" s="89"/>
      <c r="J35" s="1"/>
      <c r="K35" s="46" t="str">
        <f>IF(AND(COUNTIF('Cash Accounts for Strange Nets'!A:A,C35)=0,E35="Netting with Strange Nets"),"Please update  'Cash Accounts for Strange Nets' with cash account settings","")</f>
        <v/>
      </c>
      <c r="L35" s="98" t="str">
        <f t="shared" si="0"/>
        <v/>
      </c>
    </row>
    <row r="36" spans="1:12">
      <c r="A36" s="87" t="str">
        <f>IF(B36&lt;&gt;"",'Signature Sheet'!$D$13,"")</f>
        <v/>
      </c>
      <c r="B36" s="88"/>
      <c r="C36" s="88"/>
      <c r="D36" s="89"/>
      <c r="E36" s="89"/>
      <c r="F36" s="90"/>
      <c r="G36" s="90"/>
      <c r="H36" s="90"/>
      <c r="I36" s="89"/>
      <c r="J36" s="1"/>
      <c r="K36" s="46" t="str">
        <f>IF(AND(COUNTIF('Cash Accounts for Strange Nets'!A:A,C36)=0,E36="Netting with Strange Nets"),"Please update  'Cash Accounts for Strange Nets' with cash account settings","")</f>
        <v/>
      </c>
      <c r="L36" s="98" t="str">
        <f t="shared" si="0"/>
        <v/>
      </c>
    </row>
    <row r="37" spans="1:12">
      <c r="A37" s="87" t="str">
        <f>IF(B37&lt;&gt;"",'Signature Sheet'!$D$13,"")</f>
        <v/>
      </c>
      <c r="B37" s="88"/>
      <c r="C37" s="88"/>
      <c r="D37" s="89"/>
      <c r="E37" s="89"/>
      <c r="F37" s="90"/>
      <c r="G37" s="90"/>
      <c r="H37" s="90"/>
      <c r="I37" s="89"/>
      <c r="J37" s="1"/>
      <c r="K37" s="46" t="str">
        <f>IF(AND(COUNTIF('Cash Accounts for Strange Nets'!A:A,C37)=0,E37="Netting with Strange Nets"),"Please update  'Cash Accounts for Strange Nets' with cash account settings","")</f>
        <v/>
      </c>
      <c r="L37" s="98" t="str">
        <f t="shared" si="0"/>
        <v/>
      </c>
    </row>
    <row r="38" spans="1:12">
      <c r="A38" s="87" t="str">
        <f>IF(B38&lt;&gt;"",'Signature Sheet'!$D$13,"")</f>
        <v/>
      </c>
      <c r="B38" s="88"/>
      <c r="C38" s="88"/>
      <c r="D38" s="89"/>
      <c r="E38" s="89"/>
      <c r="F38" s="90"/>
      <c r="G38" s="90"/>
      <c r="H38" s="90"/>
      <c r="I38" s="89"/>
      <c r="J38" s="1"/>
      <c r="K38" s="46" t="str">
        <f>IF(AND(COUNTIF('Cash Accounts for Strange Nets'!A:A,C38)=0,E38="Netting with Strange Nets"),"Please update  'Cash Accounts for Strange Nets' with cash account settings","")</f>
        <v/>
      </c>
      <c r="L38" s="98" t="str">
        <f t="shared" si="0"/>
        <v/>
      </c>
    </row>
    <row r="39" spans="1:12">
      <c r="A39" s="87" t="str">
        <f>IF(B39&lt;&gt;"",'Signature Sheet'!$D$13,"")</f>
        <v/>
      </c>
      <c r="B39" s="88"/>
      <c r="C39" s="88"/>
      <c r="D39" s="89"/>
      <c r="E39" s="89"/>
      <c r="F39" s="90"/>
      <c r="G39" s="90"/>
      <c r="H39" s="90"/>
      <c r="I39" s="89"/>
      <c r="J39" s="1"/>
      <c r="K39" s="46" t="str">
        <f>IF(AND(COUNTIF('Cash Accounts for Strange Nets'!A:A,C39)=0,E39="Netting with Strange Nets"),"Please update  'Cash Accounts for Strange Nets' with cash account settings","")</f>
        <v/>
      </c>
      <c r="L39" s="98" t="str">
        <f t="shared" si="0"/>
        <v/>
      </c>
    </row>
    <row r="40" spans="1:12">
      <c r="A40" s="87" t="str">
        <f>IF(B40&lt;&gt;"",'Signature Sheet'!$D$13,"")</f>
        <v/>
      </c>
      <c r="B40" s="88"/>
      <c r="C40" s="88"/>
      <c r="D40" s="89"/>
      <c r="E40" s="89"/>
      <c r="F40" s="90"/>
      <c r="G40" s="90"/>
      <c r="H40" s="90"/>
      <c r="I40" s="89"/>
      <c r="J40" s="1"/>
      <c r="K40" s="46" t="str">
        <f>IF(AND(COUNTIF('Cash Accounts for Strange Nets'!A:A,C40)=0,E40="Netting with Strange Nets"),"Please update  'Cash Accounts for Strange Nets' with cash account settings","")</f>
        <v/>
      </c>
      <c r="L40" s="98" t="str">
        <f t="shared" si="0"/>
        <v/>
      </c>
    </row>
    <row r="41" spans="1:12">
      <c r="A41" s="87" t="str">
        <f>IF(B41&lt;&gt;"",'Signature Sheet'!$D$13,"")</f>
        <v/>
      </c>
      <c r="B41" s="88"/>
      <c r="C41" s="88"/>
      <c r="D41" s="89"/>
      <c r="E41" s="89"/>
      <c r="F41" s="90"/>
      <c r="G41" s="90"/>
      <c r="H41" s="90"/>
      <c r="I41" s="89"/>
      <c r="J41" s="1"/>
      <c r="K41" s="46" t="str">
        <f>IF(AND(COUNTIF('Cash Accounts for Strange Nets'!A:A,C41)=0,E41="Netting with Strange Nets"),"Please update  'Cash Accounts for Strange Nets' with cash account settings","")</f>
        <v/>
      </c>
      <c r="L41" s="98" t="str">
        <f t="shared" si="0"/>
        <v/>
      </c>
    </row>
    <row r="42" spans="1:12">
      <c r="A42" s="87" t="str">
        <f>IF(B42&lt;&gt;"",'Signature Sheet'!$D$13,"")</f>
        <v/>
      </c>
      <c r="B42" s="88"/>
      <c r="C42" s="88"/>
      <c r="D42" s="89"/>
      <c r="E42" s="89"/>
      <c r="F42" s="90"/>
      <c r="G42" s="90"/>
      <c r="H42" s="90"/>
      <c r="I42" s="89"/>
      <c r="J42" s="1"/>
      <c r="K42" s="46" t="str">
        <f>IF(AND(COUNTIF('Cash Accounts for Strange Nets'!A:A,C42)=0,E42="Netting with Strange Nets"),"Please update  'Cash Accounts for Strange Nets' with cash account settings","")</f>
        <v/>
      </c>
      <c r="L42" s="98" t="str">
        <f t="shared" si="0"/>
        <v/>
      </c>
    </row>
    <row r="43" spans="1:12">
      <c r="A43" s="87" t="str">
        <f>IF(B43&lt;&gt;"",'Signature Sheet'!$D$13,"")</f>
        <v/>
      </c>
      <c r="B43" s="88"/>
      <c r="C43" s="88"/>
      <c r="D43" s="89"/>
      <c r="E43" s="89"/>
      <c r="F43" s="90"/>
      <c r="G43" s="90"/>
      <c r="H43" s="90"/>
      <c r="I43" s="89"/>
      <c r="J43" s="1"/>
      <c r="K43" s="46" t="str">
        <f>IF(AND(COUNTIF('Cash Accounts for Strange Nets'!A:A,C43)=0,E43="Netting with Strange Nets"),"Please update  'Cash Accounts for Strange Nets' with cash account settings","")</f>
        <v/>
      </c>
      <c r="L43" s="98" t="str">
        <f t="shared" si="0"/>
        <v/>
      </c>
    </row>
    <row r="44" spans="1:12">
      <c r="A44" s="87" t="str">
        <f>IF(B44&lt;&gt;"",'Signature Sheet'!$D$13,"")</f>
        <v/>
      </c>
      <c r="B44" s="88"/>
      <c r="C44" s="88"/>
      <c r="D44" s="89"/>
      <c r="E44" s="89"/>
      <c r="F44" s="90"/>
      <c r="G44" s="90"/>
      <c r="H44" s="90"/>
      <c r="I44" s="89"/>
      <c r="J44" s="1"/>
      <c r="K44" s="46" t="str">
        <f>IF(AND(COUNTIF('Cash Accounts for Strange Nets'!A:A,C44)=0,E44="Netting with Strange Nets"),"Please update  'Cash Accounts for Strange Nets' with cash account settings","")</f>
        <v/>
      </c>
      <c r="L44" s="98" t="str">
        <f t="shared" si="0"/>
        <v/>
      </c>
    </row>
    <row r="45" spans="1:12">
      <c r="A45" s="87" t="str">
        <f>IF(B45&lt;&gt;"",'Signature Sheet'!$D$13,"")</f>
        <v/>
      </c>
      <c r="B45" s="88"/>
      <c r="C45" s="88"/>
      <c r="D45" s="89"/>
      <c r="E45" s="89"/>
      <c r="F45" s="90"/>
      <c r="G45" s="90"/>
      <c r="H45" s="90"/>
      <c r="I45" s="89"/>
      <c r="J45" s="1"/>
      <c r="K45" s="46" t="str">
        <f>IF(AND(COUNTIF('Cash Accounts for Strange Nets'!A:A,C45)=0,E45="Netting with Strange Nets"),"Please update  'Cash Accounts for Strange Nets' with cash account settings","")</f>
        <v/>
      </c>
      <c r="L45" s="98" t="str">
        <f t="shared" si="0"/>
        <v/>
      </c>
    </row>
    <row r="46" spans="1:12">
      <c r="A46" s="87" t="str">
        <f>IF(B46&lt;&gt;"",'Signature Sheet'!$D$13,"")</f>
        <v/>
      </c>
      <c r="B46" s="88"/>
      <c r="C46" s="88"/>
      <c r="D46" s="89"/>
      <c r="E46" s="89"/>
      <c r="F46" s="90"/>
      <c r="G46" s="90"/>
      <c r="H46" s="90"/>
      <c r="I46" s="89"/>
      <c r="J46" s="1"/>
      <c r="K46" s="46" t="str">
        <f>IF(AND(COUNTIF('Cash Accounts for Strange Nets'!A:A,C46)=0,E46="Netting with Strange Nets"),"Please update  'Cash Accounts for Strange Nets' with cash account settings","")</f>
        <v/>
      </c>
      <c r="L46" s="98" t="str">
        <f t="shared" si="0"/>
        <v/>
      </c>
    </row>
    <row r="47" spans="1:12">
      <c r="A47" s="87" t="str">
        <f>IF(B47&lt;&gt;"",'Signature Sheet'!$D$13,"")</f>
        <v/>
      </c>
      <c r="B47" s="88"/>
      <c r="C47" s="88"/>
      <c r="D47" s="89"/>
      <c r="E47" s="89"/>
      <c r="F47" s="90"/>
      <c r="G47" s="90"/>
      <c r="H47" s="90"/>
      <c r="I47" s="89"/>
      <c r="J47" s="1"/>
      <c r="K47" s="46" t="str">
        <f>IF(AND(COUNTIF('Cash Accounts for Strange Nets'!A:A,C47)=0,E47="Netting with Strange Nets"),"Please update  'Cash Accounts for Strange Nets' with cash account settings","")</f>
        <v/>
      </c>
      <c r="L47" s="98" t="str">
        <f t="shared" si="0"/>
        <v/>
      </c>
    </row>
    <row r="48" spans="1:12">
      <c r="A48" s="87" t="str">
        <f>IF(B48&lt;&gt;"",'Signature Sheet'!$D$13,"")</f>
        <v/>
      </c>
      <c r="B48" s="88"/>
      <c r="C48" s="88"/>
      <c r="D48" s="89"/>
      <c r="E48" s="89"/>
      <c r="F48" s="90"/>
      <c r="G48" s="90"/>
      <c r="H48" s="90"/>
      <c r="I48" s="89"/>
      <c r="J48" s="1"/>
      <c r="K48" s="46" t="str">
        <f>IF(AND(COUNTIF('Cash Accounts for Strange Nets'!A:A,C48)=0,E48="Netting with Strange Nets"),"Please update  'Cash Accounts for Strange Nets' with cash account settings","")</f>
        <v/>
      </c>
      <c r="L48" s="98" t="str">
        <f t="shared" si="0"/>
        <v/>
      </c>
    </row>
    <row r="49" spans="1:12">
      <c r="A49" s="87" t="str">
        <f>IF(B49&lt;&gt;"",'Signature Sheet'!$D$13,"")</f>
        <v/>
      </c>
      <c r="B49" s="88"/>
      <c r="C49" s="88"/>
      <c r="D49" s="89"/>
      <c r="E49" s="89"/>
      <c r="F49" s="90"/>
      <c r="G49" s="90"/>
      <c r="H49" s="90"/>
      <c r="I49" s="89"/>
      <c r="J49" s="1"/>
      <c r="K49" s="46" t="str">
        <f>IF(AND(COUNTIF('Cash Accounts for Strange Nets'!A:A,C49)=0,E49="Netting with Strange Nets"),"Please update  'Cash Accounts for Strange Nets' with cash account settings","")</f>
        <v/>
      </c>
      <c r="L49" s="98" t="str">
        <f t="shared" si="0"/>
        <v/>
      </c>
    </row>
    <row r="50" spans="1:12">
      <c r="A50" s="87" t="str">
        <f>IF(B50&lt;&gt;"",'Signature Sheet'!$D$13,"")</f>
        <v/>
      </c>
      <c r="B50" s="88"/>
      <c r="C50" s="88"/>
      <c r="D50" s="89"/>
      <c r="E50" s="89"/>
      <c r="F50" s="90"/>
      <c r="G50" s="90"/>
      <c r="H50" s="90"/>
      <c r="I50" s="89"/>
      <c r="J50" s="1"/>
      <c r="K50" s="46" t="str">
        <f>IF(AND(COUNTIF('Cash Accounts for Strange Nets'!A:A,C50)=0,E50="Netting with Strange Nets"),"Please update  'Cash Accounts for Strange Nets' with cash account settings","")</f>
        <v/>
      </c>
      <c r="L50" s="98" t="str">
        <f t="shared" si="0"/>
        <v/>
      </c>
    </row>
    <row r="51" spans="1:12">
      <c r="A51" s="87" t="str">
        <f>IF(B51&lt;&gt;"",'Signature Sheet'!$D$13,"")</f>
        <v/>
      </c>
      <c r="B51" s="88"/>
      <c r="C51" s="88"/>
      <c r="D51" s="89"/>
      <c r="E51" s="89"/>
      <c r="F51" s="90"/>
      <c r="G51" s="90"/>
      <c r="H51" s="90"/>
      <c r="I51" s="89"/>
      <c r="J51" s="1"/>
      <c r="K51" s="46" t="str">
        <f>IF(AND(COUNTIF('Cash Accounts for Strange Nets'!A:A,C51)=0,E51="Netting with Strange Nets"),"Please update  'Cash Accounts for Strange Nets' with cash account settings","")</f>
        <v/>
      </c>
      <c r="L51" s="98" t="str">
        <f t="shared" si="0"/>
        <v/>
      </c>
    </row>
    <row r="52" spans="1:12">
      <c r="A52" s="87" t="str">
        <f>IF(B52&lt;&gt;"",'Signature Sheet'!$D$13,"")</f>
        <v/>
      </c>
      <c r="B52" s="88"/>
      <c r="C52" s="88"/>
      <c r="D52" s="89"/>
      <c r="E52" s="89"/>
      <c r="F52" s="90"/>
      <c r="G52" s="90"/>
      <c r="H52" s="90"/>
      <c r="I52" s="89"/>
      <c r="J52" s="1"/>
      <c r="K52" s="46" t="str">
        <f>IF(AND(COUNTIF('Cash Accounts for Strange Nets'!A:A,C52)=0,E52="Netting with Strange Nets"),"Please update  'Cash Accounts for Strange Nets' with cash account settings","")</f>
        <v/>
      </c>
      <c r="L52" s="98" t="str">
        <f t="shared" si="0"/>
        <v/>
      </c>
    </row>
    <row r="53" spans="1:12">
      <c r="A53" s="87" t="str">
        <f>IF(B53&lt;&gt;"",'Signature Sheet'!$D$13,"")</f>
        <v/>
      </c>
      <c r="B53" s="88"/>
      <c r="C53" s="88"/>
      <c r="D53" s="89"/>
      <c r="E53" s="89"/>
      <c r="F53" s="90"/>
      <c r="G53" s="90"/>
      <c r="H53" s="90"/>
      <c r="I53" s="89"/>
      <c r="J53" s="1"/>
      <c r="K53" s="46" t="str">
        <f>IF(AND(COUNTIF('Cash Accounts for Strange Nets'!A:A,C53)=0,E53="Netting with Strange Nets"),"Please update  'Cash Accounts for Strange Nets' with cash account settings","")</f>
        <v/>
      </c>
      <c r="L53" s="98" t="str">
        <f t="shared" si="0"/>
        <v/>
      </c>
    </row>
    <row r="54" spans="1:12">
      <c r="A54" s="87" t="str">
        <f>IF(B54&lt;&gt;"",'Signature Sheet'!$D$13,"")</f>
        <v/>
      </c>
      <c r="B54" s="88"/>
      <c r="C54" s="88"/>
      <c r="D54" s="89"/>
      <c r="E54" s="89"/>
      <c r="F54" s="90"/>
      <c r="G54" s="90"/>
      <c r="H54" s="90"/>
      <c r="I54" s="89"/>
      <c r="J54" s="1"/>
      <c r="K54" s="46" t="str">
        <f>IF(AND(COUNTIF('Cash Accounts for Strange Nets'!A:A,C54)=0,E54="Netting with Strange Nets"),"Please update  'Cash Accounts for Strange Nets' with cash account settings","")</f>
        <v/>
      </c>
      <c r="L54" s="98" t="str">
        <f t="shared" si="0"/>
        <v/>
      </c>
    </row>
    <row r="55" spans="1:12">
      <c r="A55" s="87" t="str">
        <f>IF(B55&lt;&gt;"",'Signature Sheet'!$D$13,"")</f>
        <v/>
      </c>
      <c r="B55" s="88"/>
      <c r="C55" s="88"/>
      <c r="D55" s="89"/>
      <c r="E55" s="89"/>
      <c r="F55" s="90"/>
      <c r="G55" s="90"/>
      <c r="H55" s="90"/>
      <c r="I55" s="89"/>
      <c r="J55" s="1"/>
      <c r="K55" s="46" t="str">
        <f>IF(AND(COUNTIF('Cash Accounts for Strange Nets'!A:A,C55)=0,E55="Netting with Strange Nets"),"Please update  'Cash Accounts for Strange Nets' with cash account settings","")</f>
        <v/>
      </c>
      <c r="L55" s="98" t="str">
        <f t="shared" si="0"/>
        <v/>
      </c>
    </row>
    <row r="56" spans="1:12">
      <c r="A56" s="87" t="str">
        <f>IF(B56&lt;&gt;"",'Signature Sheet'!$D$13,"")</f>
        <v/>
      </c>
      <c r="B56" s="88"/>
      <c r="C56" s="88"/>
      <c r="D56" s="89"/>
      <c r="E56" s="89"/>
      <c r="F56" s="90"/>
      <c r="G56" s="90"/>
      <c r="H56" s="90"/>
      <c r="I56" s="89"/>
      <c r="J56" s="1"/>
      <c r="K56" s="46" t="str">
        <f>IF(AND(COUNTIF('Cash Accounts for Strange Nets'!A:A,C56)=0,E56="Netting with Strange Nets"),"Please update  'Cash Accounts for Strange Nets' with cash account settings","")</f>
        <v/>
      </c>
      <c r="L56" s="98" t="str">
        <f t="shared" si="0"/>
        <v/>
      </c>
    </row>
    <row r="57" spans="1:12">
      <c r="A57" s="87" t="str">
        <f>IF(B57&lt;&gt;"",'Signature Sheet'!$D$13,"")</f>
        <v/>
      </c>
      <c r="B57" s="88"/>
      <c r="C57" s="88"/>
      <c r="D57" s="89"/>
      <c r="E57" s="89"/>
      <c r="F57" s="90"/>
      <c r="G57" s="90"/>
      <c r="H57" s="90"/>
      <c r="I57" s="89"/>
      <c r="J57" s="1"/>
      <c r="K57" s="46" t="str">
        <f>IF(AND(COUNTIF('Cash Accounts for Strange Nets'!A:A,C57)=0,E57="Netting with Strange Nets"),"Please update  'Cash Accounts for Strange Nets' with cash account settings","")</f>
        <v/>
      </c>
      <c r="L57" s="98" t="str">
        <f t="shared" si="0"/>
        <v/>
      </c>
    </row>
    <row r="58" spans="1:12">
      <c r="A58" s="87" t="str">
        <f>IF(B58&lt;&gt;"",'Signature Sheet'!$D$13,"")</f>
        <v/>
      </c>
      <c r="B58" s="88"/>
      <c r="C58" s="88"/>
      <c r="D58" s="89"/>
      <c r="E58" s="89"/>
      <c r="F58" s="90"/>
      <c r="G58" s="90"/>
      <c r="H58" s="90"/>
      <c r="I58" s="89"/>
      <c r="J58" s="1"/>
      <c r="K58" s="46" t="str">
        <f>IF(AND(COUNTIF('Cash Accounts for Strange Nets'!A:A,C58)=0,E58="Netting with Strange Nets"),"Please update  'Cash Accounts for Strange Nets' with cash account settings","")</f>
        <v/>
      </c>
      <c r="L58" s="98" t="str">
        <f t="shared" si="0"/>
        <v/>
      </c>
    </row>
    <row r="59" spans="1:12">
      <c r="A59" s="87" t="str">
        <f>IF(B59&lt;&gt;"",'Signature Sheet'!$D$13,"")</f>
        <v/>
      </c>
      <c r="B59" s="88"/>
      <c r="C59" s="88"/>
      <c r="D59" s="89"/>
      <c r="E59" s="89"/>
      <c r="F59" s="90"/>
      <c r="G59" s="90"/>
      <c r="H59" s="90"/>
      <c r="I59" s="89"/>
      <c r="J59" s="1"/>
      <c r="K59" s="46" t="str">
        <f>IF(AND(COUNTIF('Cash Accounts for Strange Nets'!A:A,C59)=0,E59="Netting with Strange Nets"),"Please update  'Cash Accounts for Strange Nets' with cash account settings","")</f>
        <v/>
      </c>
      <c r="L59" s="98" t="str">
        <f t="shared" si="0"/>
        <v/>
      </c>
    </row>
    <row r="60" spans="1:12">
      <c r="A60" s="87" t="str">
        <f>IF(B60&lt;&gt;"",'Signature Sheet'!$D$13,"")</f>
        <v/>
      </c>
      <c r="B60" s="88"/>
      <c r="C60" s="88"/>
      <c r="D60" s="89"/>
      <c r="E60" s="89"/>
      <c r="F60" s="90"/>
      <c r="G60" s="90"/>
      <c r="H60" s="90"/>
      <c r="I60" s="89"/>
      <c r="J60" s="1"/>
      <c r="K60" s="46" t="str">
        <f>IF(AND(COUNTIF('Cash Accounts for Strange Nets'!A:A,C60)=0,E60="Netting with Strange Nets"),"Please update  'Cash Accounts for Strange Nets' with cash account settings","")</f>
        <v/>
      </c>
      <c r="L60" s="98" t="str">
        <f t="shared" si="0"/>
        <v/>
      </c>
    </row>
    <row r="61" spans="1:12">
      <c r="A61" s="87" t="str">
        <f>IF(B61&lt;&gt;"",'Signature Sheet'!$D$13,"")</f>
        <v/>
      </c>
      <c r="B61" s="88"/>
      <c r="C61" s="88"/>
      <c r="D61" s="89"/>
      <c r="E61" s="89"/>
      <c r="F61" s="90"/>
      <c r="G61" s="90"/>
      <c r="H61" s="90"/>
      <c r="I61" s="89"/>
      <c r="J61" s="1"/>
      <c r="K61" s="46" t="str">
        <f>IF(AND(COUNTIF('Cash Accounts for Strange Nets'!A:A,C61)=0,E61="Netting with Strange Nets"),"Please update  'Cash Accounts for Strange Nets' with cash account settings","")</f>
        <v/>
      </c>
      <c r="L61" s="98" t="str">
        <f t="shared" si="0"/>
        <v/>
      </c>
    </row>
    <row r="62" spans="1:12">
      <c r="A62" s="87" t="str">
        <f>IF(B62&lt;&gt;"",'Signature Sheet'!$D$13,"")</f>
        <v/>
      </c>
      <c r="B62" s="88"/>
      <c r="C62" s="88"/>
      <c r="D62" s="89"/>
      <c r="E62" s="89"/>
      <c r="F62" s="90"/>
      <c r="G62" s="90"/>
      <c r="H62" s="90"/>
      <c r="I62" s="89"/>
      <c r="J62" s="1"/>
      <c r="K62" s="46" t="str">
        <f>IF(AND(COUNTIF('Cash Accounts for Strange Nets'!A:A,C62)=0,E62="Netting with Strange Nets"),"Please update  'Cash Accounts for Strange Nets' with cash account settings","")</f>
        <v/>
      </c>
      <c r="L62" s="98" t="str">
        <f t="shared" si="0"/>
        <v/>
      </c>
    </row>
    <row r="63" spans="1:12">
      <c r="A63" s="87" t="str">
        <f>IF(B63&lt;&gt;"",'Signature Sheet'!$D$13,"")</f>
        <v/>
      </c>
      <c r="B63" s="88"/>
      <c r="C63" s="88"/>
      <c r="D63" s="89"/>
      <c r="E63" s="89"/>
      <c r="F63" s="90"/>
      <c r="G63" s="90"/>
      <c r="H63" s="90"/>
      <c r="I63" s="89"/>
      <c r="J63" s="1"/>
      <c r="K63" s="46" t="str">
        <f>IF(AND(COUNTIF('Cash Accounts for Strange Nets'!A:A,C63)=0,E63="Netting with Strange Nets"),"Please update  'Cash Accounts for Strange Nets' with cash account settings","")</f>
        <v/>
      </c>
      <c r="L63" s="98" t="str">
        <f t="shared" si="0"/>
        <v/>
      </c>
    </row>
    <row r="64" spans="1:12">
      <c r="A64" s="87" t="str">
        <f>IF(B64&lt;&gt;"",'Signature Sheet'!$D$13,"")</f>
        <v/>
      </c>
      <c r="B64" s="88"/>
      <c r="C64" s="88"/>
      <c r="D64" s="89"/>
      <c r="E64" s="89"/>
      <c r="F64" s="90"/>
      <c r="G64" s="90"/>
      <c r="H64" s="90"/>
      <c r="I64" s="89"/>
      <c r="J64" s="1"/>
      <c r="K64" s="46" t="str">
        <f>IF(AND(COUNTIF('Cash Accounts for Strange Nets'!A:A,C64)=0,E64="Netting with Strange Nets"),"Please update  'Cash Accounts for Strange Nets' with cash account settings","")</f>
        <v/>
      </c>
      <c r="L64" s="98" t="str">
        <f t="shared" si="0"/>
        <v/>
      </c>
    </row>
    <row r="65" spans="1:12">
      <c r="A65" s="87" t="str">
        <f>IF(B65&lt;&gt;"",'Signature Sheet'!$D$13,"")</f>
        <v/>
      </c>
      <c r="B65" s="88"/>
      <c r="C65" s="88"/>
      <c r="D65" s="89"/>
      <c r="E65" s="89"/>
      <c r="F65" s="90"/>
      <c r="G65" s="90"/>
      <c r="H65" s="90"/>
      <c r="I65" s="89"/>
      <c r="J65" s="1"/>
      <c r="K65" s="46" t="str">
        <f>IF(AND(COUNTIF('Cash Accounts for Strange Nets'!A:A,C65)=0,E65="Netting with Strange Nets"),"Please update  'Cash Accounts for Strange Nets' with cash account settings","")</f>
        <v/>
      </c>
      <c r="L65" s="98" t="str">
        <f t="shared" si="0"/>
        <v/>
      </c>
    </row>
    <row r="66" spans="1:12">
      <c r="A66" s="87" t="str">
        <f>IF(B66&lt;&gt;"",'Signature Sheet'!$D$13,"")</f>
        <v/>
      </c>
      <c r="B66" s="88"/>
      <c r="C66" s="88"/>
      <c r="D66" s="89"/>
      <c r="E66" s="89"/>
      <c r="F66" s="90"/>
      <c r="G66" s="90"/>
      <c r="H66" s="90"/>
      <c r="I66" s="89"/>
      <c r="J66" s="1"/>
      <c r="K66" s="46" t="str">
        <f>IF(AND(COUNTIF('Cash Accounts for Strange Nets'!A:A,C66)=0,E66="Netting with Strange Nets"),"Please update  'Cash Accounts for Strange Nets' with cash account settings","")</f>
        <v/>
      </c>
      <c r="L66" s="98" t="str">
        <f t="shared" si="0"/>
        <v/>
      </c>
    </row>
    <row r="67" spans="1:12">
      <c r="A67" s="87" t="str">
        <f>IF(B67&lt;&gt;"",'Signature Sheet'!$D$13,"")</f>
        <v/>
      </c>
      <c r="B67" s="88"/>
      <c r="C67" s="88"/>
      <c r="D67" s="89"/>
      <c r="E67" s="89"/>
      <c r="F67" s="90"/>
      <c r="G67" s="90"/>
      <c r="H67" s="90"/>
      <c r="I67" s="89"/>
      <c r="J67" s="1"/>
      <c r="K67" s="46" t="str">
        <f>IF(AND(COUNTIF('Cash Accounts for Strange Nets'!A:A,C67)=0,E67="Netting with Strange Nets"),"Please update  'Cash Accounts for Strange Nets' with cash account settings","")</f>
        <v/>
      </c>
      <c r="L67" s="98" t="str">
        <f t="shared" ref="L67:L130" si="1">IF(B67&lt;&gt;"",IF(C67="",$C$1 &amp; "/","") &amp; IF(D67="", $D$1&amp; "/", "")&amp; IF(E67="", $E$1&amp; "/", "")&amp;IF(E67="", $F$1&amp; "/", "")&amp; IF(G67="", $G$1&amp; "/", "")&amp; IF(I67="", $I$1&amp; "/", ""),"")</f>
        <v/>
      </c>
    </row>
    <row r="68" spans="1:12">
      <c r="A68" s="87" t="str">
        <f>IF(B68&lt;&gt;"",'Signature Sheet'!$D$13,"")</f>
        <v/>
      </c>
      <c r="B68" s="88"/>
      <c r="C68" s="88"/>
      <c r="D68" s="89"/>
      <c r="E68" s="89"/>
      <c r="F68" s="90"/>
      <c r="G68" s="90"/>
      <c r="H68" s="90"/>
      <c r="I68" s="89"/>
      <c r="J68" s="1"/>
      <c r="K68" s="46" t="str">
        <f>IF(AND(COUNTIF('Cash Accounts for Strange Nets'!A:A,C68)=0,E68="Netting with Strange Nets"),"Please update  'Cash Accounts for Strange Nets' with cash account settings","")</f>
        <v/>
      </c>
      <c r="L68" s="98" t="str">
        <f t="shared" si="1"/>
        <v/>
      </c>
    </row>
    <row r="69" spans="1:12">
      <c r="A69" s="87" t="str">
        <f>IF(B69&lt;&gt;"",'Signature Sheet'!$D$13,"")</f>
        <v/>
      </c>
      <c r="B69" s="88"/>
      <c r="C69" s="88"/>
      <c r="D69" s="89"/>
      <c r="E69" s="89"/>
      <c r="F69" s="90"/>
      <c r="G69" s="90"/>
      <c r="H69" s="90"/>
      <c r="I69" s="89"/>
      <c r="J69" s="1"/>
      <c r="K69" s="46" t="str">
        <f>IF(AND(COUNTIF('Cash Accounts for Strange Nets'!A:A,C69)=0,E69="Netting with Strange Nets"),"Please update  'Cash Accounts for Strange Nets' with cash account settings","")</f>
        <v/>
      </c>
      <c r="L69" s="98" t="str">
        <f t="shared" si="1"/>
        <v/>
      </c>
    </row>
    <row r="70" spans="1:12">
      <c r="A70" s="87" t="str">
        <f>IF(B70&lt;&gt;"",'Signature Sheet'!$D$13,"")</f>
        <v/>
      </c>
      <c r="B70" s="88"/>
      <c r="C70" s="88"/>
      <c r="D70" s="89"/>
      <c r="E70" s="89"/>
      <c r="F70" s="90"/>
      <c r="G70" s="90"/>
      <c r="H70" s="90"/>
      <c r="I70" s="89"/>
      <c r="J70" s="1"/>
      <c r="K70" s="46" t="str">
        <f>IF(AND(COUNTIF('Cash Accounts for Strange Nets'!A:A,C70)=0,E70="Netting with Strange Nets"),"Please update  'Cash Accounts for Strange Nets' with cash account settings","")</f>
        <v/>
      </c>
      <c r="L70" s="98" t="str">
        <f t="shared" si="1"/>
        <v/>
      </c>
    </row>
    <row r="71" spans="1:12">
      <c r="A71" s="87" t="str">
        <f>IF(B71&lt;&gt;"",'Signature Sheet'!$D$13,"")</f>
        <v/>
      </c>
      <c r="B71" s="88"/>
      <c r="C71" s="88"/>
      <c r="D71" s="89"/>
      <c r="E71" s="89"/>
      <c r="F71" s="90"/>
      <c r="G71" s="90"/>
      <c r="H71" s="90"/>
      <c r="I71" s="89"/>
      <c r="J71" s="1"/>
      <c r="K71" s="46" t="str">
        <f>IF(AND(COUNTIF('Cash Accounts for Strange Nets'!A:A,C71)=0,E71="Netting with Strange Nets"),"Please update  'Cash Accounts for Strange Nets' with cash account settings","")</f>
        <v/>
      </c>
      <c r="L71" s="98" t="str">
        <f t="shared" si="1"/>
        <v/>
      </c>
    </row>
    <row r="72" spans="1:12">
      <c r="A72" s="87" t="str">
        <f>IF(B72&lt;&gt;"",'Signature Sheet'!$D$13,"")</f>
        <v/>
      </c>
      <c r="B72" s="88"/>
      <c r="C72" s="88"/>
      <c r="D72" s="89"/>
      <c r="E72" s="89"/>
      <c r="F72" s="90"/>
      <c r="G72" s="90"/>
      <c r="H72" s="90"/>
      <c r="I72" s="89"/>
      <c r="J72" s="1"/>
      <c r="K72" s="46" t="str">
        <f>IF(AND(COUNTIF('Cash Accounts for Strange Nets'!A:A,C72)=0,E72="Netting with Strange Nets"),"Please update  'Cash Accounts for Strange Nets' with cash account settings","")</f>
        <v/>
      </c>
      <c r="L72" s="98" t="str">
        <f t="shared" si="1"/>
        <v/>
      </c>
    </row>
    <row r="73" spans="1:12">
      <c r="A73" s="87" t="str">
        <f>IF(B73&lt;&gt;"",'Signature Sheet'!$D$13,"")</f>
        <v/>
      </c>
      <c r="B73" s="88"/>
      <c r="C73" s="88"/>
      <c r="D73" s="89"/>
      <c r="E73" s="89"/>
      <c r="F73" s="90"/>
      <c r="G73" s="90"/>
      <c r="H73" s="90"/>
      <c r="I73" s="89"/>
      <c r="J73" s="1"/>
      <c r="K73" s="46" t="str">
        <f>IF(AND(COUNTIF('Cash Accounts for Strange Nets'!A:A,C73)=0,E73="Netting with Strange Nets"),"Please update  'Cash Accounts for Strange Nets' with cash account settings","")</f>
        <v/>
      </c>
      <c r="L73" s="98" t="str">
        <f t="shared" si="1"/>
        <v/>
      </c>
    </row>
    <row r="74" spans="1:12">
      <c r="A74" s="87" t="str">
        <f>IF(B74&lt;&gt;"",'Signature Sheet'!$D$13,"")</f>
        <v/>
      </c>
      <c r="B74" s="88"/>
      <c r="C74" s="88"/>
      <c r="D74" s="89"/>
      <c r="E74" s="89"/>
      <c r="F74" s="90"/>
      <c r="G74" s="90"/>
      <c r="H74" s="90"/>
      <c r="I74" s="89"/>
      <c r="J74" s="1"/>
      <c r="K74" s="46" t="str">
        <f>IF(AND(COUNTIF('Cash Accounts for Strange Nets'!A:A,C74)=0,E74="Netting with Strange Nets"),"Please update  'Cash Accounts for Strange Nets' with cash account settings","")</f>
        <v/>
      </c>
      <c r="L74" s="98" t="str">
        <f t="shared" si="1"/>
        <v/>
      </c>
    </row>
    <row r="75" spans="1:12">
      <c r="A75" s="87" t="str">
        <f>IF(B75&lt;&gt;"",'Signature Sheet'!$D$13,"")</f>
        <v/>
      </c>
      <c r="B75" s="88"/>
      <c r="C75" s="88"/>
      <c r="D75" s="89"/>
      <c r="E75" s="89"/>
      <c r="F75" s="90"/>
      <c r="G75" s="90"/>
      <c r="H75" s="90"/>
      <c r="I75" s="89"/>
      <c r="J75" s="1"/>
      <c r="K75" s="46" t="str">
        <f>IF(AND(COUNTIF('Cash Accounts for Strange Nets'!A:A,C75)=0,E75="Netting with Strange Nets"),"Please update  'Cash Accounts for Strange Nets' with cash account settings","")</f>
        <v/>
      </c>
      <c r="L75" s="98" t="str">
        <f t="shared" si="1"/>
        <v/>
      </c>
    </row>
    <row r="76" spans="1:12">
      <c r="A76" s="87" t="str">
        <f>IF(B76&lt;&gt;"",'Signature Sheet'!$D$13,"")</f>
        <v/>
      </c>
      <c r="B76" s="88"/>
      <c r="C76" s="88"/>
      <c r="D76" s="89"/>
      <c r="E76" s="89"/>
      <c r="F76" s="90"/>
      <c r="G76" s="90"/>
      <c r="H76" s="90"/>
      <c r="I76" s="89"/>
      <c r="J76" s="1"/>
      <c r="K76" s="46" t="str">
        <f>IF(AND(COUNTIF('Cash Accounts for Strange Nets'!A:A,C76)=0,E76="Netting with Strange Nets"),"Please update  'Cash Accounts for Strange Nets' with cash account settings","")</f>
        <v/>
      </c>
      <c r="L76" s="98" t="str">
        <f t="shared" si="1"/>
        <v/>
      </c>
    </row>
    <row r="77" spans="1:12">
      <c r="A77" s="87" t="str">
        <f>IF(B77&lt;&gt;"",'Signature Sheet'!$D$13,"")</f>
        <v/>
      </c>
      <c r="B77" s="88"/>
      <c r="C77" s="88"/>
      <c r="D77" s="89"/>
      <c r="E77" s="89"/>
      <c r="F77" s="90"/>
      <c r="G77" s="90"/>
      <c r="H77" s="90"/>
      <c r="I77" s="89"/>
      <c r="J77" s="1"/>
      <c r="K77" s="46" t="str">
        <f>IF(AND(COUNTIF('Cash Accounts for Strange Nets'!A:A,C77)=0,E77="Netting with Strange Nets"),"Please update  'Cash Accounts for Strange Nets' with cash account settings","")</f>
        <v/>
      </c>
      <c r="L77" s="98" t="str">
        <f t="shared" si="1"/>
        <v/>
      </c>
    </row>
    <row r="78" spans="1:12">
      <c r="A78" s="87" t="str">
        <f>IF(B78&lt;&gt;"",'Signature Sheet'!$D$13,"")</f>
        <v/>
      </c>
      <c r="B78" s="88"/>
      <c r="C78" s="88"/>
      <c r="D78" s="89"/>
      <c r="E78" s="89"/>
      <c r="F78" s="90"/>
      <c r="G78" s="90"/>
      <c r="H78" s="90"/>
      <c r="I78" s="89"/>
      <c r="J78" s="1"/>
      <c r="K78" s="46" t="str">
        <f>IF(AND(COUNTIF('Cash Accounts for Strange Nets'!A:A,C78)=0,E78="Netting with Strange Nets"),"Please update  'Cash Accounts for Strange Nets' with cash account settings","")</f>
        <v/>
      </c>
      <c r="L78" s="98" t="str">
        <f t="shared" si="1"/>
        <v/>
      </c>
    </row>
    <row r="79" spans="1:12">
      <c r="A79" s="87" t="str">
        <f>IF(B79&lt;&gt;"",'Signature Sheet'!$D$13,"")</f>
        <v/>
      </c>
      <c r="B79" s="88"/>
      <c r="C79" s="88"/>
      <c r="D79" s="89"/>
      <c r="E79" s="89"/>
      <c r="F79" s="90"/>
      <c r="G79" s="90"/>
      <c r="H79" s="90"/>
      <c r="I79" s="89"/>
      <c r="J79" s="1"/>
      <c r="K79" s="46" t="str">
        <f>IF(AND(COUNTIF('Cash Accounts for Strange Nets'!A:A,C79)=0,E79="Netting with Strange Nets"),"Please update  'Cash Accounts for Strange Nets' with cash account settings","")</f>
        <v/>
      </c>
      <c r="L79" s="98" t="str">
        <f t="shared" si="1"/>
        <v/>
      </c>
    </row>
    <row r="80" spans="1:12">
      <c r="A80" s="87" t="str">
        <f>IF(B80&lt;&gt;"",'Signature Sheet'!$D$13,"")</f>
        <v/>
      </c>
      <c r="B80" s="88"/>
      <c r="C80" s="88"/>
      <c r="D80" s="89"/>
      <c r="E80" s="89"/>
      <c r="F80" s="90"/>
      <c r="G80" s="90"/>
      <c r="H80" s="90"/>
      <c r="I80" s="89"/>
      <c r="J80" s="1"/>
      <c r="K80" s="46" t="str">
        <f>IF(AND(COUNTIF('Cash Accounts for Strange Nets'!A:A,C80)=0,E80="Netting with Strange Nets"),"Please update  'Cash Accounts for Strange Nets' with cash account settings","")</f>
        <v/>
      </c>
      <c r="L80" s="98" t="str">
        <f t="shared" si="1"/>
        <v/>
      </c>
    </row>
    <row r="81" spans="1:12">
      <c r="A81" s="87" t="str">
        <f>IF(B81&lt;&gt;"",'Signature Sheet'!$D$13,"")</f>
        <v/>
      </c>
      <c r="B81" s="88"/>
      <c r="C81" s="88"/>
      <c r="D81" s="89"/>
      <c r="E81" s="89"/>
      <c r="F81" s="90"/>
      <c r="G81" s="90"/>
      <c r="H81" s="90"/>
      <c r="I81" s="89"/>
      <c r="J81" s="1"/>
      <c r="K81" s="46" t="str">
        <f>IF(AND(COUNTIF('Cash Accounts for Strange Nets'!A:A,C81)=0,E81="Netting with Strange Nets"),"Please update  'Cash Accounts for Strange Nets' with cash account settings","")</f>
        <v/>
      </c>
      <c r="L81" s="98" t="str">
        <f t="shared" si="1"/>
        <v/>
      </c>
    </row>
    <row r="82" spans="1:12">
      <c r="A82" s="87" t="str">
        <f>IF(B82&lt;&gt;"",'Signature Sheet'!$D$13,"")</f>
        <v/>
      </c>
      <c r="B82" s="88"/>
      <c r="C82" s="88"/>
      <c r="D82" s="89"/>
      <c r="E82" s="89"/>
      <c r="F82" s="90"/>
      <c r="G82" s="90"/>
      <c r="H82" s="90"/>
      <c r="I82" s="89"/>
      <c r="J82" s="1"/>
      <c r="K82" s="46" t="str">
        <f>IF(AND(COUNTIF('Cash Accounts for Strange Nets'!A:A,C82)=0,E82="Netting with Strange Nets"),"Please update  'Cash Accounts for Strange Nets' with cash account settings","")</f>
        <v/>
      </c>
      <c r="L82" s="98" t="str">
        <f t="shared" si="1"/>
        <v/>
      </c>
    </row>
    <row r="83" spans="1:12">
      <c r="A83" s="87" t="str">
        <f>IF(B83&lt;&gt;"",'Signature Sheet'!$D$13,"")</f>
        <v/>
      </c>
      <c r="B83" s="88"/>
      <c r="C83" s="88"/>
      <c r="D83" s="89"/>
      <c r="E83" s="89"/>
      <c r="F83" s="90"/>
      <c r="G83" s="90"/>
      <c r="H83" s="90"/>
      <c r="I83" s="89"/>
      <c r="J83" s="1"/>
      <c r="K83" s="46" t="str">
        <f>IF(AND(COUNTIF('Cash Accounts for Strange Nets'!A:A,C83)=0,E83="Netting with Strange Nets"),"Please update  'Cash Accounts for Strange Nets' with cash account settings","")</f>
        <v/>
      </c>
      <c r="L83" s="98" t="str">
        <f t="shared" si="1"/>
        <v/>
      </c>
    </row>
    <row r="84" spans="1:12">
      <c r="A84" s="87" t="str">
        <f>IF(B84&lt;&gt;"",'Signature Sheet'!$D$13,"")</f>
        <v/>
      </c>
      <c r="B84" s="88"/>
      <c r="C84" s="88"/>
      <c r="D84" s="89"/>
      <c r="E84" s="89"/>
      <c r="F84" s="90"/>
      <c r="G84" s="90"/>
      <c r="H84" s="90"/>
      <c r="I84" s="89"/>
      <c r="J84" s="1"/>
      <c r="K84" s="46" t="str">
        <f>IF(AND(COUNTIF('Cash Accounts for Strange Nets'!A:A,C84)=0,E84="Netting with Strange Nets"),"Please update  'Cash Accounts for Strange Nets' with cash account settings","")</f>
        <v/>
      </c>
      <c r="L84" s="98" t="str">
        <f t="shared" si="1"/>
        <v/>
      </c>
    </row>
    <row r="85" spans="1:12">
      <c r="A85" s="87" t="str">
        <f>IF(B85&lt;&gt;"",'Signature Sheet'!$D$13,"")</f>
        <v/>
      </c>
      <c r="B85" s="88"/>
      <c r="C85" s="88"/>
      <c r="D85" s="89"/>
      <c r="E85" s="89"/>
      <c r="F85" s="90"/>
      <c r="G85" s="90"/>
      <c r="H85" s="90"/>
      <c r="I85" s="89"/>
      <c r="J85" s="1"/>
      <c r="K85" s="46" t="str">
        <f>IF(AND(COUNTIF('Cash Accounts for Strange Nets'!A:A,C85)=0,E85="Netting with Strange Nets"),"Please update  'Cash Accounts for Strange Nets' with cash account settings","")</f>
        <v/>
      </c>
      <c r="L85" s="98" t="str">
        <f t="shared" si="1"/>
        <v/>
      </c>
    </row>
    <row r="86" spans="1:12">
      <c r="A86" s="87" t="str">
        <f>IF(B86&lt;&gt;"",'Signature Sheet'!$D$13,"")</f>
        <v/>
      </c>
      <c r="B86" s="88"/>
      <c r="C86" s="88"/>
      <c r="D86" s="89"/>
      <c r="E86" s="89"/>
      <c r="F86" s="90"/>
      <c r="G86" s="90"/>
      <c r="H86" s="90"/>
      <c r="I86" s="89"/>
      <c r="J86" s="1"/>
      <c r="K86" s="46" t="str">
        <f>IF(AND(COUNTIF('Cash Accounts for Strange Nets'!A:A,C86)=0,E86="Netting with Strange Nets"),"Please update  'Cash Accounts for Strange Nets' with cash account settings","")</f>
        <v/>
      </c>
      <c r="L86" s="98" t="str">
        <f t="shared" si="1"/>
        <v/>
      </c>
    </row>
    <row r="87" spans="1:12">
      <c r="A87" s="87" t="str">
        <f>IF(B87&lt;&gt;"",'Signature Sheet'!$D$13,"")</f>
        <v/>
      </c>
      <c r="B87" s="88"/>
      <c r="C87" s="88"/>
      <c r="D87" s="89"/>
      <c r="E87" s="89"/>
      <c r="F87" s="90"/>
      <c r="G87" s="90"/>
      <c r="H87" s="90"/>
      <c r="I87" s="89"/>
      <c r="J87" s="1"/>
      <c r="K87" s="46" t="str">
        <f>IF(AND(COUNTIF('Cash Accounts for Strange Nets'!A:A,C87)=0,E87="Netting with Strange Nets"),"Please update  'Cash Accounts for Strange Nets' with cash account settings","")</f>
        <v/>
      </c>
      <c r="L87" s="98" t="str">
        <f t="shared" si="1"/>
        <v/>
      </c>
    </row>
    <row r="88" spans="1:12">
      <c r="A88" s="87" t="str">
        <f>IF(B88&lt;&gt;"",'Signature Sheet'!$D$13,"")</f>
        <v/>
      </c>
      <c r="B88" s="88"/>
      <c r="C88" s="88"/>
      <c r="D88" s="89"/>
      <c r="E88" s="89"/>
      <c r="F88" s="90"/>
      <c r="G88" s="90"/>
      <c r="H88" s="90"/>
      <c r="I88" s="89"/>
      <c r="J88" s="1"/>
      <c r="K88" s="46" t="str">
        <f>IF(AND(COUNTIF('Cash Accounts for Strange Nets'!A:A,C88)=0,E88="Netting with Strange Nets"),"Please update  'Cash Accounts for Strange Nets' with cash account settings","")</f>
        <v/>
      </c>
      <c r="L88" s="98" t="str">
        <f t="shared" si="1"/>
        <v/>
      </c>
    </row>
    <row r="89" spans="1:12">
      <c r="A89" s="87" t="str">
        <f>IF(B89&lt;&gt;"",'Signature Sheet'!$D$13,"")</f>
        <v/>
      </c>
      <c r="B89" s="88"/>
      <c r="C89" s="88"/>
      <c r="D89" s="89"/>
      <c r="E89" s="89"/>
      <c r="F89" s="90"/>
      <c r="G89" s="90"/>
      <c r="H89" s="90"/>
      <c r="I89" s="89"/>
      <c r="J89" s="1"/>
      <c r="K89" s="46" t="str">
        <f>IF(AND(COUNTIF('Cash Accounts for Strange Nets'!A:A,C89)=0,E89="Netting with Strange Nets"),"Please update  'Cash Accounts for Strange Nets' with cash account settings","")</f>
        <v/>
      </c>
      <c r="L89" s="98" t="str">
        <f t="shared" si="1"/>
        <v/>
      </c>
    </row>
    <row r="90" spans="1:12">
      <c r="A90" s="87" t="str">
        <f>IF(B90&lt;&gt;"",'Signature Sheet'!$D$13,"")</f>
        <v/>
      </c>
      <c r="B90" s="88"/>
      <c r="C90" s="88"/>
      <c r="D90" s="89"/>
      <c r="E90" s="89"/>
      <c r="F90" s="90"/>
      <c r="G90" s="90"/>
      <c r="H90" s="90"/>
      <c r="I90" s="89"/>
      <c r="J90" s="1"/>
      <c r="K90" s="46" t="str">
        <f>IF(AND(COUNTIF('Cash Accounts for Strange Nets'!A:A,C90)=0,E90="Netting with Strange Nets"),"Please update  'Cash Accounts for Strange Nets' with cash account settings","")</f>
        <v/>
      </c>
      <c r="L90" s="98" t="str">
        <f t="shared" si="1"/>
        <v/>
      </c>
    </row>
    <row r="91" spans="1:12">
      <c r="A91" s="87" t="str">
        <f>IF(B91&lt;&gt;"",'Signature Sheet'!$D$13,"")</f>
        <v/>
      </c>
      <c r="B91" s="88"/>
      <c r="C91" s="88"/>
      <c r="D91" s="89"/>
      <c r="E91" s="89"/>
      <c r="F91" s="90"/>
      <c r="G91" s="90"/>
      <c r="H91" s="90"/>
      <c r="I91" s="89"/>
      <c r="J91" s="1"/>
      <c r="K91" s="46" t="str">
        <f>IF(AND(COUNTIF('Cash Accounts for Strange Nets'!A:A,C91)=0,E91="Netting with Strange Nets"),"Please update  'Cash Accounts for Strange Nets' with cash account settings","")</f>
        <v/>
      </c>
      <c r="L91" s="98" t="str">
        <f t="shared" si="1"/>
        <v/>
      </c>
    </row>
    <row r="92" spans="1:12">
      <c r="A92" s="87" t="str">
        <f>IF(B92&lt;&gt;"",'Signature Sheet'!$D$13,"")</f>
        <v/>
      </c>
      <c r="B92" s="88"/>
      <c r="C92" s="88"/>
      <c r="D92" s="89"/>
      <c r="E92" s="89"/>
      <c r="F92" s="90"/>
      <c r="G92" s="90"/>
      <c r="H92" s="90"/>
      <c r="I92" s="89"/>
      <c r="J92" s="1"/>
      <c r="K92" s="46" t="str">
        <f>IF(AND(COUNTIF('Cash Accounts for Strange Nets'!A:A,C92)=0,E92="Netting with Strange Nets"),"Please update  'Cash Accounts for Strange Nets' with cash account settings","")</f>
        <v/>
      </c>
      <c r="L92" s="98" t="str">
        <f t="shared" si="1"/>
        <v/>
      </c>
    </row>
    <row r="93" spans="1:12">
      <c r="A93" s="87" t="str">
        <f>IF(B93&lt;&gt;"",'Signature Sheet'!$D$13,"")</f>
        <v/>
      </c>
      <c r="B93" s="88"/>
      <c r="C93" s="88"/>
      <c r="D93" s="89"/>
      <c r="E93" s="89"/>
      <c r="F93" s="90"/>
      <c r="G93" s="90"/>
      <c r="H93" s="90"/>
      <c r="I93" s="89"/>
      <c r="J93" s="1"/>
      <c r="K93" s="46" t="str">
        <f>IF(AND(COUNTIF('Cash Accounts for Strange Nets'!A:A,C93)=0,E93="Netting with Strange Nets"),"Please update  'Cash Accounts for Strange Nets' with cash account settings","")</f>
        <v/>
      </c>
      <c r="L93" s="98" t="str">
        <f t="shared" si="1"/>
        <v/>
      </c>
    </row>
    <row r="94" spans="1:12">
      <c r="A94" s="87" t="str">
        <f>IF(B94&lt;&gt;"",'Signature Sheet'!$D$13,"")</f>
        <v/>
      </c>
      <c r="B94" s="88"/>
      <c r="C94" s="88"/>
      <c r="D94" s="89"/>
      <c r="E94" s="89"/>
      <c r="F94" s="90"/>
      <c r="G94" s="90"/>
      <c r="H94" s="90"/>
      <c r="I94" s="89"/>
      <c r="J94" s="1"/>
      <c r="K94" s="46" t="str">
        <f>IF(AND(COUNTIF('Cash Accounts for Strange Nets'!A:A,C94)=0,E94="Netting with Strange Nets"),"Please update  'Cash Accounts for Strange Nets' with cash account settings","")</f>
        <v/>
      </c>
      <c r="L94" s="98" t="str">
        <f t="shared" si="1"/>
        <v/>
      </c>
    </row>
    <row r="95" spans="1:12">
      <c r="A95" s="87" t="str">
        <f>IF(B95&lt;&gt;"",'Signature Sheet'!$D$13,"")</f>
        <v/>
      </c>
      <c r="B95" s="88"/>
      <c r="C95" s="88"/>
      <c r="D95" s="89"/>
      <c r="E95" s="89"/>
      <c r="F95" s="90"/>
      <c r="G95" s="90"/>
      <c r="H95" s="90"/>
      <c r="I95" s="89"/>
      <c r="J95" s="1"/>
      <c r="K95" s="46" t="str">
        <f>IF(AND(COUNTIF('Cash Accounts for Strange Nets'!A:A,C95)=0,E95="Netting with Strange Nets"),"Please update  'Cash Accounts for Strange Nets' with cash account settings","")</f>
        <v/>
      </c>
      <c r="L95" s="98" t="str">
        <f t="shared" si="1"/>
        <v/>
      </c>
    </row>
    <row r="96" spans="1:12">
      <c r="A96" s="87" t="str">
        <f>IF(B96&lt;&gt;"",'Signature Sheet'!$D$13,"")</f>
        <v/>
      </c>
      <c r="B96" s="88"/>
      <c r="C96" s="88"/>
      <c r="D96" s="89"/>
      <c r="E96" s="89"/>
      <c r="F96" s="90"/>
      <c r="G96" s="90"/>
      <c r="H96" s="90"/>
      <c r="I96" s="89"/>
      <c r="J96" s="1"/>
      <c r="K96" s="46" t="str">
        <f>IF(AND(COUNTIF('Cash Accounts for Strange Nets'!A:A,C96)=0,E96="Netting with Strange Nets"),"Please update  'Cash Accounts for Strange Nets' with cash account settings","")</f>
        <v/>
      </c>
      <c r="L96" s="98" t="str">
        <f t="shared" si="1"/>
        <v/>
      </c>
    </row>
    <row r="97" spans="1:12">
      <c r="A97" s="87" t="str">
        <f>IF(B97&lt;&gt;"",'Signature Sheet'!$D$13,"")</f>
        <v/>
      </c>
      <c r="B97" s="88"/>
      <c r="C97" s="88"/>
      <c r="D97" s="89"/>
      <c r="E97" s="89"/>
      <c r="F97" s="90"/>
      <c r="G97" s="90"/>
      <c r="H97" s="90"/>
      <c r="I97" s="89"/>
      <c r="J97" s="1"/>
      <c r="K97" s="46" t="str">
        <f>IF(AND(COUNTIF('Cash Accounts for Strange Nets'!A:A,C97)=0,E97="Netting with Strange Nets"),"Please update  'Cash Accounts for Strange Nets' with cash account settings","")</f>
        <v/>
      </c>
      <c r="L97" s="98" t="str">
        <f t="shared" si="1"/>
        <v/>
      </c>
    </row>
    <row r="98" spans="1:12">
      <c r="A98" s="87" t="str">
        <f>IF(B98&lt;&gt;"",'Signature Sheet'!$D$13,"")</f>
        <v/>
      </c>
      <c r="B98" s="88"/>
      <c r="C98" s="88"/>
      <c r="D98" s="89"/>
      <c r="E98" s="89"/>
      <c r="F98" s="90"/>
      <c r="G98" s="90"/>
      <c r="H98" s="90"/>
      <c r="I98" s="89"/>
      <c r="J98" s="1"/>
      <c r="K98" s="46" t="str">
        <f>IF(AND(COUNTIF('Cash Accounts for Strange Nets'!A:A,C98)=0,E98="Netting with Strange Nets"),"Please update  'Cash Accounts for Strange Nets' with cash account settings","")</f>
        <v/>
      </c>
      <c r="L98" s="98" t="str">
        <f t="shared" si="1"/>
        <v/>
      </c>
    </row>
    <row r="99" spans="1:12">
      <c r="A99" s="87" t="str">
        <f>IF(B99&lt;&gt;"",'Signature Sheet'!$D$13,"")</f>
        <v/>
      </c>
      <c r="B99" s="88"/>
      <c r="C99" s="88"/>
      <c r="D99" s="89"/>
      <c r="E99" s="89"/>
      <c r="F99" s="90"/>
      <c r="G99" s="90"/>
      <c r="H99" s="90"/>
      <c r="I99" s="89"/>
      <c r="J99" s="1"/>
      <c r="K99" s="46" t="str">
        <f>IF(AND(COUNTIF('Cash Accounts for Strange Nets'!A:A,C99)=0,E99="Netting with Strange Nets"),"Please update  'Cash Accounts for Strange Nets' with cash account settings","")</f>
        <v/>
      </c>
      <c r="L99" s="98" t="str">
        <f t="shared" si="1"/>
        <v/>
      </c>
    </row>
    <row r="100" spans="1:12">
      <c r="A100" s="87" t="str">
        <f>IF(B100&lt;&gt;"",'Signature Sheet'!$D$13,"")</f>
        <v/>
      </c>
      <c r="B100" s="88"/>
      <c r="C100" s="88"/>
      <c r="D100" s="89"/>
      <c r="E100" s="89"/>
      <c r="F100" s="90"/>
      <c r="G100" s="90"/>
      <c r="H100" s="90"/>
      <c r="I100" s="89"/>
      <c r="J100" s="1"/>
      <c r="K100" s="46" t="str">
        <f>IF(AND(COUNTIF('Cash Accounts for Strange Nets'!A:A,C100)=0,E100="Netting with Strange Nets"),"Please update  'Cash Accounts for Strange Nets' with cash account settings","")</f>
        <v/>
      </c>
      <c r="L100" s="98" t="str">
        <f t="shared" si="1"/>
        <v/>
      </c>
    </row>
    <row r="101" spans="1:12">
      <c r="A101" s="87" t="str">
        <f>IF(B101&lt;&gt;"",'Signature Sheet'!$D$13,"")</f>
        <v/>
      </c>
      <c r="B101" s="88"/>
      <c r="C101" s="88"/>
      <c r="D101" s="89"/>
      <c r="E101" s="89"/>
      <c r="F101" s="90"/>
      <c r="G101" s="90"/>
      <c r="H101" s="90"/>
      <c r="I101" s="89"/>
      <c r="J101" s="1"/>
      <c r="K101" s="46" t="str">
        <f>IF(AND(COUNTIF('Cash Accounts for Strange Nets'!A:A,C101)=0,E101="Netting with Strange Nets"),"Please update  'Cash Accounts for Strange Nets' with cash account settings","")</f>
        <v/>
      </c>
      <c r="L101" s="98" t="str">
        <f t="shared" si="1"/>
        <v/>
      </c>
    </row>
    <row r="102" spans="1:12">
      <c r="A102" s="87" t="str">
        <f>IF(B102&lt;&gt;"",'Signature Sheet'!$D$13,"")</f>
        <v/>
      </c>
      <c r="B102" s="88"/>
      <c r="C102" s="88"/>
      <c r="D102" s="89"/>
      <c r="E102" s="89"/>
      <c r="F102" s="90"/>
      <c r="G102" s="90"/>
      <c r="H102" s="90"/>
      <c r="I102" s="89"/>
      <c r="J102" s="1"/>
      <c r="K102" s="46" t="str">
        <f>IF(AND(COUNTIF('Cash Accounts for Strange Nets'!A:A,C102)=0,E102="Netting with Strange Nets"),"Please update  'Cash Accounts for Strange Nets' with cash account settings","")</f>
        <v/>
      </c>
      <c r="L102" s="98" t="str">
        <f t="shared" si="1"/>
        <v/>
      </c>
    </row>
    <row r="103" spans="1:12">
      <c r="A103" s="87" t="str">
        <f>IF(B103&lt;&gt;"",'Signature Sheet'!$D$13,"")</f>
        <v/>
      </c>
      <c r="B103" s="88"/>
      <c r="C103" s="88"/>
      <c r="D103" s="89"/>
      <c r="E103" s="89"/>
      <c r="F103" s="90"/>
      <c r="G103" s="90"/>
      <c r="H103" s="90"/>
      <c r="I103" s="89"/>
      <c r="J103" s="1"/>
      <c r="K103" s="46" t="str">
        <f>IF(AND(COUNTIF('Cash Accounts for Strange Nets'!A:A,C103)=0,E103="Netting with Strange Nets"),"Please update  'Cash Accounts for Strange Nets' with cash account settings","")</f>
        <v/>
      </c>
      <c r="L103" s="98" t="str">
        <f t="shared" si="1"/>
        <v/>
      </c>
    </row>
    <row r="104" spans="1:12">
      <c r="A104" s="87" t="str">
        <f>IF(B104&lt;&gt;"",'Signature Sheet'!$D$13,"")</f>
        <v/>
      </c>
      <c r="B104" s="88"/>
      <c r="C104" s="88"/>
      <c r="D104" s="89"/>
      <c r="E104" s="89"/>
      <c r="F104" s="90"/>
      <c r="G104" s="90"/>
      <c r="H104" s="90"/>
      <c r="I104" s="89"/>
      <c r="J104" s="1"/>
      <c r="K104" s="46" t="str">
        <f>IF(AND(COUNTIF('Cash Accounts for Strange Nets'!A:A,C104)=0,E104="Netting with Strange Nets"),"Please update  'Cash Accounts for Strange Nets' with cash account settings","")</f>
        <v/>
      </c>
      <c r="L104" s="98" t="str">
        <f t="shared" si="1"/>
        <v/>
      </c>
    </row>
    <row r="105" spans="1:12">
      <c r="A105" s="87" t="str">
        <f>IF(B105&lt;&gt;"",'Signature Sheet'!$D$13,"")</f>
        <v/>
      </c>
      <c r="B105" s="88"/>
      <c r="C105" s="88"/>
      <c r="D105" s="89"/>
      <c r="E105" s="89"/>
      <c r="F105" s="90"/>
      <c r="G105" s="90"/>
      <c r="H105" s="90"/>
      <c r="I105" s="89"/>
      <c r="J105" s="1"/>
      <c r="K105" s="46" t="str">
        <f>IF(AND(COUNTIF('Cash Accounts for Strange Nets'!A:A,C105)=0,E105="Netting with Strange Nets"),"Please update  'Cash Accounts for Strange Nets' with cash account settings","")</f>
        <v/>
      </c>
      <c r="L105" s="98" t="str">
        <f t="shared" si="1"/>
        <v/>
      </c>
    </row>
    <row r="106" spans="1:12">
      <c r="A106" s="87" t="str">
        <f>IF(B106&lt;&gt;"",'Signature Sheet'!$D$13,"")</f>
        <v/>
      </c>
      <c r="B106" s="88"/>
      <c r="C106" s="88"/>
      <c r="D106" s="89"/>
      <c r="E106" s="89"/>
      <c r="F106" s="90"/>
      <c r="G106" s="90"/>
      <c r="H106" s="90"/>
      <c r="I106" s="89"/>
      <c r="J106" s="1"/>
      <c r="K106" s="46" t="str">
        <f>IF(AND(COUNTIF('Cash Accounts for Strange Nets'!A:A,C106)=0,E106="Netting with Strange Nets"),"Please update  'Cash Accounts for Strange Nets' with cash account settings","")</f>
        <v/>
      </c>
      <c r="L106" s="98" t="str">
        <f t="shared" si="1"/>
        <v/>
      </c>
    </row>
    <row r="107" spans="1:12">
      <c r="A107" s="87" t="str">
        <f>IF(B107&lt;&gt;"",'Signature Sheet'!$D$13,"")</f>
        <v/>
      </c>
      <c r="B107" s="88"/>
      <c r="C107" s="88"/>
      <c r="D107" s="89"/>
      <c r="E107" s="89"/>
      <c r="F107" s="90"/>
      <c r="G107" s="90"/>
      <c r="H107" s="90"/>
      <c r="I107" s="89"/>
      <c r="J107" s="1"/>
      <c r="K107" s="46" t="str">
        <f>IF(AND(COUNTIF('Cash Accounts for Strange Nets'!A:A,C107)=0,E107="Netting with Strange Nets"),"Please update  'Cash Accounts for Strange Nets' with cash account settings","")</f>
        <v/>
      </c>
      <c r="L107" s="98" t="str">
        <f t="shared" si="1"/>
        <v/>
      </c>
    </row>
    <row r="108" spans="1:12">
      <c r="A108" s="87" t="str">
        <f>IF(B108&lt;&gt;"",'Signature Sheet'!$D$13,"")</f>
        <v/>
      </c>
      <c r="B108" s="88"/>
      <c r="C108" s="88"/>
      <c r="D108" s="89"/>
      <c r="E108" s="89"/>
      <c r="F108" s="90"/>
      <c r="G108" s="90"/>
      <c r="H108" s="90"/>
      <c r="I108" s="89"/>
      <c r="J108" s="1"/>
      <c r="K108" s="46" t="str">
        <f>IF(AND(COUNTIF('Cash Accounts for Strange Nets'!A:A,C108)=0,E108="Netting with Strange Nets"),"Please update  'Cash Accounts for Strange Nets' with cash account settings","")</f>
        <v/>
      </c>
      <c r="L108" s="98" t="str">
        <f t="shared" si="1"/>
        <v/>
      </c>
    </row>
    <row r="109" spans="1:12">
      <c r="A109" s="87" t="str">
        <f>IF(B109&lt;&gt;"",'Signature Sheet'!$D$13,"")</f>
        <v/>
      </c>
      <c r="B109" s="88"/>
      <c r="C109" s="88"/>
      <c r="D109" s="89"/>
      <c r="E109" s="89"/>
      <c r="F109" s="90"/>
      <c r="G109" s="90"/>
      <c r="H109" s="90"/>
      <c r="I109" s="89"/>
      <c r="J109" s="1"/>
      <c r="K109" s="46" t="str">
        <f>IF(AND(COUNTIF('Cash Accounts for Strange Nets'!A:A,C109)=0,E109="Netting with Strange Nets"),"Please update  'Cash Accounts for Strange Nets' with cash account settings","")</f>
        <v/>
      </c>
      <c r="L109" s="98" t="str">
        <f t="shared" si="1"/>
        <v/>
      </c>
    </row>
    <row r="110" spans="1:12">
      <c r="A110" s="87" t="str">
        <f>IF(B110&lt;&gt;"",'Signature Sheet'!$D$13,"")</f>
        <v/>
      </c>
      <c r="B110" s="88"/>
      <c r="C110" s="88"/>
      <c r="D110" s="89"/>
      <c r="E110" s="89"/>
      <c r="F110" s="90"/>
      <c r="G110" s="90"/>
      <c r="H110" s="90"/>
      <c r="I110" s="89"/>
      <c r="J110" s="1"/>
      <c r="K110" s="46" t="str">
        <f>IF(AND(COUNTIF('Cash Accounts for Strange Nets'!A:A,C110)=0,E110="Netting with Strange Nets"),"Please update  'Cash Accounts for Strange Nets' with cash account settings","")</f>
        <v/>
      </c>
      <c r="L110" s="98" t="str">
        <f t="shared" si="1"/>
        <v/>
      </c>
    </row>
    <row r="111" spans="1:12">
      <c r="A111" s="87" t="str">
        <f>IF(B111&lt;&gt;"",'Signature Sheet'!$D$13,"")</f>
        <v/>
      </c>
      <c r="B111" s="88"/>
      <c r="C111" s="88"/>
      <c r="D111" s="89"/>
      <c r="E111" s="89"/>
      <c r="F111" s="90"/>
      <c r="G111" s="90"/>
      <c r="H111" s="90"/>
      <c r="I111" s="89"/>
      <c r="J111" s="1"/>
      <c r="K111" s="46" t="str">
        <f>IF(AND(COUNTIF('Cash Accounts for Strange Nets'!A:A,C111)=0,E111="Netting with Strange Nets"),"Please update  'Cash Accounts for Strange Nets' with cash account settings","")</f>
        <v/>
      </c>
      <c r="L111" s="98" t="str">
        <f t="shared" si="1"/>
        <v/>
      </c>
    </row>
    <row r="112" spans="1:12">
      <c r="A112" s="87" t="str">
        <f>IF(B112&lt;&gt;"",'Signature Sheet'!$D$13,"")</f>
        <v/>
      </c>
      <c r="B112" s="88"/>
      <c r="C112" s="88"/>
      <c r="D112" s="89"/>
      <c r="E112" s="89"/>
      <c r="F112" s="90"/>
      <c r="G112" s="90"/>
      <c r="H112" s="90"/>
      <c r="I112" s="89"/>
      <c r="J112" s="1"/>
      <c r="K112" s="46" t="str">
        <f>IF(AND(COUNTIF('Cash Accounts for Strange Nets'!A:A,C112)=0,E112="Netting with Strange Nets"),"Please update  'Cash Accounts for Strange Nets' with cash account settings","")</f>
        <v/>
      </c>
      <c r="L112" s="98" t="str">
        <f t="shared" si="1"/>
        <v/>
      </c>
    </row>
    <row r="113" spans="1:12">
      <c r="A113" s="87" t="str">
        <f>IF(B113&lt;&gt;"",'Signature Sheet'!$D$13,"")</f>
        <v/>
      </c>
      <c r="B113" s="88"/>
      <c r="C113" s="88"/>
      <c r="D113" s="89"/>
      <c r="E113" s="89"/>
      <c r="F113" s="90"/>
      <c r="G113" s="90"/>
      <c r="H113" s="90"/>
      <c r="I113" s="89"/>
      <c r="J113" s="1"/>
      <c r="K113" s="46" t="str">
        <f>IF(AND(COUNTIF('Cash Accounts for Strange Nets'!A:A,C113)=0,E113="Netting with Strange Nets"),"Please update  'Cash Accounts for Strange Nets' with cash account settings","")</f>
        <v/>
      </c>
      <c r="L113" s="98" t="str">
        <f t="shared" si="1"/>
        <v/>
      </c>
    </row>
    <row r="114" spans="1:12">
      <c r="A114" s="87" t="str">
        <f>IF(B114&lt;&gt;"",'Signature Sheet'!$D$13,"")</f>
        <v/>
      </c>
      <c r="B114" s="88"/>
      <c r="C114" s="88"/>
      <c r="D114" s="89"/>
      <c r="E114" s="89"/>
      <c r="F114" s="90"/>
      <c r="G114" s="90"/>
      <c r="H114" s="90"/>
      <c r="I114" s="89"/>
      <c r="J114" s="1"/>
      <c r="K114" s="46" t="str">
        <f>IF(AND(COUNTIF('Cash Accounts for Strange Nets'!A:A,C114)=0,E114="Netting with Strange Nets"),"Please update  'Cash Accounts for Strange Nets' with cash account settings","")</f>
        <v/>
      </c>
      <c r="L114" s="98" t="str">
        <f t="shared" si="1"/>
        <v/>
      </c>
    </row>
    <row r="115" spans="1:12">
      <c r="A115" s="87" t="str">
        <f>IF(B115&lt;&gt;"",'Signature Sheet'!$D$13,"")</f>
        <v/>
      </c>
      <c r="B115" s="88"/>
      <c r="C115" s="88"/>
      <c r="D115" s="89"/>
      <c r="E115" s="89"/>
      <c r="F115" s="90"/>
      <c r="G115" s="90"/>
      <c r="H115" s="90"/>
      <c r="I115" s="89"/>
      <c r="J115" s="1"/>
      <c r="K115" s="46" t="str">
        <f>IF(AND(COUNTIF('Cash Accounts for Strange Nets'!A:A,C115)=0,E115="Netting with Strange Nets"),"Please update  'Cash Accounts for Strange Nets' with cash account settings","")</f>
        <v/>
      </c>
      <c r="L115" s="98" t="str">
        <f t="shared" si="1"/>
        <v/>
      </c>
    </row>
    <row r="116" spans="1:12">
      <c r="A116" s="87" t="str">
        <f>IF(B116&lt;&gt;"",'Signature Sheet'!$D$13,"")</f>
        <v/>
      </c>
      <c r="B116" s="88"/>
      <c r="C116" s="88"/>
      <c r="D116" s="89"/>
      <c r="E116" s="89"/>
      <c r="F116" s="90"/>
      <c r="G116" s="90"/>
      <c r="H116" s="90"/>
      <c r="I116" s="89"/>
      <c r="J116" s="1"/>
      <c r="K116" s="46" t="str">
        <f>IF(AND(COUNTIF('Cash Accounts for Strange Nets'!A:A,C116)=0,E116="Netting with Strange Nets"),"Please update  'Cash Accounts for Strange Nets' with cash account settings","")</f>
        <v/>
      </c>
      <c r="L116" s="98" t="str">
        <f t="shared" si="1"/>
        <v/>
      </c>
    </row>
    <row r="117" spans="1:12">
      <c r="A117" s="87" t="str">
        <f>IF(B117&lt;&gt;"",'Signature Sheet'!$D$13,"")</f>
        <v/>
      </c>
      <c r="B117" s="88"/>
      <c r="C117" s="88"/>
      <c r="D117" s="89"/>
      <c r="E117" s="89"/>
      <c r="F117" s="90"/>
      <c r="G117" s="90"/>
      <c r="H117" s="90"/>
      <c r="I117" s="89"/>
      <c r="J117" s="1"/>
      <c r="K117" s="46" t="str">
        <f>IF(AND(COUNTIF('Cash Accounts for Strange Nets'!A:A,C117)=0,E117="Netting with Strange Nets"),"Please update  'Cash Accounts for Strange Nets' with cash account settings","")</f>
        <v/>
      </c>
      <c r="L117" s="98" t="str">
        <f t="shared" si="1"/>
        <v/>
      </c>
    </row>
    <row r="118" spans="1:12">
      <c r="A118" s="87" t="str">
        <f>IF(B118&lt;&gt;"",'Signature Sheet'!$D$13,"")</f>
        <v/>
      </c>
      <c r="B118" s="88"/>
      <c r="C118" s="88"/>
      <c r="D118" s="89"/>
      <c r="E118" s="89"/>
      <c r="F118" s="90"/>
      <c r="G118" s="90"/>
      <c r="H118" s="90"/>
      <c r="I118" s="89"/>
      <c r="J118" s="1"/>
      <c r="K118" s="46" t="str">
        <f>IF(AND(COUNTIF('Cash Accounts for Strange Nets'!A:A,C118)=0,E118="Netting with Strange Nets"),"Please update  'Cash Accounts for Strange Nets' with cash account settings","")</f>
        <v/>
      </c>
      <c r="L118" s="98" t="str">
        <f t="shared" si="1"/>
        <v/>
      </c>
    </row>
    <row r="119" spans="1:12">
      <c r="A119" s="87" t="str">
        <f>IF(B119&lt;&gt;"",'Signature Sheet'!$D$13,"")</f>
        <v/>
      </c>
      <c r="B119" s="88"/>
      <c r="C119" s="88"/>
      <c r="D119" s="89"/>
      <c r="E119" s="89"/>
      <c r="F119" s="90"/>
      <c r="G119" s="90"/>
      <c r="H119" s="90"/>
      <c r="I119" s="89"/>
      <c r="J119" s="1"/>
      <c r="K119" s="46" t="str">
        <f>IF(AND(COUNTIF('Cash Accounts for Strange Nets'!A:A,C119)=0,E119="Netting with Strange Nets"),"Please update  'Cash Accounts for Strange Nets' with cash account settings","")</f>
        <v/>
      </c>
      <c r="L119" s="98" t="str">
        <f t="shared" si="1"/>
        <v/>
      </c>
    </row>
    <row r="120" spans="1:12">
      <c r="A120" s="87" t="str">
        <f>IF(B120&lt;&gt;"",'Signature Sheet'!$D$13,"")</f>
        <v/>
      </c>
      <c r="B120" s="88"/>
      <c r="C120" s="88"/>
      <c r="D120" s="89"/>
      <c r="E120" s="89"/>
      <c r="F120" s="90"/>
      <c r="G120" s="90"/>
      <c r="H120" s="90"/>
      <c r="I120" s="89"/>
      <c r="J120" s="1"/>
      <c r="K120" s="46" t="str">
        <f>IF(AND(COUNTIF('Cash Accounts for Strange Nets'!A:A,C120)=0,E120="Netting with Strange Nets"),"Please update  'Cash Accounts for Strange Nets' with cash account settings","")</f>
        <v/>
      </c>
      <c r="L120" s="98" t="str">
        <f t="shared" si="1"/>
        <v/>
      </c>
    </row>
    <row r="121" spans="1:12">
      <c r="A121" s="87" t="str">
        <f>IF(B121&lt;&gt;"",'Signature Sheet'!$D$13,"")</f>
        <v/>
      </c>
      <c r="B121" s="88"/>
      <c r="C121" s="88"/>
      <c r="D121" s="89"/>
      <c r="E121" s="89"/>
      <c r="F121" s="90"/>
      <c r="G121" s="90"/>
      <c r="H121" s="90"/>
      <c r="I121" s="89"/>
      <c r="J121" s="1"/>
      <c r="K121" s="46" t="str">
        <f>IF(AND(COUNTIF('Cash Accounts for Strange Nets'!A:A,C121)=0,E121="Netting with Strange Nets"),"Please update  'Cash Accounts for Strange Nets' with cash account settings","")</f>
        <v/>
      </c>
      <c r="L121" s="98" t="str">
        <f t="shared" si="1"/>
        <v/>
      </c>
    </row>
    <row r="122" spans="1:12">
      <c r="A122" s="87" t="str">
        <f>IF(B122&lt;&gt;"",'Signature Sheet'!$D$13,"")</f>
        <v/>
      </c>
      <c r="B122" s="88"/>
      <c r="C122" s="88"/>
      <c r="D122" s="89"/>
      <c r="E122" s="89"/>
      <c r="F122" s="90"/>
      <c r="G122" s="90"/>
      <c r="H122" s="90"/>
      <c r="I122" s="89"/>
      <c r="J122" s="1"/>
      <c r="K122" s="46" t="str">
        <f>IF(AND(COUNTIF('Cash Accounts for Strange Nets'!A:A,C122)=0,E122="Netting with Strange Nets"),"Please update  'Cash Accounts for Strange Nets' with cash account settings","")</f>
        <v/>
      </c>
      <c r="L122" s="98" t="str">
        <f t="shared" si="1"/>
        <v/>
      </c>
    </row>
    <row r="123" spans="1:12">
      <c r="A123" s="87" t="str">
        <f>IF(B123&lt;&gt;"",'Signature Sheet'!$D$13,"")</f>
        <v/>
      </c>
      <c r="B123" s="88"/>
      <c r="C123" s="88"/>
      <c r="D123" s="89"/>
      <c r="E123" s="89"/>
      <c r="F123" s="90"/>
      <c r="G123" s="90"/>
      <c r="H123" s="90"/>
      <c r="I123" s="89"/>
      <c r="J123" s="1"/>
      <c r="K123" s="46" t="str">
        <f>IF(AND(COUNTIF('Cash Accounts for Strange Nets'!A:A,C123)=0,E123="Netting with Strange Nets"),"Please update  'Cash Accounts for Strange Nets' with cash account settings","")</f>
        <v/>
      </c>
      <c r="L123" s="98" t="str">
        <f t="shared" si="1"/>
        <v/>
      </c>
    </row>
    <row r="124" spans="1:12">
      <c r="A124" s="87" t="str">
        <f>IF(B124&lt;&gt;"",'Signature Sheet'!$D$13,"")</f>
        <v/>
      </c>
      <c r="B124" s="88"/>
      <c r="C124" s="88"/>
      <c r="D124" s="89"/>
      <c r="E124" s="89"/>
      <c r="F124" s="90"/>
      <c r="G124" s="90"/>
      <c r="H124" s="90"/>
      <c r="I124" s="89"/>
      <c r="J124" s="1"/>
      <c r="K124" s="46" t="str">
        <f>IF(AND(COUNTIF('Cash Accounts for Strange Nets'!A:A,C124)=0,E124="Netting with Strange Nets"),"Please update  'Cash Accounts for Strange Nets' with cash account settings","")</f>
        <v/>
      </c>
      <c r="L124" s="98" t="str">
        <f t="shared" si="1"/>
        <v/>
      </c>
    </row>
    <row r="125" spans="1:12">
      <c r="A125" s="87" t="str">
        <f>IF(B125&lt;&gt;"",'Signature Sheet'!$D$13,"")</f>
        <v/>
      </c>
      <c r="B125" s="88"/>
      <c r="C125" s="88"/>
      <c r="D125" s="89"/>
      <c r="E125" s="89"/>
      <c r="F125" s="90"/>
      <c r="G125" s="90"/>
      <c r="H125" s="90"/>
      <c r="I125" s="89"/>
      <c r="J125" s="1"/>
      <c r="K125" s="46" t="str">
        <f>IF(AND(COUNTIF('Cash Accounts for Strange Nets'!A:A,C125)=0,E125="Netting with Strange Nets"),"Please update  'Cash Accounts for Strange Nets' with cash account settings","")</f>
        <v/>
      </c>
      <c r="L125" s="98" t="str">
        <f t="shared" si="1"/>
        <v/>
      </c>
    </row>
    <row r="126" spans="1:12">
      <c r="A126" s="87" t="str">
        <f>IF(B126&lt;&gt;"",'Signature Sheet'!$D$13,"")</f>
        <v/>
      </c>
      <c r="B126" s="88"/>
      <c r="C126" s="88"/>
      <c r="D126" s="89"/>
      <c r="E126" s="89"/>
      <c r="F126" s="90"/>
      <c r="G126" s="90"/>
      <c r="H126" s="90"/>
      <c r="I126" s="89"/>
      <c r="J126" s="1"/>
      <c r="K126" s="46" t="str">
        <f>IF(AND(COUNTIF('Cash Accounts for Strange Nets'!A:A,C126)=0,E126="Netting with Strange Nets"),"Please update  'Cash Accounts for Strange Nets' with cash account settings","")</f>
        <v/>
      </c>
      <c r="L126" s="98" t="str">
        <f t="shared" si="1"/>
        <v/>
      </c>
    </row>
    <row r="127" spans="1:12">
      <c r="A127" s="87" t="str">
        <f>IF(B127&lt;&gt;"",'Signature Sheet'!$D$13,"")</f>
        <v/>
      </c>
      <c r="B127" s="88"/>
      <c r="C127" s="88"/>
      <c r="D127" s="89"/>
      <c r="E127" s="89"/>
      <c r="F127" s="90"/>
      <c r="G127" s="90"/>
      <c r="H127" s="90"/>
      <c r="I127" s="89"/>
      <c r="J127" s="1"/>
      <c r="K127" s="46" t="str">
        <f>IF(AND(COUNTIF('Cash Accounts for Strange Nets'!A:A,C127)=0,E127="Netting with Strange Nets"),"Please update  'Cash Accounts for Strange Nets' with cash account settings","")</f>
        <v/>
      </c>
      <c r="L127" s="98" t="str">
        <f t="shared" si="1"/>
        <v/>
      </c>
    </row>
    <row r="128" spans="1:12">
      <c r="A128" s="87" t="str">
        <f>IF(B128&lt;&gt;"",'Signature Sheet'!$D$13,"")</f>
        <v/>
      </c>
      <c r="B128" s="88"/>
      <c r="C128" s="88"/>
      <c r="D128" s="89"/>
      <c r="E128" s="89"/>
      <c r="F128" s="90"/>
      <c r="G128" s="90"/>
      <c r="H128" s="90"/>
      <c r="I128" s="89"/>
      <c r="J128" s="1"/>
      <c r="K128" s="46" t="str">
        <f>IF(AND(COUNTIF('Cash Accounts for Strange Nets'!A:A,C128)=0,E128="Netting with Strange Nets"),"Please update  'Cash Accounts for Strange Nets' with cash account settings","")</f>
        <v/>
      </c>
      <c r="L128" s="98" t="str">
        <f t="shared" si="1"/>
        <v/>
      </c>
    </row>
    <row r="129" spans="1:12">
      <c r="A129" s="87" t="str">
        <f>IF(B129&lt;&gt;"",'Signature Sheet'!$D$13,"")</f>
        <v/>
      </c>
      <c r="B129" s="88"/>
      <c r="C129" s="88"/>
      <c r="D129" s="89"/>
      <c r="E129" s="89"/>
      <c r="F129" s="90"/>
      <c r="G129" s="90"/>
      <c r="H129" s="90"/>
      <c r="I129" s="89"/>
      <c r="J129" s="1"/>
      <c r="K129" s="46" t="str">
        <f>IF(AND(COUNTIF('Cash Accounts for Strange Nets'!A:A,C129)=0,E129="Netting with Strange Nets"),"Please update  'Cash Accounts for Strange Nets' with cash account settings","")</f>
        <v/>
      </c>
      <c r="L129" s="98" t="str">
        <f t="shared" si="1"/>
        <v/>
      </c>
    </row>
    <row r="130" spans="1:12">
      <c r="A130" s="87" t="str">
        <f>IF(B130&lt;&gt;"",'Signature Sheet'!$D$13,"")</f>
        <v/>
      </c>
      <c r="B130" s="88"/>
      <c r="C130" s="88"/>
      <c r="D130" s="89"/>
      <c r="E130" s="89"/>
      <c r="F130" s="90"/>
      <c r="G130" s="90"/>
      <c r="H130" s="90"/>
      <c r="I130" s="89"/>
      <c r="J130" s="1"/>
      <c r="K130" s="46" t="str">
        <f>IF(AND(COUNTIF('Cash Accounts for Strange Nets'!A:A,C130)=0,E130="Netting with Strange Nets"),"Please update  'Cash Accounts for Strange Nets' with cash account settings","")</f>
        <v/>
      </c>
      <c r="L130" s="98" t="str">
        <f t="shared" si="1"/>
        <v/>
      </c>
    </row>
    <row r="131" spans="1:12">
      <c r="A131" s="87" t="str">
        <f>IF(B131&lt;&gt;"",'Signature Sheet'!$D$13,"")</f>
        <v/>
      </c>
      <c r="B131" s="88"/>
      <c r="C131" s="88"/>
      <c r="D131" s="89"/>
      <c r="E131" s="89"/>
      <c r="F131" s="90"/>
      <c r="G131" s="90"/>
      <c r="H131" s="90"/>
      <c r="I131" s="89"/>
      <c r="J131" s="1"/>
      <c r="K131" s="46" t="str">
        <f>IF(AND(COUNTIF('Cash Accounts for Strange Nets'!A:A,C131)=0,E131="Netting with Strange Nets"),"Please update  'Cash Accounts for Strange Nets' with cash account settings","")</f>
        <v/>
      </c>
      <c r="L131" s="98" t="str">
        <f t="shared" ref="L131:L194" si="2">IF(B131&lt;&gt;"",IF(C131="",$C$1 &amp; "/","") &amp; IF(D131="", $D$1&amp; "/", "")&amp; IF(E131="", $E$1&amp; "/", "")&amp;IF(E131="", $F$1&amp; "/", "")&amp; IF(G131="", $G$1&amp; "/", "")&amp; IF(I131="", $I$1&amp; "/", ""),"")</f>
        <v/>
      </c>
    </row>
    <row r="132" spans="1:12">
      <c r="A132" s="87" t="str">
        <f>IF(B132&lt;&gt;"",'Signature Sheet'!$D$13,"")</f>
        <v/>
      </c>
      <c r="B132" s="88"/>
      <c r="C132" s="88"/>
      <c r="D132" s="89"/>
      <c r="E132" s="89"/>
      <c r="F132" s="90"/>
      <c r="G132" s="90"/>
      <c r="H132" s="90"/>
      <c r="I132" s="89"/>
      <c r="J132" s="1"/>
      <c r="K132" s="46" t="str">
        <f>IF(AND(COUNTIF('Cash Accounts for Strange Nets'!A:A,C132)=0,E132="Netting with Strange Nets"),"Please update  'Cash Accounts for Strange Nets' with cash account settings","")</f>
        <v/>
      </c>
      <c r="L132" s="98" t="str">
        <f t="shared" si="2"/>
        <v/>
      </c>
    </row>
    <row r="133" spans="1:12">
      <c r="A133" s="87" t="str">
        <f>IF(B133&lt;&gt;"",'Signature Sheet'!$D$13,"")</f>
        <v/>
      </c>
      <c r="B133" s="88"/>
      <c r="C133" s="88"/>
      <c r="D133" s="89"/>
      <c r="E133" s="89"/>
      <c r="F133" s="90"/>
      <c r="G133" s="90"/>
      <c r="H133" s="90"/>
      <c r="I133" s="89"/>
      <c r="J133" s="1"/>
      <c r="K133" s="46" t="str">
        <f>IF(AND(COUNTIF('Cash Accounts for Strange Nets'!A:A,C133)=0,E133="Netting with Strange Nets"),"Please update  'Cash Accounts for Strange Nets' with cash account settings","")</f>
        <v/>
      </c>
      <c r="L133" s="98" t="str">
        <f t="shared" si="2"/>
        <v/>
      </c>
    </row>
    <row r="134" spans="1:12">
      <c r="A134" s="87" t="str">
        <f>IF(B134&lt;&gt;"",'Signature Sheet'!$D$13,"")</f>
        <v/>
      </c>
      <c r="B134" s="88"/>
      <c r="C134" s="88"/>
      <c r="D134" s="89"/>
      <c r="E134" s="89"/>
      <c r="F134" s="90"/>
      <c r="G134" s="90"/>
      <c r="H134" s="90"/>
      <c r="I134" s="89"/>
      <c r="J134" s="1"/>
      <c r="K134" s="46" t="str">
        <f>IF(AND(COUNTIF('Cash Accounts for Strange Nets'!A:A,C134)=0,E134="Netting with Strange Nets"),"Please update  'Cash Accounts for Strange Nets' with cash account settings","")</f>
        <v/>
      </c>
      <c r="L134" s="98" t="str">
        <f t="shared" si="2"/>
        <v/>
      </c>
    </row>
    <row r="135" spans="1:12">
      <c r="A135" s="87" t="str">
        <f>IF(B135&lt;&gt;"",'Signature Sheet'!$D$13,"")</f>
        <v/>
      </c>
      <c r="B135" s="88"/>
      <c r="C135" s="88"/>
      <c r="D135" s="89"/>
      <c r="E135" s="89"/>
      <c r="F135" s="90"/>
      <c r="G135" s="90"/>
      <c r="H135" s="90"/>
      <c r="I135" s="89"/>
      <c r="J135" s="1"/>
      <c r="K135" s="46" t="str">
        <f>IF(AND(COUNTIF('Cash Accounts for Strange Nets'!A:A,C135)=0,E135="Netting with Strange Nets"),"Please update  'Cash Accounts for Strange Nets' with cash account settings","")</f>
        <v/>
      </c>
      <c r="L135" s="98" t="str">
        <f t="shared" si="2"/>
        <v/>
      </c>
    </row>
    <row r="136" spans="1:12">
      <c r="A136" s="87" t="str">
        <f>IF(B136&lt;&gt;"",'Signature Sheet'!$D$13,"")</f>
        <v/>
      </c>
      <c r="B136" s="88"/>
      <c r="C136" s="88"/>
      <c r="D136" s="89"/>
      <c r="E136" s="89"/>
      <c r="F136" s="90"/>
      <c r="G136" s="90"/>
      <c r="H136" s="90"/>
      <c r="I136" s="89"/>
      <c r="J136" s="1"/>
      <c r="K136" s="46" t="str">
        <f>IF(AND(COUNTIF('Cash Accounts for Strange Nets'!A:A,C136)=0,E136="Netting with Strange Nets"),"Please update  'Cash Accounts for Strange Nets' with cash account settings","")</f>
        <v/>
      </c>
      <c r="L136" s="98" t="str">
        <f t="shared" si="2"/>
        <v/>
      </c>
    </row>
    <row r="137" spans="1:12">
      <c r="A137" s="87" t="str">
        <f>IF(B137&lt;&gt;"",'Signature Sheet'!$D$13,"")</f>
        <v/>
      </c>
      <c r="B137" s="88"/>
      <c r="C137" s="88"/>
      <c r="D137" s="89"/>
      <c r="E137" s="89"/>
      <c r="F137" s="90"/>
      <c r="G137" s="90"/>
      <c r="H137" s="90"/>
      <c r="I137" s="89"/>
      <c r="J137" s="1"/>
      <c r="K137" s="46" t="str">
        <f>IF(AND(COUNTIF('Cash Accounts for Strange Nets'!A:A,C137)=0,E137="Netting with Strange Nets"),"Please update  'Cash Accounts for Strange Nets' with cash account settings","")</f>
        <v/>
      </c>
      <c r="L137" s="98" t="str">
        <f t="shared" si="2"/>
        <v/>
      </c>
    </row>
    <row r="138" spans="1:12">
      <c r="A138" s="87" t="str">
        <f>IF(B138&lt;&gt;"",'Signature Sheet'!$D$13,"")</f>
        <v/>
      </c>
      <c r="B138" s="88"/>
      <c r="C138" s="88"/>
      <c r="D138" s="89"/>
      <c r="E138" s="89"/>
      <c r="F138" s="90"/>
      <c r="G138" s="90"/>
      <c r="H138" s="90"/>
      <c r="I138" s="89"/>
      <c r="J138" s="1"/>
      <c r="K138" s="46" t="str">
        <f>IF(AND(COUNTIF('Cash Accounts for Strange Nets'!A:A,C138)=0,E138="Netting with Strange Nets"),"Please update  'Cash Accounts for Strange Nets' with cash account settings","")</f>
        <v/>
      </c>
      <c r="L138" s="98" t="str">
        <f t="shared" si="2"/>
        <v/>
      </c>
    </row>
    <row r="139" spans="1:12">
      <c r="A139" s="87" t="str">
        <f>IF(B139&lt;&gt;"",'Signature Sheet'!$D$13,"")</f>
        <v/>
      </c>
      <c r="B139" s="88"/>
      <c r="C139" s="88"/>
      <c r="D139" s="89"/>
      <c r="E139" s="89"/>
      <c r="F139" s="90"/>
      <c r="G139" s="90"/>
      <c r="H139" s="90"/>
      <c r="I139" s="89"/>
      <c r="J139" s="1"/>
      <c r="K139" s="46" t="str">
        <f>IF(AND(COUNTIF('Cash Accounts for Strange Nets'!A:A,C139)=0,E139="Netting with Strange Nets"),"Please update  'Cash Accounts for Strange Nets' with cash account settings","")</f>
        <v/>
      </c>
      <c r="L139" s="98" t="str">
        <f t="shared" si="2"/>
        <v/>
      </c>
    </row>
    <row r="140" spans="1:12">
      <c r="A140" s="87" t="str">
        <f>IF(B140&lt;&gt;"",'Signature Sheet'!$D$13,"")</f>
        <v/>
      </c>
      <c r="B140" s="88"/>
      <c r="C140" s="88"/>
      <c r="D140" s="89"/>
      <c r="E140" s="89"/>
      <c r="F140" s="90"/>
      <c r="G140" s="90"/>
      <c r="H140" s="90"/>
      <c r="I140" s="89"/>
      <c r="J140" s="1"/>
      <c r="K140" s="46" t="str">
        <f>IF(AND(COUNTIF('Cash Accounts for Strange Nets'!A:A,C140)=0,E140="Netting with Strange Nets"),"Please update  'Cash Accounts for Strange Nets' with cash account settings","")</f>
        <v/>
      </c>
      <c r="L140" s="98" t="str">
        <f t="shared" si="2"/>
        <v/>
      </c>
    </row>
    <row r="141" spans="1:12">
      <c r="A141" s="87" t="str">
        <f>IF(B141&lt;&gt;"",'Signature Sheet'!$D$13,"")</f>
        <v/>
      </c>
      <c r="B141" s="88"/>
      <c r="C141" s="88"/>
      <c r="D141" s="89"/>
      <c r="E141" s="89"/>
      <c r="F141" s="90"/>
      <c r="G141" s="90"/>
      <c r="H141" s="90"/>
      <c r="I141" s="89"/>
      <c r="J141" s="1"/>
      <c r="K141" s="46" t="str">
        <f>IF(AND(COUNTIF('Cash Accounts for Strange Nets'!A:A,C141)=0,E141="Netting with Strange Nets"),"Please update  'Cash Accounts for Strange Nets' with cash account settings","")</f>
        <v/>
      </c>
      <c r="L141" s="98" t="str">
        <f t="shared" si="2"/>
        <v/>
      </c>
    </row>
    <row r="142" spans="1:12">
      <c r="A142" s="87" t="str">
        <f>IF(B142&lt;&gt;"",'Signature Sheet'!$D$13,"")</f>
        <v/>
      </c>
      <c r="B142" s="88"/>
      <c r="C142" s="88"/>
      <c r="D142" s="89"/>
      <c r="E142" s="89"/>
      <c r="F142" s="90"/>
      <c r="G142" s="90"/>
      <c r="H142" s="90"/>
      <c r="I142" s="89"/>
      <c r="J142" s="1"/>
      <c r="K142" s="46" t="str">
        <f>IF(AND(COUNTIF('Cash Accounts for Strange Nets'!A:A,C142)=0,E142="Netting with Strange Nets"),"Please update  'Cash Accounts for Strange Nets' with cash account settings","")</f>
        <v/>
      </c>
      <c r="L142" s="98" t="str">
        <f t="shared" si="2"/>
        <v/>
      </c>
    </row>
    <row r="143" spans="1:12">
      <c r="A143" s="87" t="str">
        <f>IF(B143&lt;&gt;"",'Signature Sheet'!$D$13,"")</f>
        <v/>
      </c>
      <c r="B143" s="88"/>
      <c r="C143" s="88"/>
      <c r="D143" s="89"/>
      <c r="E143" s="89"/>
      <c r="F143" s="90"/>
      <c r="G143" s="90"/>
      <c r="H143" s="90"/>
      <c r="I143" s="89"/>
      <c r="J143" s="1"/>
      <c r="K143" s="46" t="str">
        <f>IF(AND(COUNTIF('Cash Accounts for Strange Nets'!A:A,C143)=0,E143="Netting with Strange Nets"),"Please update  'Cash Accounts for Strange Nets' with cash account settings","")</f>
        <v/>
      </c>
      <c r="L143" s="98" t="str">
        <f t="shared" si="2"/>
        <v/>
      </c>
    </row>
    <row r="144" spans="1:12">
      <c r="A144" s="87" t="str">
        <f>IF(B144&lt;&gt;"",'Signature Sheet'!$D$13,"")</f>
        <v/>
      </c>
      <c r="B144" s="88"/>
      <c r="C144" s="88"/>
      <c r="D144" s="89"/>
      <c r="E144" s="89"/>
      <c r="F144" s="90"/>
      <c r="G144" s="90"/>
      <c r="H144" s="90"/>
      <c r="I144" s="89"/>
      <c r="J144" s="1"/>
      <c r="K144" s="46" t="str">
        <f>IF(AND(COUNTIF('Cash Accounts for Strange Nets'!A:A,C144)=0,E144="Netting with Strange Nets"),"Please update  'Cash Accounts for Strange Nets' with cash account settings","")</f>
        <v/>
      </c>
      <c r="L144" s="98" t="str">
        <f t="shared" si="2"/>
        <v/>
      </c>
    </row>
    <row r="145" spans="1:12">
      <c r="A145" s="87" t="str">
        <f>IF(B145&lt;&gt;"",'Signature Sheet'!$D$13,"")</f>
        <v/>
      </c>
      <c r="B145" s="88"/>
      <c r="C145" s="88"/>
      <c r="D145" s="89"/>
      <c r="E145" s="89"/>
      <c r="F145" s="90"/>
      <c r="G145" s="90"/>
      <c r="H145" s="90"/>
      <c r="I145" s="89"/>
      <c r="J145" s="1"/>
      <c r="K145" s="46" t="str">
        <f>IF(AND(COUNTIF('Cash Accounts for Strange Nets'!A:A,C145)=0,E145="Netting with Strange Nets"),"Please update  'Cash Accounts for Strange Nets' with cash account settings","")</f>
        <v/>
      </c>
      <c r="L145" s="98" t="str">
        <f t="shared" si="2"/>
        <v/>
      </c>
    </row>
    <row r="146" spans="1:12">
      <c r="A146" s="87" t="str">
        <f>IF(B146&lt;&gt;"",'Signature Sheet'!$D$13,"")</f>
        <v/>
      </c>
      <c r="B146" s="88"/>
      <c r="C146" s="88"/>
      <c r="D146" s="89"/>
      <c r="E146" s="89"/>
      <c r="F146" s="90"/>
      <c r="G146" s="90"/>
      <c r="H146" s="90"/>
      <c r="I146" s="89"/>
      <c r="J146" s="1"/>
      <c r="K146" s="46" t="str">
        <f>IF(AND(COUNTIF('Cash Accounts for Strange Nets'!A:A,C146)=0,E146="Netting with Strange Nets"),"Please update  'Cash Accounts for Strange Nets' with cash account settings","")</f>
        <v/>
      </c>
      <c r="L146" s="98" t="str">
        <f t="shared" si="2"/>
        <v/>
      </c>
    </row>
    <row r="147" spans="1:12">
      <c r="A147" s="87" t="str">
        <f>IF(B147&lt;&gt;"",'Signature Sheet'!$D$13,"")</f>
        <v/>
      </c>
      <c r="B147" s="88"/>
      <c r="C147" s="88"/>
      <c r="D147" s="89"/>
      <c r="E147" s="89"/>
      <c r="F147" s="90"/>
      <c r="G147" s="90"/>
      <c r="H147" s="90"/>
      <c r="I147" s="89"/>
      <c r="J147" s="1"/>
      <c r="K147" s="46" t="str">
        <f>IF(AND(COUNTIF('Cash Accounts for Strange Nets'!A:A,C147)=0,E147="Netting with Strange Nets"),"Please update  'Cash Accounts for Strange Nets' with cash account settings","")</f>
        <v/>
      </c>
      <c r="L147" s="98" t="str">
        <f t="shared" si="2"/>
        <v/>
      </c>
    </row>
    <row r="148" spans="1:12">
      <c r="A148" s="87" t="str">
        <f>IF(B148&lt;&gt;"",'Signature Sheet'!$D$13,"")</f>
        <v/>
      </c>
      <c r="B148" s="88"/>
      <c r="C148" s="88"/>
      <c r="D148" s="89"/>
      <c r="E148" s="89"/>
      <c r="F148" s="90"/>
      <c r="G148" s="90"/>
      <c r="H148" s="90"/>
      <c r="I148" s="89"/>
      <c r="J148" s="1"/>
      <c r="K148" s="46" t="str">
        <f>IF(AND(COUNTIF('Cash Accounts for Strange Nets'!A:A,C148)=0,E148="Netting with Strange Nets"),"Please update  'Cash Accounts for Strange Nets' with cash account settings","")</f>
        <v/>
      </c>
      <c r="L148" s="98" t="str">
        <f t="shared" si="2"/>
        <v/>
      </c>
    </row>
    <row r="149" spans="1:12">
      <c r="A149" s="87" t="str">
        <f>IF(B149&lt;&gt;"",'Signature Sheet'!$D$13,"")</f>
        <v/>
      </c>
      <c r="B149" s="88"/>
      <c r="C149" s="88"/>
      <c r="D149" s="89"/>
      <c r="E149" s="89"/>
      <c r="F149" s="90"/>
      <c r="G149" s="90"/>
      <c r="H149" s="90"/>
      <c r="I149" s="89"/>
      <c r="J149" s="1"/>
      <c r="K149" s="46" t="str">
        <f>IF(AND(COUNTIF('Cash Accounts for Strange Nets'!A:A,C149)=0,E149="Netting with Strange Nets"),"Please update  'Cash Accounts for Strange Nets' with cash account settings","")</f>
        <v/>
      </c>
      <c r="L149" s="98" t="str">
        <f t="shared" si="2"/>
        <v/>
      </c>
    </row>
    <row r="150" spans="1:12">
      <c r="A150" s="87" t="str">
        <f>IF(B150&lt;&gt;"",'Signature Sheet'!$D$13,"")</f>
        <v/>
      </c>
      <c r="B150" s="88"/>
      <c r="C150" s="88"/>
      <c r="D150" s="89"/>
      <c r="E150" s="89"/>
      <c r="F150" s="90"/>
      <c r="G150" s="90"/>
      <c r="H150" s="90"/>
      <c r="I150" s="89"/>
      <c r="J150" s="1"/>
      <c r="K150" s="46" t="str">
        <f>IF(AND(COUNTIF('Cash Accounts for Strange Nets'!A:A,C150)=0,E150="Netting with Strange Nets"),"Please update  'Cash Accounts for Strange Nets' with cash account settings","")</f>
        <v/>
      </c>
      <c r="L150" s="98" t="str">
        <f t="shared" si="2"/>
        <v/>
      </c>
    </row>
    <row r="151" spans="1:12">
      <c r="A151" s="87" t="str">
        <f>IF(B151&lt;&gt;"",'Signature Sheet'!$D$13,"")</f>
        <v/>
      </c>
      <c r="B151" s="88"/>
      <c r="C151" s="88"/>
      <c r="D151" s="89"/>
      <c r="E151" s="89"/>
      <c r="F151" s="90"/>
      <c r="G151" s="90"/>
      <c r="H151" s="90"/>
      <c r="I151" s="89"/>
      <c r="J151" s="1"/>
      <c r="K151" s="46" t="str">
        <f>IF(AND(COUNTIF('Cash Accounts for Strange Nets'!A:A,C151)=0,E151="Netting with Strange Nets"),"Please update  'Cash Accounts for Strange Nets' with cash account settings","")</f>
        <v/>
      </c>
      <c r="L151" s="98" t="str">
        <f t="shared" si="2"/>
        <v/>
      </c>
    </row>
    <row r="152" spans="1:12">
      <c r="A152" s="87" t="str">
        <f>IF(B152&lt;&gt;"",'Signature Sheet'!$D$13,"")</f>
        <v/>
      </c>
      <c r="B152" s="88"/>
      <c r="C152" s="88"/>
      <c r="D152" s="89"/>
      <c r="E152" s="89"/>
      <c r="F152" s="90"/>
      <c r="G152" s="90"/>
      <c r="H152" s="90"/>
      <c r="I152" s="89"/>
      <c r="J152" s="1"/>
      <c r="K152" s="46" t="str">
        <f>IF(AND(COUNTIF('Cash Accounts for Strange Nets'!A:A,C152)=0,E152="Netting with Strange Nets"),"Please update  'Cash Accounts for Strange Nets' with cash account settings","")</f>
        <v/>
      </c>
      <c r="L152" s="98" t="str">
        <f t="shared" si="2"/>
        <v/>
      </c>
    </row>
    <row r="153" spans="1:12">
      <c r="A153" s="87" t="str">
        <f>IF(B153&lt;&gt;"",'Signature Sheet'!$D$13,"")</f>
        <v/>
      </c>
      <c r="B153" s="88"/>
      <c r="C153" s="88"/>
      <c r="D153" s="89"/>
      <c r="E153" s="89"/>
      <c r="F153" s="90"/>
      <c r="G153" s="90"/>
      <c r="H153" s="90"/>
      <c r="I153" s="89"/>
      <c r="J153" s="1"/>
      <c r="K153" s="46" t="str">
        <f>IF(AND(COUNTIF('Cash Accounts for Strange Nets'!A:A,C153)=0,E153="Netting with Strange Nets"),"Please update  'Cash Accounts for Strange Nets' with cash account settings","")</f>
        <v/>
      </c>
      <c r="L153" s="98" t="str">
        <f t="shared" si="2"/>
        <v/>
      </c>
    </row>
    <row r="154" spans="1:12">
      <c r="A154" s="87" t="str">
        <f>IF(B154&lt;&gt;"",'Signature Sheet'!$D$13,"")</f>
        <v/>
      </c>
      <c r="B154" s="88"/>
      <c r="C154" s="88"/>
      <c r="D154" s="89"/>
      <c r="E154" s="89"/>
      <c r="F154" s="90"/>
      <c r="G154" s="90"/>
      <c r="H154" s="90"/>
      <c r="I154" s="89"/>
      <c r="J154" s="1"/>
      <c r="K154" s="46" t="str">
        <f>IF(AND(COUNTIF('Cash Accounts for Strange Nets'!A:A,C154)=0,E154="Netting with Strange Nets"),"Please update  'Cash Accounts for Strange Nets' with cash account settings","")</f>
        <v/>
      </c>
      <c r="L154" s="98" t="str">
        <f t="shared" si="2"/>
        <v/>
      </c>
    </row>
    <row r="155" spans="1:12">
      <c r="A155" s="87" t="str">
        <f>IF(B155&lt;&gt;"",'Signature Sheet'!$D$13,"")</f>
        <v/>
      </c>
      <c r="B155" s="88"/>
      <c r="C155" s="88"/>
      <c r="D155" s="89"/>
      <c r="E155" s="89"/>
      <c r="F155" s="90"/>
      <c r="G155" s="90"/>
      <c r="H155" s="90"/>
      <c r="I155" s="89"/>
      <c r="J155" s="1"/>
      <c r="K155" s="46" t="str">
        <f>IF(AND(COUNTIF('Cash Accounts for Strange Nets'!A:A,C155)=0,E155="Netting with Strange Nets"),"Please update  'Cash Accounts for Strange Nets' with cash account settings","")</f>
        <v/>
      </c>
      <c r="L155" s="98" t="str">
        <f t="shared" si="2"/>
        <v/>
      </c>
    </row>
    <row r="156" spans="1:12">
      <c r="A156" s="87" t="str">
        <f>IF(B156&lt;&gt;"",'Signature Sheet'!$D$13,"")</f>
        <v/>
      </c>
      <c r="B156" s="88"/>
      <c r="C156" s="88"/>
      <c r="D156" s="89"/>
      <c r="E156" s="89"/>
      <c r="F156" s="90"/>
      <c r="G156" s="90"/>
      <c r="H156" s="90"/>
      <c r="I156" s="89"/>
      <c r="J156" s="1"/>
      <c r="K156" s="46" t="str">
        <f>IF(AND(COUNTIF('Cash Accounts for Strange Nets'!A:A,C156)=0,E156="Netting with Strange Nets"),"Please update  'Cash Accounts for Strange Nets' with cash account settings","")</f>
        <v/>
      </c>
      <c r="L156" s="98" t="str">
        <f t="shared" si="2"/>
        <v/>
      </c>
    </row>
    <row r="157" spans="1:12">
      <c r="A157" s="87" t="str">
        <f>IF(B157&lt;&gt;"",'Signature Sheet'!$D$13,"")</f>
        <v/>
      </c>
      <c r="B157" s="88"/>
      <c r="C157" s="88"/>
      <c r="D157" s="89"/>
      <c r="E157" s="89"/>
      <c r="F157" s="90"/>
      <c r="G157" s="90"/>
      <c r="H157" s="90"/>
      <c r="I157" s="89"/>
      <c r="J157" s="1"/>
      <c r="K157" s="46" t="str">
        <f>IF(AND(COUNTIF('Cash Accounts for Strange Nets'!A:A,C157)=0,E157="Netting with Strange Nets"),"Please update  'Cash Accounts for Strange Nets' with cash account settings","")</f>
        <v/>
      </c>
      <c r="L157" s="98" t="str">
        <f t="shared" si="2"/>
        <v/>
      </c>
    </row>
    <row r="158" spans="1:12">
      <c r="A158" s="87" t="str">
        <f>IF(B158&lt;&gt;"",'Signature Sheet'!$D$13,"")</f>
        <v/>
      </c>
      <c r="B158" s="88"/>
      <c r="C158" s="88"/>
      <c r="D158" s="89"/>
      <c r="E158" s="89"/>
      <c r="F158" s="90"/>
      <c r="G158" s="90"/>
      <c r="H158" s="90"/>
      <c r="I158" s="89"/>
      <c r="J158" s="1"/>
      <c r="K158" s="46" t="str">
        <f>IF(AND(COUNTIF('Cash Accounts for Strange Nets'!A:A,C158)=0,E158="Netting with Strange Nets"),"Please update  'Cash Accounts for Strange Nets' with cash account settings","")</f>
        <v/>
      </c>
      <c r="L158" s="98" t="str">
        <f t="shared" si="2"/>
        <v/>
      </c>
    </row>
    <row r="159" spans="1:12">
      <c r="A159" s="87" t="str">
        <f>IF(B159&lt;&gt;"",'Signature Sheet'!$D$13,"")</f>
        <v/>
      </c>
      <c r="B159" s="88"/>
      <c r="C159" s="88"/>
      <c r="D159" s="89"/>
      <c r="E159" s="89"/>
      <c r="F159" s="90"/>
      <c r="G159" s="90"/>
      <c r="H159" s="90"/>
      <c r="I159" s="89"/>
      <c r="J159" s="1"/>
      <c r="K159" s="46" t="str">
        <f>IF(AND(COUNTIF('Cash Accounts for Strange Nets'!A:A,C159)=0,E159="Netting with Strange Nets"),"Please update  'Cash Accounts for Strange Nets' with cash account settings","")</f>
        <v/>
      </c>
      <c r="L159" s="98" t="str">
        <f t="shared" si="2"/>
        <v/>
      </c>
    </row>
    <row r="160" spans="1:12">
      <c r="A160" s="87" t="str">
        <f>IF(B160&lt;&gt;"",'Signature Sheet'!$D$13,"")</f>
        <v/>
      </c>
      <c r="B160" s="88"/>
      <c r="C160" s="88"/>
      <c r="D160" s="89"/>
      <c r="E160" s="89"/>
      <c r="F160" s="90"/>
      <c r="G160" s="90"/>
      <c r="H160" s="90"/>
      <c r="I160" s="89"/>
      <c r="J160" s="1"/>
      <c r="K160" s="46" t="str">
        <f>IF(AND(COUNTIF('Cash Accounts for Strange Nets'!A:A,C160)=0,E160="Netting with Strange Nets"),"Please update  'Cash Accounts for Strange Nets' with cash account settings","")</f>
        <v/>
      </c>
      <c r="L160" s="98" t="str">
        <f t="shared" si="2"/>
        <v/>
      </c>
    </row>
    <row r="161" spans="1:12">
      <c r="A161" s="87" t="str">
        <f>IF(B161&lt;&gt;"",'Signature Sheet'!$D$13,"")</f>
        <v/>
      </c>
      <c r="B161" s="88"/>
      <c r="C161" s="88"/>
      <c r="D161" s="89"/>
      <c r="E161" s="89"/>
      <c r="F161" s="90"/>
      <c r="G161" s="90"/>
      <c r="H161" s="90"/>
      <c r="I161" s="89"/>
      <c r="J161" s="1"/>
      <c r="K161" s="46" t="str">
        <f>IF(AND(COUNTIF('Cash Accounts for Strange Nets'!A:A,C161)=0,E161="Netting with Strange Nets"),"Please update  'Cash Accounts for Strange Nets' with cash account settings","")</f>
        <v/>
      </c>
      <c r="L161" s="98" t="str">
        <f t="shared" si="2"/>
        <v/>
      </c>
    </row>
    <row r="162" spans="1:12">
      <c r="A162" s="87" t="str">
        <f>IF(B162&lt;&gt;"",'Signature Sheet'!$D$13,"")</f>
        <v/>
      </c>
      <c r="B162" s="88"/>
      <c r="C162" s="88"/>
      <c r="D162" s="89"/>
      <c r="E162" s="89"/>
      <c r="F162" s="90"/>
      <c r="G162" s="90"/>
      <c r="H162" s="90"/>
      <c r="I162" s="89"/>
      <c r="J162" s="1"/>
      <c r="K162" s="46" t="str">
        <f>IF(AND(COUNTIF('Cash Accounts for Strange Nets'!A:A,C162)=0,E162="Netting with Strange Nets"),"Please update  'Cash Accounts for Strange Nets' with cash account settings","")</f>
        <v/>
      </c>
      <c r="L162" s="98" t="str">
        <f t="shared" si="2"/>
        <v/>
      </c>
    </row>
    <row r="163" spans="1:12">
      <c r="A163" s="87" t="str">
        <f>IF(B163&lt;&gt;"",'Signature Sheet'!$D$13,"")</f>
        <v/>
      </c>
      <c r="B163" s="88"/>
      <c r="C163" s="88"/>
      <c r="D163" s="89"/>
      <c r="E163" s="89"/>
      <c r="F163" s="90"/>
      <c r="G163" s="90"/>
      <c r="H163" s="90"/>
      <c r="I163" s="89"/>
      <c r="J163" s="1"/>
      <c r="K163" s="46" t="str">
        <f>IF(AND(COUNTIF('Cash Accounts for Strange Nets'!A:A,C163)=0,E163="Netting with Strange Nets"),"Please update  'Cash Accounts for Strange Nets' with cash account settings","")</f>
        <v/>
      </c>
      <c r="L163" s="98" t="str">
        <f t="shared" si="2"/>
        <v/>
      </c>
    </row>
    <row r="164" spans="1:12">
      <c r="A164" s="87" t="str">
        <f>IF(B164&lt;&gt;"",'Signature Sheet'!$D$13,"")</f>
        <v/>
      </c>
      <c r="B164" s="88"/>
      <c r="C164" s="88"/>
      <c r="D164" s="89"/>
      <c r="E164" s="89"/>
      <c r="F164" s="90"/>
      <c r="G164" s="90"/>
      <c r="H164" s="90"/>
      <c r="I164" s="89"/>
      <c r="J164" s="1"/>
      <c r="K164" s="46" t="str">
        <f>IF(AND(COUNTIF('Cash Accounts for Strange Nets'!A:A,C164)=0,E164="Netting with Strange Nets"),"Please update  'Cash Accounts for Strange Nets' with cash account settings","")</f>
        <v/>
      </c>
      <c r="L164" s="98" t="str">
        <f t="shared" si="2"/>
        <v/>
      </c>
    </row>
    <row r="165" spans="1:12">
      <c r="A165" s="87" t="str">
        <f>IF(B165&lt;&gt;"",'Signature Sheet'!$D$13,"")</f>
        <v/>
      </c>
      <c r="B165" s="88"/>
      <c r="C165" s="88"/>
      <c r="D165" s="89"/>
      <c r="E165" s="89"/>
      <c r="F165" s="90"/>
      <c r="G165" s="90"/>
      <c r="H165" s="90"/>
      <c r="I165" s="89"/>
      <c r="J165" s="1"/>
      <c r="K165" s="46" t="str">
        <f>IF(AND(COUNTIF('Cash Accounts for Strange Nets'!A:A,C165)=0,E165="Netting with Strange Nets"),"Please update  'Cash Accounts for Strange Nets' with cash account settings","")</f>
        <v/>
      </c>
      <c r="L165" s="98" t="str">
        <f t="shared" si="2"/>
        <v/>
      </c>
    </row>
    <row r="166" spans="1:12">
      <c r="A166" s="87" t="str">
        <f>IF(B166&lt;&gt;"",'Signature Sheet'!$D$13,"")</f>
        <v/>
      </c>
      <c r="B166" s="88"/>
      <c r="C166" s="88"/>
      <c r="D166" s="89"/>
      <c r="E166" s="89"/>
      <c r="F166" s="90"/>
      <c r="G166" s="90"/>
      <c r="H166" s="90"/>
      <c r="I166" s="89"/>
      <c r="J166" s="1"/>
      <c r="K166" s="46" t="str">
        <f>IF(AND(COUNTIF('Cash Accounts for Strange Nets'!A:A,C166)=0,E166="Netting with Strange Nets"),"Please update  'Cash Accounts for Strange Nets' with cash account settings","")</f>
        <v/>
      </c>
      <c r="L166" s="98" t="str">
        <f t="shared" si="2"/>
        <v/>
      </c>
    </row>
    <row r="167" spans="1:12">
      <c r="A167" s="87" t="str">
        <f>IF(B167&lt;&gt;"",'Signature Sheet'!$D$13,"")</f>
        <v/>
      </c>
      <c r="B167" s="88"/>
      <c r="C167" s="88"/>
      <c r="D167" s="89"/>
      <c r="E167" s="89"/>
      <c r="F167" s="90"/>
      <c r="G167" s="90"/>
      <c r="H167" s="90"/>
      <c r="I167" s="89"/>
      <c r="J167" s="1"/>
      <c r="K167" s="46" t="str">
        <f>IF(AND(COUNTIF('Cash Accounts for Strange Nets'!A:A,C167)=0,E167="Netting with Strange Nets"),"Please update  'Cash Accounts for Strange Nets' with cash account settings","")</f>
        <v/>
      </c>
      <c r="L167" s="98" t="str">
        <f t="shared" si="2"/>
        <v/>
      </c>
    </row>
    <row r="168" spans="1:12">
      <c r="A168" s="87" t="str">
        <f>IF(B168&lt;&gt;"",'Signature Sheet'!$D$13,"")</f>
        <v/>
      </c>
      <c r="B168" s="88"/>
      <c r="C168" s="88"/>
      <c r="D168" s="89"/>
      <c r="E168" s="89"/>
      <c r="F168" s="90"/>
      <c r="G168" s="90"/>
      <c r="H168" s="90"/>
      <c r="I168" s="89"/>
      <c r="J168" s="1"/>
      <c r="K168" s="46" t="str">
        <f>IF(AND(COUNTIF('Cash Accounts for Strange Nets'!A:A,C168)=0,E168="Netting with Strange Nets"),"Please update  'Cash Accounts for Strange Nets' with cash account settings","")</f>
        <v/>
      </c>
      <c r="L168" s="98" t="str">
        <f t="shared" si="2"/>
        <v/>
      </c>
    </row>
    <row r="169" spans="1:12">
      <c r="A169" s="87" t="str">
        <f>IF(B169&lt;&gt;"",'Signature Sheet'!$D$13,"")</f>
        <v/>
      </c>
      <c r="B169" s="88"/>
      <c r="C169" s="88"/>
      <c r="D169" s="89"/>
      <c r="E169" s="89"/>
      <c r="F169" s="90"/>
      <c r="G169" s="90"/>
      <c r="H169" s="90"/>
      <c r="I169" s="89"/>
      <c r="J169" s="1"/>
      <c r="K169" s="46" t="str">
        <f>IF(AND(COUNTIF('Cash Accounts for Strange Nets'!A:A,C169)=0,E169="Netting with Strange Nets"),"Please update  'Cash Accounts for Strange Nets' with cash account settings","")</f>
        <v/>
      </c>
      <c r="L169" s="98" t="str">
        <f t="shared" si="2"/>
        <v/>
      </c>
    </row>
    <row r="170" spans="1:12">
      <c r="A170" s="87" t="str">
        <f>IF(B170&lt;&gt;"",'Signature Sheet'!$D$13,"")</f>
        <v/>
      </c>
      <c r="B170" s="88"/>
      <c r="C170" s="88"/>
      <c r="D170" s="89"/>
      <c r="E170" s="89"/>
      <c r="F170" s="90"/>
      <c r="G170" s="90"/>
      <c r="H170" s="90"/>
      <c r="I170" s="89"/>
      <c r="J170" s="1"/>
      <c r="K170" s="46" t="str">
        <f>IF(AND(COUNTIF('Cash Accounts for Strange Nets'!A:A,C170)=0,E170="Netting with Strange Nets"),"Please update  'Cash Accounts for Strange Nets' with cash account settings","")</f>
        <v/>
      </c>
      <c r="L170" s="98" t="str">
        <f t="shared" si="2"/>
        <v/>
      </c>
    </row>
    <row r="171" spans="1:12">
      <c r="A171" s="87" t="str">
        <f>IF(B171&lt;&gt;"",'Signature Sheet'!$D$13,"")</f>
        <v/>
      </c>
      <c r="B171" s="88"/>
      <c r="C171" s="88"/>
      <c r="D171" s="89"/>
      <c r="E171" s="89"/>
      <c r="F171" s="90"/>
      <c r="G171" s="90"/>
      <c r="H171" s="90"/>
      <c r="I171" s="89"/>
      <c r="J171" s="1"/>
      <c r="K171" s="46" t="str">
        <f>IF(AND(COUNTIF('Cash Accounts for Strange Nets'!A:A,C171)=0,E171="Netting with Strange Nets"),"Please update  'Cash Accounts for Strange Nets' with cash account settings","")</f>
        <v/>
      </c>
      <c r="L171" s="98" t="str">
        <f t="shared" si="2"/>
        <v/>
      </c>
    </row>
    <row r="172" spans="1:12">
      <c r="A172" s="87" t="str">
        <f>IF(B172&lt;&gt;"",'Signature Sheet'!$D$13,"")</f>
        <v/>
      </c>
      <c r="B172" s="88"/>
      <c r="C172" s="88"/>
      <c r="D172" s="89"/>
      <c r="E172" s="89"/>
      <c r="F172" s="90"/>
      <c r="G172" s="90"/>
      <c r="H172" s="90"/>
      <c r="I172" s="89"/>
      <c r="J172" s="1"/>
      <c r="K172" s="46" t="str">
        <f>IF(AND(COUNTIF('Cash Accounts for Strange Nets'!A:A,C172)=0,E172="Netting with Strange Nets"),"Please update  'Cash Accounts for Strange Nets' with cash account settings","")</f>
        <v/>
      </c>
      <c r="L172" s="98" t="str">
        <f t="shared" si="2"/>
        <v/>
      </c>
    </row>
    <row r="173" spans="1:12">
      <c r="A173" s="87" t="str">
        <f>IF(B173&lt;&gt;"",'Signature Sheet'!$D$13,"")</f>
        <v/>
      </c>
      <c r="B173" s="88"/>
      <c r="C173" s="88"/>
      <c r="D173" s="89"/>
      <c r="E173" s="89"/>
      <c r="F173" s="90"/>
      <c r="G173" s="90"/>
      <c r="H173" s="90"/>
      <c r="I173" s="89"/>
      <c r="J173" s="1"/>
      <c r="K173" s="46" t="str">
        <f>IF(AND(COUNTIF('Cash Accounts for Strange Nets'!A:A,C173)=0,E173="Netting with Strange Nets"),"Please update  'Cash Accounts for Strange Nets' with cash account settings","")</f>
        <v/>
      </c>
      <c r="L173" s="98" t="str">
        <f t="shared" si="2"/>
        <v/>
      </c>
    </row>
    <row r="174" spans="1:12">
      <c r="A174" s="87" t="str">
        <f>IF(B174&lt;&gt;"",'Signature Sheet'!$D$13,"")</f>
        <v/>
      </c>
      <c r="B174" s="88"/>
      <c r="C174" s="88"/>
      <c r="D174" s="89"/>
      <c r="E174" s="89"/>
      <c r="F174" s="90"/>
      <c r="G174" s="90"/>
      <c r="H174" s="90"/>
      <c r="I174" s="89"/>
      <c r="J174" s="1"/>
      <c r="K174" s="46" t="str">
        <f>IF(AND(COUNTIF('Cash Accounts for Strange Nets'!A:A,C174)=0,E174="Netting with Strange Nets"),"Please update  'Cash Accounts for Strange Nets' with cash account settings","")</f>
        <v/>
      </c>
      <c r="L174" s="98" t="str">
        <f t="shared" si="2"/>
        <v/>
      </c>
    </row>
    <row r="175" spans="1:12">
      <c r="A175" s="87" t="str">
        <f>IF(B175&lt;&gt;"",'Signature Sheet'!$D$13,"")</f>
        <v/>
      </c>
      <c r="B175" s="88"/>
      <c r="C175" s="88"/>
      <c r="D175" s="89"/>
      <c r="E175" s="89"/>
      <c r="F175" s="90"/>
      <c r="G175" s="90"/>
      <c r="H175" s="90"/>
      <c r="I175" s="89"/>
      <c r="J175" s="1"/>
      <c r="K175" s="46" t="str">
        <f>IF(AND(COUNTIF('Cash Accounts for Strange Nets'!A:A,C175)=0,E175="Netting with Strange Nets"),"Please update  'Cash Accounts for Strange Nets' with cash account settings","")</f>
        <v/>
      </c>
      <c r="L175" s="98" t="str">
        <f t="shared" si="2"/>
        <v/>
      </c>
    </row>
    <row r="176" spans="1:12">
      <c r="A176" s="87" t="str">
        <f>IF(B176&lt;&gt;"",'Signature Sheet'!$D$13,"")</f>
        <v/>
      </c>
      <c r="B176" s="88"/>
      <c r="C176" s="88"/>
      <c r="D176" s="89"/>
      <c r="E176" s="89"/>
      <c r="F176" s="90"/>
      <c r="G176" s="90"/>
      <c r="H176" s="90"/>
      <c r="I176" s="89"/>
      <c r="J176" s="1"/>
      <c r="K176" s="46" t="str">
        <f>IF(AND(COUNTIF('Cash Accounts for Strange Nets'!A:A,C176)=0,E176="Netting with Strange Nets"),"Please update  'Cash Accounts for Strange Nets' with cash account settings","")</f>
        <v/>
      </c>
      <c r="L176" s="98" t="str">
        <f t="shared" si="2"/>
        <v/>
      </c>
    </row>
    <row r="177" spans="1:12">
      <c r="A177" s="87" t="str">
        <f>IF(B177&lt;&gt;"",'Signature Sheet'!$D$13,"")</f>
        <v/>
      </c>
      <c r="B177" s="88"/>
      <c r="C177" s="88"/>
      <c r="D177" s="89"/>
      <c r="E177" s="89"/>
      <c r="F177" s="90"/>
      <c r="G177" s="90"/>
      <c r="H177" s="90"/>
      <c r="I177" s="89"/>
      <c r="J177" s="1"/>
      <c r="K177" s="46" t="str">
        <f>IF(AND(COUNTIF('Cash Accounts for Strange Nets'!A:A,C177)=0,E177="Netting with Strange Nets"),"Please update  'Cash Accounts for Strange Nets' with cash account settings","")</f>
        <v/>
      </c>
      <c r="L177" s="98" t="str">
        <f t="shared" si="2"/>
        <v/>
      </c>
    </row>
    <row r="178" spans="1:12">
      <c r="A178" s="87" t="str">
        <f>IF(B178&lt;&gt;"",'Signature Sheet'!$D$13,"")</f>
        <v/>
      </c>
      <c r="B178" s="88"/>
      <c r="C178" s="88"/>
      <c r="D178" s="89"/>
      <c r="E178" s="89"/>
      <c r="F178" s="90"/>
      <c r="G178" s="90"/>
      <c r="H178" s="90"/>
      <c r="I178" s="89"/>
      <c r="J178" s="1"/>
      <c r="K178" s="46" t="str">
        <f>IF(AND(COUNTIF('Cash Accounts for Strange Nets'!A:A,C178)=0,E178="Netting with Strange Nets"),"Please update  'Cash Accounts for Strange Nets' with cash account settings","")</f>
        <v/>
      </c>
      <c r="L178" s="98" t="str">
        <f t="shared" si="2"/>
        <v/>
      </c>
    </row>
    <row r="179" spans="1:12">
      <c r="A179" s="87" t="str">
        <f>IF(B179&lt;&gt;"",'Signature Sheet'!$D$13,"")</f>
        <v/>
      </c>
      <c r="B179" s="88"/>
      <c r="C179" s="88"/>
      <c r="D179" s="89"/>
      <c r="E179" s="89"/>
      <c r="F179" s="90"/>
      <c r="G179" s="90"/>
      <c r="H179" s="90"/>
      <c r="I179" s="89"/>
      <c r="J179" s="1"/>
      <c r="K179" s="46" t="str">
        <f>IF(AND(COUNTIF('Cash Accounts for Strange Nets'!A:A,C179)=0,E179="Netting with Strange Nets"),"Please update  'Cash Accounts for Strange Nets' with cash account settings","")</f>
        <v/>
      </c>
      <c r="L179" s="98" t="str">
        <f t="shared" si="2"/>
        <v/>
      </c>
    </row>
    <row r="180" spans="1:12">
      <c r="A180" s="87" t="str">
        <f>IF(B180&lt;&gt;"",'Signature Sheet'!$D$13,"")</f>
        <v/>
      </c>
      <c r="B180" s="88"/>
      <c r="C180" s="88"/>
      <c r="D180" s="89"/>
      <c r="E180" s="89"/>
      <c r="F180" s="90"/>
      <c r="G180" s="90"/>
      <c r="H180" s="90"/>
      <c r="I180" s="89"/>
      <c r="J180" s="1"/>
      <c r="K180" s="46" t="str">
        <f>IF(AND(COUNTIF('Cash Accounts for Strange Nets'!A:A,C180)=0,E180="Netting with Strange Nets"),"Please update  'Cash Accounts for Strange Nets' with cash account settings","")</f>
        <v/>
      </c>
      <c r="L180" s="98" t="str">
        <f t="shared" si="2"/>
        <v/>
      </c>
    </row>
    <row r="181" spans="1:12">
      <c r="A181" s="87" t="str">
        <f>IF(B181&lt;&gt;"",'Signature Sheet'!$D$13,"")</f>
        <v/>
      </c>
      <c r="B181" s="88"/>
      <c r="C181" s="88"/>
      <c r="D181" s="89"/>
      <c r="E181" s="89"/>
      <c r="F181" s="90"/>
      <c r="G181" s="90"/>
      <c r="H181" s="90"/>
      <c r="I181" s="89"/>
      <c r="J181" s="1"/>
      <c r="K181" s="46" t="str">
        <f>IF(AND(COUNTIF('Cash Accounts for Strange Nets'!A:A,C181)=0,E181="Netting with Strange Nets"),"Please update  'Cash Accounts for Strange Nets' with cash account settings","")</f>
        <v/>
      </c>
      <c r="L181" s="98" t="str">
        <f t="shared" si="2"/>
        <v/>
      </c>
    </row>
    <row r="182" spans="1:12">
      <c r="A182" s="87" t="str">
        <f>IF(B182&lt;&gt;"",'Signature Sheet'!$D$13,"")</f>
        <v/>
      </c>
      <c r="B182" s="88"/>
      <c r="C182" s="88"/>
      <c r="D182" s="89"/>
      <c r="E182" s="89"/>
      <c r="F182" s="90"/>
      <c r="G182" s="90"/>
      <c r="H182" s="90"/>
      <c r="I182" s="89"/>
      <c r="J182" s="1"/>
      <c r="K182" s="46" t="str">
        <f>IF(AND(COUNTIF('Cash Accounts for Strange Nets'!A:A,C182)=0,E182="Netting with Strange Nets"),"Please update  'Cash Accounts for Strange Nets' with cash account settings","")</f>
        <v/>
      </c>
      <c r="L182" s="98" t="str">
        <f t="shared" si="2"/>
        <v/>
      </c>
    </row>
    <row r="183" spans="1:12">
      <c r="A183" s="87" t="str">
        <f>IF(B183&lt;&gt;"",'Signature Sheet'!$D$13,"")</f>
        <v/>
      </c>
      <c r="B183" s="88"/>
      <c r="C183" s="88"/>
      <c r="D183" s="89"/>
      <c r="E183" s="89"/>
      <c r="F183" s="90"/>
      <c r="G183" s="90"/>
      <c r="H183" s="90"/>
      <c r="I183" s="89"/>
      <c r="J183" s="1"/>
      <c r="K183" s="46" t="str">
        <f>IF(AND(COUNTIF('Cash Accounts for Strange Nets'!A:A,C183)=0,E183="Netting with Strange Nets"),"Please update  'Cash Accounts for Strange Nets' with cash account settings","")</f>
        <v/>
      </c>
      <c r="L183" s="98" t="str">
        <f t="shared" si="2"/>
        <v/>
      </c>
    </row>
    <row r="184" spans="1:12">
      <c r="A184" s="87" t="str">
        <f>IF(B184&lt;&gt;"",'Signature Sheet'!$D$13,"")</f>
        <v/>
      </c>
      <c r="B184" s="88"/>
      <c r="C184" s="88"/>
      <c r="D184" s="89"/>
      <c r="E184" s="89"/>
      <c r="F184" s="90"/>
      <c r="G184" s="90"/>
      <c r="H184" s="90"/>
      <c r="I184" s="89"/>
      <c r="J184" s="1"/>
      <c r="K184" s="46" t="str">
        <f>IF(AND(COUNTIF('Cash Accounts for Strange Nets'!A:A,C184)=0,E184="Netting with Strange Nets"),"Please update  'Cash Accounts for Strange Nets' with cash account settings","")</f>
        <v/>
      </c>
      <c r="L184" s="98" t="str">
        <f t="shared" si="2"/>
        <v/>
      </c>
    </row>
    <row r="185" spans="1:12">
      <c r="A185" s="87" t="str">
        <f>IF(B185&lt;&gt;"",'Signature Sheet'!$D$13,"")</f>
        <v/>
      </c>
      <c r="B185" s="88"/>
      <c r="C185" s="88"/>
      <c r="D185" s="89"/>
      <c r="E185" s="89"/>
      <c r="F185" s="90"/>
      <c r="G185" s="90"/>
      <c r="H185" s="90"/>
      <c r="I185" s="89"/>
      <c r="J185" s="1"/>
      <c r="K185" s="46" t="str">
        <f>IF(AND(COUNTIF('Cash Accounts for Strange Nets'!A:A,C185)=0,E185="Netting with Strange Nets"),"Please update  'Cash Accounts for Strange Nets' with cash account settings","")</f>
        <v/>
      </c>
      <c r="L185" s="98" t="str">
        <f t="shared" si="2"/>
        <v/>
      </c>
    </row>
    <row r="186" spans="1:12">
      <c r="A186" s="87" t="str">
        <f>IF(B186&lt;&gt;"",'Signature Sheet'!$D$13,"")</f>
        <v/>
      </c>
      <c r="B186" s="88"/>
      <c r="C186" s="88"/>
      <c r="D186" s="89"/>
      <c r="E186" s="89"/>
      <c r="F186" s="90"/>
      <c r="G186" s="90"/>
      <c r="H186" s="90"/>
      <c r="I186" s="89"/>
      <c r="J186" s="1"/>
      <c r="K186" s="46" t="str">
        <f>IF(AND(COUNTIF('Cash Accounts for Strange Nets'!A:A,C186)=0,E186="Netting with Strange Nets"),"Please update  'Cash Accounts for Strange Nets' with cash account settings","")</f>
        <v/>
      </c>
      <c r="L186" s="98" t="str">
        <f t="shared" si="2"/>
        <v/>
      </c>
    </row>
    <row r="187" spans="1:12">
      <c r="A187" s="87" t="str">
        <f>IF(B187&lt;&gt;"",'Signature Sheet'!$D$13,"")</f>
        <v/>
      </c>
      <c r="B187" s="88"/>
      <c r="C187" s="88"/>
      <c r="D187" s="89"/>
      <c r="E187" s="89"/>
      <c r="F187" s="90"/>
      <c r="G187" s="90"/>
      <c r="H187" s="90"/>
      <c r="I187" s="89"/>
      <c r="J187" s="1"/>
      <c r="K187" s="46" t="str">
        <f>IF(AND(COUNTIF('Cash Accounts for Strange Nets'!A:A,C187)=0,E187="Netting with Strange Nets"),"Please update  'Cash Accounts for Strange Nets' with cash account settings","")</f>
        <v/>
      </c>
      <c r="L187" s="98" t="str">
        <f t="shared" si="2"/>
        <v/>
      </c>
    </row>
    <row r="188" spans="1:12">
      <c r="A188" s="87" t="str">
        <f>IF(B188&lt;&gt;"",'Signature Sheet'!$D$13,"")</f>
        <v/>
      </c>
      <c r="B188" s="88"/>
      <c r="C188" s="88"/>
      <c r="D188" s="89"/>
      <c r="E188" s="89"/>
      <c r="F188" s="90"/>
      <c r="G188" s="90"/>
      <c r="H188" s="90"/>
      <c r="I188" s="89"/>
      <c r="J188" s="1"/>
      <c r="K188" s="46" t="str">
        <f>IF(AND(COUNTIF('Cash Accounts for Strange Nets'!A:A,C188)=0,E188="Netting with Strange Nets"),"Please update  'Cash Accounts for Strange Nets' with cash account settings","")</f>
        <v/>
      </c>
      <c r="L188" s="98" t="str">
        <f t="shared" si="2"/>
        <v/>
      </c>
    </row>
    <row r="189" spans="1:12">
      <c r="A189" s="87" t="str">
        <f>IF(B189&lt;&gt;"",'Signature Sheet'!$D$13,"")</f>
        <v/>
      </c>
      <c r="B189" s="88"/>
      <c r="C189" s="88"/>
      <c r="D189" s="89"/>
      <c r="E189" s="89"/>
      <c r="F189" s="90"/>
      <c r="G189" s="90"/>
      <c r="H189" s="90"/>
      <c r="I189" s="89"/>
      <c r="J189" s="1"/>
      <c r="K189" s="46" t="str">
        <f>IF(AND(COUNTIF('Cash Accounts for Strange Nets'!A:A,C189)=0,E189="Netting with Strange Nets"),"Please update  'Cash Accounts for Strange Nets' with cash account settings","")</f>
        <v/>
      </c>
      <c r="L189" s="98" t="str">
        <f t="shared" si="2"/>
        <v/>
      </c>
    </row>
    <row r="190" spans="1:12">
      <c r="A190" s="87" t="str">
        <f>IF(B190&lt;&gt;"",'Signature Sheet'!$D$13,"")</f>
        <v/>
      </c>
      <c r="B190" s="88"/>
      <c r="C190" s="88"/>
      <c r="D190" s="89"/>
      <c r="E190" s="89"/>
      <c r="F190" s="90"/>
      <c r="G190" s="90"/>
      <c r="H190" s="90"/>
      <c r="I190" s="89"/>
      <c r="J190" s="1"/>
      <c r="K190" s="46" t="str">
        <f>IF(AND(COUNTIF('Cash Accounts for Strange Nets'!A:A,C190)=0,E190="Netting with Strange Nets"),"Please update  'Cash Accounts for Strange Nets' with cash account settings","")</f>
        <v/>
      </c>
      <c r="L190" s="98" t="str">
        <f t="shared" si="2"/>
        <v/>
      </c>
    </row>
    <row r="191" spans="1:12">
      <c r="A191" s="87" t="str">
        <f>IF(B191&lt;&gt;"",'Signature Sheet'!$D$13,"")</f>
        <v/>
      </c>
      <c r="B191" s="88"/>
      <c r="C191" s="88"/>
      <c r="D191" s="89"/>
      <c r="E191" s="89"/>
      <c r="F191" s="90"/>
      <c r="G191" s="90"/>
      <c r="H191" s="90"/>
      <c r="I191" s="89"/>
      <c r="J191" s="1"/>
      <c r="K191" s="46" t="str">
        <f>IF(AND(COUNTIF('Cash Accounts for Strange Nets'!A:A,C191)=0,E191="Netting with Strange Nets"),"Please update  'Cash Accounts for Strange Nets' with cash account settings","")</f>
        <v/>
      </c>
      <c r="L191" s="98" t="str">
        <f t="shared" si="2"/>
        <v/>
      </c>
    </row>
    <row r="192" spans="1:12">
      <c r="A192" s="87" t="str">
        <f>IF(B192&lt;&gt;"",'Signature Sheet'!$D$13,"")</f>
        <v/>
      </c>
      <c r="B192" s="88"/>
      <c r="C192" s="88"/>
      <c r="D192" s="89"/>
      <c r="E192" s="89"/>
      <c r="F192" s="90"/>
      <c r="G192" s="90"/>
      <c r="H192" s="90"/>
      <c r="I192" s="89"/>
      <c r="J192" s="1"/>
      <c r="K192" s="46" t="str">
        <f>IF(AND(COUNTIF('Cash Accounts for Strange Nets'!A:A,C192)=0,E192="Netting with Strange Nets"),"Please update  'Cash Accounts for Strange Nets' with cash account settings","")</f>
        <v/>
      </c>
      <c r="L192" s="98" t="str">
        <f t="shared" si="2"/>
        <v/>
      </c>
    </row>
    <row r="193" spans="1:12">
      <c r="A193" s="87" t="str">
        <f>IF(B193&lt;&gt;"",'Signature Sheet'!$D$13,"")</f>
        <v/>
      </c>
      <c r="B193" s="88"/>
      <c r="C193" s="88"/>
      <c r="D193" s="89"/>
      <c r="E193" s="89"/>
      <c r="F193" s="90"/>
      <c r="G193" s="90"/>
      <c r="H193" s="90"/>
      <c r="I193" s="89"/>
      <c r="J193" s="1"/>
      <c r="K193" s="46" t="str">
        <f>IF(AND(COUNTIF('Cash Accounts for Strange Nets'!A:A,C193)=0,E193="Netting with Strange Nets"),"Please update  'Cash Accounts for Strange Nets' with cash account settings","")</f>
        <v/>
      </c>
      <c r="L193" s="98" t="str">
        <f t="shared" si="2"/>
        <v/>
      </c>
    </row>
    <row r="194" spans="1:12">
      <c r="A194" s="87" t="str">
        <f>IF(B194&lt;&gt;"",'Signature Sheet'!$D$13,"")</f>
        <v/>
      </c>
      <c r="B194" s="88"/>
      <c r="C194" s="88"/>
      <c r="D194" s="89"/>
      <c r="E194" s="89"/>
      <c r="F194" s="90"/>
      <c r="G194" s="90"/>
      <c r="H194" s="90"/>
      <c r="I194" s="89"/>
      <c r="J194" s="1"/>
      <c r="K194" s="46" t="str">
        <f>IF(AND(COUNTIF('Cash Accounts for Strange Nets'!A:A,C194)=0,E194="Netting with Strange Nets"),"Please update  'Cash Accounts for Strange Nets' with cash account settings","")</f>
        <v/>
      </c>
      <c r="L194" s="98" t="str">
        <f t="shared" si="2"/>
        <v/>
      </c>
    </row>
    <row r="195" spans="1:12">
      <c r="A195" s="87" t="str">
        <f>IF(B195&lt;&gt;"",'Signature Sheet'!$D$13,"")</f>
        <v/>
      </c>
      <c r="B195" s="88"/>
      <c r="C195" s="88"/>
      <c r="D195" s="89"/>
      <c r="E195" s="89"/>
      <c r="F195" s="90"/>
      <c r="G195" s="90"/>
      <c r="H195" s="90"/>
      <c r="I195" s="89"/>
      <c r="J195" s="1"/>
      <c r="K195" s="46" t="str">
        <f>IF(AND(COUNTIF('Cash Accounts for Strange Nets'!A:A,C195)=0,E195="Netting with Strange Nets"),"Please update  'Cash Accounts for Strange Nets' with cash account settings","")</f>
        <v/>
      </c>
      <c r="L195" s="98" t="str">
        <f t="shared" ref="L195:L258" si="3">IF(B195&lt;&gt;"",IF(C195="",$C$1 &amp; "/","") &amp; IF(D195="", $D$1&amp; "/", "")&amp; IF(E195="", $E$1&amp; "/", "")&amp;IF(E195="", $F$1&amp; "/", "")&amp; IF(G195="", $G$1&amp; "/", "")&amp; IF(I195="", $I$1&amp; "/", ""),"")</f>
        <v/>
      </c>
    </row>
    <row r="196" spans="1:12">
      <c r="A196" s="87" t="str">
        <f>IF(B196&lt;&gt;"",'Signature Sheet'!$D$13,"")</f>
        <v/>
      </c>
      <c r="B196" s="88"/>
      <c r="C196" s="88"/>
      <c r="D196" s="89"/>
      <c r="E196" s="89"/>
      <c r="F196" s="90"/>
      <c r="G196" s="90"/>
      <c r="H196" s="90"/>
      <c r="I196" s="89"/>
      <c r="J196" s="1"/>
      <c r="K196" s="46" t="str">
        <f>IF(AND(COUNTIF('Cash Accounts for Strange Nets'!A:A,C196)=0,E196="Netting with Strange Nets"),"Please update  'Cash Accounts for Strange Nets' with cash account settings","")</f>
        <v/>
      </c>
      <c r="L196" s="98" t="str">
        <f t="shared" si="3"/>
        <v/>
      </c>
    </row>
    <row r="197" spans="1:12">
      <c r="A197" s="87" t="str">
        <f>IF(B197&lt;&gt;"",'Signature Sheet'!$D$13,"")</f>
        <v/>
      </c>
      <c r="B197" s="88"/>
      <c r="C197" s="88"/>
      <c r="D197" s="89"/>
      <c r="E197" s="89"/>
      <c r="F197" s="90"/>
      <c r="G197" s="90"/>
      <c r="H197" s="90"/>
      <c r="I197" s="89"/>
      <c r="J197" s="1"/>
      <c r="K197" s="46" t="str">
        <f>IF(AND(COUNTIF('Cash Accounts for Strange Nets'!A:A,C197)=0,E197="Netting with Strange Nets"),"Please update  'Cash Accounts for Strange Nets' with cash account settings","")</f>
        <v/>
      </c>
      <c r="L197" s="98" t="str">
        <f t="shared" si="3"/>
        <v/>
      </c>
    </row>
    <row r="198" spans="1:12">
      <c r="A198" s="87" t="str">
        <f>IF(B198&lt;&gt;"",'Signature Sheet'!$D$13,"")</f>
        <v/>
      </c>
      <c r="B198" s="88"/>
      <c r="C198" s="88"/>
      <c r="D198" s="89"/>
      <c r="E198" s="89"/>
      <c r="F198" s="90"/>
      <c r="G198" s="90"/>
      <c r="H198" s="90"/>
      <c r="I198" s="89"/>
      <c r="J198" s="1"/>
      <c r="K198" s="46" t="str">
        <f>IF(AND(COUNTIF('Cash Accounts for Strange Nets'!A:A,C198)=0,E198="Netting with Strange Nets"),"Please update  'Cash Accounts for Strange Nets' with cash account settings","")</f>
        <v/>
      </c>
      <c r="L198" s="98" t="str">
        <f t="shared" si="3"/>
        <v/>
      </c>
    </row>
    <row r="199" spans="1:12">
      <c r="A199" s="87" t="str">
        <f>IF(B199&lt;&gt;"",'Signature Sheet'!$D$13,"")</f>
        <v/>
      </c>
      <c r="B199" s="88"/>
      <c r="C199" s="88"/>
      <c r="D199" s="89"/>
      <c r="E199" s="89"/>
      <c r="F199" s="90"/>
      <c r="G199" s="90"/>
      <c r="H199" s="90"/>
      <c r="I199" s="89"/>
      <c r="J199" s="1"/>
      <c r="K199" s="46" t="str">
        <f>IF(AND(COUNTIF('Cash Accounts for Strange Nets'!A:A,C199)=0,E199="Netting with Strange Nets"),"Please update  'Cash Accounts for Strange Nets' with cash account settings","")</f>
        <v/>
      </c>
      <c r="L199" s="98" t="str">
        <f t="shared" si="3"/>
        <v/>
      </c>
    </row>
    <row r="200" spans="1:12">
      <c r="A200" s="87" t="str">
        <f>IF(B200&lt;&gt;"",'Signature Sheet'!$D$13,"")</f>
        <v/>
      </c>
      <c r="B200" s="88"/>
      <c r="C200" s="88"/>
      <c r="D200" s="89"/>
      <c r="E200" s="89"/>
      <c r="F200" s="90"/>
      <c r="G200" s="90"/>
      <c r="H200" s="90"/>
      <c r="I200" s="89"/>
      <c r="J200" s="1"/>
      <c r="K200" s="46" t="str">
        <f>IF(AND(COUNTIF('Cash Accounts for Strange Nets'!A:A,C200)=0,E200="Netting with Strange Nets"),"Please update  'Cash Accounts for Strange Nets' with cash account settings","")</f>
        <v/>
      </c>
      <c r="L200" s="98" t="str">
        <f t="shared" si="3"/>
        <v/>
      </c>
    </row>
    <row r="201" spans="1:12">
      <c r="A201" s="87" t="str">
        <f>IF(B201&lt;&gt;"",'Signature Sheet'!$D$13,"")</f>
        <v/>
      </c>
      <c r="B201" s="88"/>
      <c r="C201" s="88"/>
      <c r="D201" s="89"/>
      <c r="E201" s="89"/>
      <c r="F201" s="90"/>
      <c r="G201" s="90"/>
      <c r="H201" s="90"/>
      <c r="I201" s="89"/>
      <c r="J201" s="1"/>
      <c r="K201" s="46" t="str">
        <f>IF(AND(COUNTIF('Cash Accounts for Strange Nets'!A:A,C201)=0,E201="Netting with Strange Nets"),"Please update  'Cash Accounts for Strange Nets' with cash account settings","")</f>
        <v/>
      </c>
      <c r="L201" s="98" t="str">
        <f t="shared" si="3"/>
        <v/>
      </c>
    </row>
    <row r="202" spans="1:12">
      <c r="A202" s="87" t="str">
        <f>IF(B202&lt;&gt;"",'Signature Sheet'!$D$13,"")</f>
        <v/>
      </c>
      <c r="B202" s="88"/>
      <c r="C202" s="88"/>
      <c r="D202" s="89"/>
      <c r="E202" s="89"/>
      <c r="F202" s="90"/>
      <c r="G202" s="90"/>
      <c r="H202" s="90"/>
      <c r="I202" s="89"/>
      <c r="J202" s="1"/>
      <c r="K202" s="46" t="str">
        <f>IF(AND(COUNTIF('Cash Accounts for Strange Nets'!A:A,C202)=0,E202="Netting with Strange Nets"),"Please update  'Cash Accounts for Strange Nets' with cash account settings","")</f>
        <v/>
      </c>
      <c r="L202" s="98" t="str">
        <f t="shared" si="3"/>
        <v/>
      </c>
    </row>
    <row r="203" spans="1:12">
      <c r="A203" s="87" t="str">
        <f>IF(B203&lt;&gt;"",'Signature Sheet'!$D$13,"")</f>
        <v/>
      </c>
      <c r="B203" s="88"/>
      <c r="C203" s="88"/>
      <c r="D203" s="89"/>
      <c r="E203" s="89"/>
      <c r="F203" s="90"/>
      <c r="G203" s="90"/>
      <c r="H203" s="90"/>
      <c r="I203" s="89"/>
      <c r="J203" s="1"/>
      <c r="K203" s="46" t="str">
        <f>IF(AND(COUNTIF('Cash Accounts for Strange Nets'!A:A,C203)=0,E203="Netting with Strange Nets"),"Please update  'Cash Accounts for Strange Nets' with cash account settings","")</f>
        <v/>
      </c>
      <c r="L203" s="98" t="str">
        <f t="shared" si="3"/>
        <v/>
      </c>
    </row>
    <row r="204" spans="1:12">
      <c r="A204" s="87" t="str">
        <f>IF(B204&lt;&gt;"",'Signature Sheet'!$D$13,"")</f>
        <v/>
      </c>
      <c r="B204" s="88"/>
      <c r="C204" s="88"/>
      <c r="D204" s="89"/>
      <c r="E204" s="89"/>
      <c r="F204" s="90"/>
      <c r="G204" s="90"/>
      <c r="H204" s="90"/>
      <c r="I204" s="89"/>
      <c r="J204" s="1"/>
      <c r="K204" s="46" t="str">
        <f>IF(AND(COUNTIF('Cash Accounts for Strange Nets'!A:A,C204)=0,E204="Netting with Strange Nets"),"Please update  'Cash Accounts for Strange Nets' with cash account settings","")</f>
        <v/>
      </c>
      <c r="L204" s="98" t="str">
        <f t="shared" si="3"/>
        <v/>
      </c>
    </row>
    <row r="205" spans="1:12">
      <c r="A205" s="87" t="str">
        <f>IF(B205&lt;&gt;"",'Signature Sheet'!$D$13,"")</f>
        <v/>
      </c>
      <c r="B205" s="88"/>
      <c r="C205" s="88"/>
      <c r="D205" s="89"/>
      <c r="E205" s="89"/>
      <c r="F205" s="90"/>
      <c r="G205" s="90"/>
      <c r="H205" s="90"/>
      <c r="I205" s="89"/>
      <c r="J205" s="1"/>
      <c r="K205" s="46" t="str">
        <f>IF(AND(COUNTIF('Cash Accounts for Strange Nets'!A:A,C205)=0,E205="Netting with Strange Nets"),"Please update  'Cash Accounts for Strange Nets' with cash account settings","")</f>
        <v/>
      </c>
      <c r="L205" s="98" t="str">
        <f t="shared" si="3"/>
        <v/>
      </c>
    </row>
    <row r="206" spans="1:12">
      <c r="A206" s="87" t="str">
        <f>IF(B206&lt;&gt;"",'Signature Sheet'!$D$13,"")</f>
        <v/>
      </c>
      <c r="B206" s="88"/>
      <c r="C206" s="88"/>
      <c r="D206" s="89"/>
      <c r="E206" s="89"/>
      <c r="F206" s="90"/>
      <c r="G206" s="90"/>
      <c r="H206" s="90"/>
      <c r="I206" s="89"/>
      <c r="J206" s="1"/>
      <c r="K206" s="46" t="str">
        <f>IF(AND(COUNTIF('Cash Accounts for Strange Nets'!A:A,C206)=0,E206="Netting with Strange Nets"),"Please update  'Cash Accounts for Strange Nets' with cash account settings","")</f>
        <v/>
      </c>
      <c r="L206" s="98" t="str">
        <f t="shared" si="3"/>
        <v/>
      </c>
    </row>
    <row r="207" spans="1:12">
      <c r="A207" s="87" t="str">
        <f>IF(B207&lt;&gt;"",'Signature Sheet'!$D$13,"")</f>
        <v/>
      </c>
      <c r="B207" s="88"/>
      <c r="C207" s="88"/>
      <c r="D207" s="89"/>
      <c r="E207" s="89"/>
      <c r="F207" s="90"/>
      <c r="G207" s="90"/>
      <c r="H207" s="90"/>
      <c r="I207" s="89"/>
      <c r="J207" s="1"/>
      <c r="K207" s="46" t="str">
        <f>IF(AND(COUNTIF('Cash Accounts for Strange Nets'!A:A,C207)=0,E207="Netting with Strange Nets"),"Please update  'Cash Accounts for Strange Nets' with cash account settings","")</f>
        <v/>
      </c>
      <c r="L207" s="98" t="str">
        <f t="shared" si="3"/>
        <v/>
      </c>
    </row>
    <row r="208" spans="1:12">
      <c r="A208" s="87" t="str">
        <f>IF(B208&lt;&gt;"",'Signature Sheet'!$D$13,"")</f>
        <v/>
      </c>
      <c r="B208" s="88"/>
      <c r="C208" s="88"/>
      <c r="D208" s="89"/>
      <c r="E208" s="89"/>
      <c r="F208" s="90"/>
      <c r="G208" s="90"/>
      <c r="H208" s="90"/>
      <c r="I208" s="89"/>
      <c r="J208" s="1"/>
      <c r="K208" s="46" t="str">
        <f>IF(AND(COUNTIF('Cash Accounts for Strange Nets'!A:A,C208)=0,E208="Netting with Strange Nets"),"Please update  'Cash Accounts for Strange Nets' with cash account settings","")</f>
        <v/>
      </c>
      <c r="L208" s="98" t="str">
        <f t="shared" si="3"/>
        <v/>
      </c>
    </row>
    <row r="209" spans="1:12">
      <c r="A209" s="87" t="str">
        <f>IF(B209&lt;&gt;"",'Signature Sheet'!$D$13,"")</f>
        <v/>
      </c>
      <c r="B209" s="88"/>
      <c r="C209" s="88"/>
      <c r="D209" s="89"/>
      <c r="E209" s="89"/>
      <c r="F209" s="90"/>
      <c r="G209" s="90"/>
      <c r="H209" s="90"/>
      <c r="I209" s="89"/>
      <c r="J209" s="1"/>
      <c r="K209" s="46" t="str">
        <f>IF(AND(COUNTIF('Cash Accounts for Strange Nets'!A:A,C209)=0,E209="Netting with Strange Nets"),"Please update  'Cash Accounts for Strange Nets' with cash account settings","")</f>
        <v/>
      </c>
      <c r="L209" s="98" t="str">
        <f t="shared" si="3"/>
        <v/>
      </c>
    </row>
    <row r="210" spans="1:12">
      <c r="A210" s="87" t="str">
        <f>IF(B210&lt;&gt;"",'Signature Sheet'!$D$13,"")</f>
        <v/>
      </c>
      <c r="B210" s="88"/>
      <c r="C210" s="88"/>
      <c r="D210" s="89"/>
      <c r="E210" s="89"/>
      <c r="F210" s="90"/>
      <c r="G210" s="90"/>
      <c r="H210" s="90"/>
      <c r="I210" s="89"/>
      <c r="J210" s="1"/>
      <c r="K210" s="46" t="str">
        <f>IF(AND(COUNTIF('Cash Accounts for Strange Nets'!A:A,C210)=0,E210="Netting with Strange Nets"),"Please update  'Cash Accounts for Strange Nets' with cash account settings","")</f>
        <v/>
      </c>
      <c r="L210" s="98" t="str">
        <f t="shared" si="3"/>
        <v/>
      </c>
    </row>
    <row r="211" spans="1:12">
      <c r="A211" s="87" t="str">
        <f>IF(B211&lt;&gt;"",'Signature Sheet'!$D$13,"")</f>
        <v/>
      </c>
      <c r="B211" s="88"/>
      <c r="C211" s="88"/>
      <c r="D211" s="89"/>
      <c r="E211" s="89"/>
      <c r="F211" s="90"/>
      <c r="G211" s="90"/>
      <c r="H211" s="90"/>
      <c r="I211" s="89"/>
      <c r="J211" s="1"/>
      <c r="K211" s="46" t="str">
        <f>IF(AND(COUNTIF('Cash Accounts for Strange Nets'!A:A,C211)=0,E211="Netting with Strange Nets"),"Please update  'Cash Accounts for Strange Nets' with cash account settings","")</f>
        <v/>
      </c>
      <c r="L211" s="98" t="str">
        <f t="shared" si="3"/>
        <v/>
      </c>
    </row>
    <row r="212" spans="1:12">
      <c r="A212" s="87" t="str">
        <f>IF(B212&lt;&gt;"",'Signature Sheet'!$D$13,"")</f>
        <v/>
      </c>
      <c r="B212" s="88"/>
      <c r="C212" s="88"/>
      <c r="D212" s="89"/>
      <c r="E212" s="89"/>
      <c r="F212" s="90"/>
      <c r="G212" s="90"/>
      <c r="H212" s="90"/>
      <c r="I212" s="89"/>
      <c r="J212" s="1"/>
      <c r="K212" s="46" t="str">
        <f>IF(AND(COUNTIF('Cash Accounts for Strange Nets'!A:A,C212)=0,E212="Netting with Strange Nets"),"Please update  'Cash Accounts for Strange Nets' with cash account settings","")</f>
        <v/>
      </c>
      <c r="L212" s="98" t="str">
        <f t="shared" si="3"/>
        <v/>
      </c>
    </row>
    <row r="213" spans="1:12">
      <c r="A213" s="87" t="str">
        <f>IF(B213&lt;&gt;"",'Signature Sheet'!$D$13,"")</f>
        <v/>
      </c>
      <c r="B213" s="88"/>
      <c r="C213" s="88"/>
      <c r="D213" s="89"/>
      <c r="E213" s="89"/>
      <c r="F213" s="90"/>
      <c r="G213" s="90"/>
      <c r="H213" s="90"/>
      <c r="I213" s="89"/>
      <c r="J213" s="1"/>
      <c r="K213" s="46" t="str">
        <f>IF(AND(COUNTIF('Cash Accounts for Strange Nets'!A:A,C213)=0,E213="Netting with Strange Nets"),"Please update  'Cash Accounts for Strange Nets' with cash account settings","")</f>
        <v/>
      </c>
      <c r="L213" s="98" t="str">
        <f t="shared" si="3"/>
        <v/>
      </c>
    </row>
    <row r="214" spans="1:12">
      <c r="A214" s="87" t="str">
        <f>IF(B214&lt;&gt;"",'Signature Sheet'!$D$13,"")</f>
        <v/>
      </c>
      <c r="B214" s="88"/>
      <c r="C214" s="88"/>
      <c r="D214" s="89"/>
      <c r="E214" s="89"/>
      <c r="F214" s="90"/>
      <c r="G214" s="90"/>
      <c r="H214" s="90"/>
      <c r="I214" s="89"/>
      <c r="J214" s="1"/>
      <c r="K214" s="46" t="str">
        <f>IF(AND(COUNTIF('Cash Accounts for Strange Nets'!A:A,C214)=0,E214="Netting with Strange Nets"),"Please update  'Cash Accounts for Strange Nets' with cash account settings","")</f>
        <v/>
      </c>
      <c r="L214" s="98" t="str">
        <f t="shared" si="3"/>
        <v/>
      </c>
    </row>
    <row r="215" spans="1:12">
      <c r="A215" s="87" t="str">
        <f>IF(B215&lt;&gt;"",'Signature Sheet'!$D$13,"")</f>
        <v/>
      </c>
      <c r="B215" s="88"/>
      <c r="C215" s="88"/>
      <c r="D215" s="89"/>
      <c r="E215" s="89"/>
      <c r="F215" s="90"/>
      <c r="G215" s="90"/>
      <c r="H215" s="90"/>
      <c r="I215" s="89"/>
      <c r="J215" s="1"/>
      <c r="K215" s="46" t="str">
        <f>IF(AND(COUNTIF('Cash Accounts for Strange Nets'!A:A,C215)=0,E215="Netting with Strange Nets"),"Please update  'Cash Accounts for Strange Nets' with cash account settings","")</f>
        <v/>
      </c>
      <c r="L215" s="98" t="str">
        <f t="shared" si="3"/>
        <v/>
      </c>
    </row>
    <row r="216" spans="1:12">
      <c r="A216" s="87" t="str">
        <f>IF(B216&lt;&gt;"",'Signature Sheet'!$D$13,"")</f>
        <v/>
      </c>
      <c r="B216" s="88"/>
      <c r="C216" s="88"/>
      <c r="D216" s="89"/>
      <c r="E216" s="89"/>
      <c r="F216" s="90"/>
      <c r="G216" s="90"/>
      <c r="H216" s="90"/>
      <c r="I216" s="89"/>
      <c r="J216" s="1"/>
      <c r="K216" s="46" t="str">
        <f>IF(AND(COUNTIF('Cash Accounts for Strange Nets'!A:A,C216)=0,E216="Netting with Strange Nets"),"Please update  'Cash Accounts for Strange Nets' with cash account settings","")</f>
        <v/>
      </c>
      <c r="L216" s="98" t="str">
        <f t="shared" si="3"/>
        <v/>
      </c>
    </row>
    <row r="217" spans="1:12">
      <c r="A217" s="87" t="str">
        <f>IF(B217&lt;&gt;"",'Signature Sheet'!$D$13,"")</f>
        <v/>
      </c>
      <c r="B217" s="88"/>
      <c r="C217" s="88"/>
      <c r="D217" s="89"/>
      <c r="E217" s="89"/>
      <c r="F217" s="90"/>
      <c r="G217" s="90"/>
      <c r="H217" s="90"/>
      <c r="I217" s="89"/>
      <c r="J217" s="1"/>
      <c r="K217" s="46" t="str">
        <f>IF(AND(COUNTIF('Cash Accounts for Strange Nets'!A:A,C217)=0,E217="Netting with Strange Nets"),"Please update  'Cash Accounts for Strange Nets' with cash account settings","")</f>
        <v/>
      </c>
      <c r="L217" s="98" t="str">
        <f t="shared" si="3"/>
        <v/>
      </c>
    </row>
    <row r="218" spans="1:12">
      <c r="A218" s="87" t="str">
        <f>IF(B218&lt;&gt;"",'Signature Sheet'!$D$13,"")</f>
        <v/>
      </c>
      <c r="B218" s="88"/>
      <c r="C218" s="88"/>
      <c r="D218" s="89"/>
      <c r="E218" s="89"/>
      <c r="F218" s="90"/>
      <c r="G218" s="90"/>
      <c r="H218" s="90"/>
      <c r="I218" s="89"/>
      <c r="J218" s="1"/>
      <c r="K218" s="46" t="str">
        <f>IF(AND(COUNTIF('Cash Accounts for Strange Nets'!A:A,C218)=0,E218="Netting with Strange Nets"),"Please update  'Cash Accounts for Strange Nets' with cash account settings","")</f>
        <v/>
      </c>
      <c r="L218" s="98" t="str">
        <f t="shared" si="3"/>
        <v/>
      </c>
    </row>
    <row r="219" spans="1:12">
      <c r="A219" s="87" t="str">
        <f>IF(B219&lt;&gt;"",'Signature Sheet'!$D$13,"")</f>
        <v/>
      </c>
      <c r="B219" s="88"/>
      <c r="C219" s="88"/>
      <c r="D219" s="89"/>
      <c r="E219" s="89"/>
      <c r="F219" s="90"/>
      <c r="G219" s="90"/>
      <c r="H219" s="90"/>
      <c r="I219" s="89"/>
      <c r="J219" s="1"/>
      <c r="K219" s="46" t="str">
        <f>IF(AND(COUNTIF('Cash Accounts for Strange Nets'!A:A,C219)=0,E219="Netting with Strange Nets"),"Please update  'Cash Accounts for Strange Nets' with cash account settings","")</f>
        <v/>
      </c>
      <c r="L219" s="98" t="str">
        <f t="shared" si="3"/>
        <v/>
      </c>
    </row>
    <row r="220" spans="1:12">
      <c r="A220" s="87" t="str">
        <f>IF(B220&lt;&gt;"",'Signature Sheet'!$D$13,"")</f>
        <v/>
      </c>
      <c r="B220" s="88"/>
      <c r="C220" s="88"/>
      <c r="D220" s="89"/>
      <c r="E220" s="89"/>
      <c r="F220" s="90"/>
      <c r="G220" s="90"/>
      <c r="H220" s="90"/>
      <c r="I220" s="89"/>
      <c r="J220" s="1"/>
      <c r="K220" s="46" t="str">
        <f>IF(AND(COUNTIF('Cash Accounts for Strange Nets'!A:A,C220)=0,E220="Netting with Strange Nets"),"Please update  'Cash Accounts for Strange Nets' with cash account settings","")</f>
        <v/>
      </c>
      <c r="L220" s="98" t="str">
        <f t="shared" si="3"/>
        <v/>
      </c>
    </row>
    <row r="221" spans="1:12">
      <c r="A221" s="87" t="str">
        <f>IF(B221&lt;&gt;"",'Signature Sheet'!$D$13,"")</f>
        <v/>
      </c>
      <c r="B221" s="88"/>
      <c r="C221" s="88"/>
      <c r="D221" s="89"/>
      <c r="E221" s="89"/>
      <c r="F221" s="90"/>
      <c r="G221" s="90"/>
      <c r="H221" s="90"/>
      <c r="I221" s="89"/>
      <c r="J221" s="1"/>
      <c r="K221" s="46" t="str">
        <f>IF(AND(COUNTIF('Cash Accounts for Strange Nets'!A:A,C221)=0,E221="Netting with Strange Nets"),"Please update  'Cash Accounts for Strange Nets' with cash account settings","")</f>
        <v/>
      </c>
      <c r="L221" s="98" t="str">
        <f t="shared" si="3"/>
        <v/>
      </c>
    </row>
    <row r="222" spans="1:12">
      <c r="A222" s="87" t="str">
        <f>IF(B222&lt;&gt;"",'Signature Sheet'!$D$13,"")</f>
        <v/>
      </c>
      <c r="B222" s="88"/>
      <c r="C222" s="88"/>
      <c r="D222" s="89"/>
      <c r="E222" s="89"/>
      <c r="F222" s="90"/>
      <c r="G222" s="90"/>
      <c r="H222" s="90"/>
      <c r="I222" s="89"/>
      <c r="J222" s="1"/>
      <c r="K222" s="46" t="str">
        <f>IF(AND(COUNTIF('Cash Accounts for Strange Nets'!A:A,C222)=0,E222="Netting with Strange Nets"),"Please update  'Cash Accounts for Strange Nets' with cash account settings","")</f>
        <v/>
      </c>
      <c r="L222" s="98" t="str">
        <f t="shared" si="3"/>
        <v/>
      </c>
    </row>
    <row r="223" spans="1:12">
      <c r="A223" s="87" t="str">
        <f>IF(B223&lt;&gt;"",'Signature Sheet'!$D$13,"")</f>
        <v/>
      </c>
      <c r="B223" s="88"/>
      <c r="C223" s="88"/>
      <c r="D223" s="89"/>
      <c r="E223" s="89"/>
      <c r="F223" s="90"/>
      <c r="G223" s="90"/>
      <c r="H223" s="90"/>
      <c r="I223" s="89"/>
      <c r="J223" s="1"/>
      <c r="K223" s="46" t="str">
        <f>IF(AND(COUNTIF('Cash Accounts for Strange Nets'!A:A,C223)=0,E223="Netting with Strange Nets"),"Please update  'Cash Accounts for Strange Nets' with cash account settings","")</f>
        <v/>
      </c>
      <c r="L223" s="98" t="str">
        <f t="shared" si="3"/>
        <v/>
      </c>
    </row>
    <row r="224" spans="1:12">
      <c r="A224" s="87" t="str">
        <f>IF(B224&lt;&gt;"",'Signature Sheet'!$D$13,"")</f>
        <v/>
      </c>
      <c r="B224" s="88"/>
      <c r="C224" s="88"/>
      <c r="D224" s="89"/>
      <c r="E224" s="89"/>
      <c r="F224" s="90"/>
      <c r="G224" s="90"/>
      <c r="H224" s="90"/>
      <c r="I224" s="89"/>
      <c r="J224" s="1"/>
      <c r="K224" s="46" t="str">
        <f>IF(AND(COUNTIF('Cash Accounts for Strange Nets'!A:A,C224)=0,E224="Netting with Strange Nets"),"Please update  'Cash Accounts for Strange Nets' with cash account settings","")</f>
        <v/>
      </c>
      <c r="L224" s="98" t="str">
        <f t="shared" si="3"/>
        <v/>
      </c>
    </row>
    <row r="225" spans="1:12">
      <c r="A225" s="87" t="str">
        <f>IF(B225&lt;&gt;"",'Signature Sheet'!$D$13,"")</f>
        <v/>
      </c>
      <c r="B225" s="88"/>
      <c r="C225" s="88"/>
      <c r="D225" s="89"/>
      <c r="E225" s="89"/>
      <c r="F225" s="90"/>
      <c r="G225" s="90"/>
      <c r="H225" s="90"/>
      <c r="I225" s="89"/>
      <c r="J225" s="1"/>
      <c r="K225" s="46" t="str">
        <f>IF(AND(COUNTIF('Cash Accounts for Strange Nets'!A:A,C225)=0,E225="Netting with Strange Nets"),"Please update  'Cash Accounts for Strange Nets' with cash account settings","")</f>
        <v/>
      </c>
      <c r="L225" s="98" t="str">
        <f t="shared" si="3"/>
        <v/>
      </c>
    </row>
    <row r="226" spans="1:12">
      <c r="A226" s="87" t="str">
        <f>IF(B226&lt;&gt;"",'Signature Sheet'!$D$13,"")</f>
        <v/>
      </c>
      <c r="B226" s="88"/>
      <c r="C226" s="88"/>
      <c r="D226" s="89"/>
      <c r="E226" s="89"/>
      <c r="F226" s="90"/>
      <c r="G226" s="90"/>
      <c r="H226" s="90"/>
      <c r="I226" s="89"/>
      <c r="J226" s="1"/>
      <c r="K226" s="46" t="str">
        <f>IF(AND(COUNTIF('Cash Accounts for Strange Nets'!A:A,C226)=0,E226="Netting with Strange Nets"),"Please update  'Cash Accounts for Strange Nets' with cash account settings","")</f>
        <v/>
      </c>
      <c r="L226" s="98" t="str">
        <f t="shared" si="3"/>
        <v/>
      </c>
    </row>
    <row r="227" spans="1:12">
      <c r="A227" s="87" t="str">
        <f>IF(B227&lt;&gt;"",'Signature Sheet'!$D$13,"")</f>
        <v/>
      </c>
      <c r="B227" s="88"/>
      <c r="C227" s="88"/>
      <c r="D227" s="89"/>
      <c r="E227" s="89"/>
      <c r="F227" s="90"/>
      <c r="G227" s="90"/>
      <c r="H227" s="90"/>
      <c r="I227" s="89"/>
      <c r="J227" s="1"/>
      <c r="K227" s="46" t="str">
        <f>IF(AND(COUNTIF('Cash Accounts for Strange Nets'!A:A,C227)=0,E227="Netting with Strange Nets"),"Please update  'Cash Accounts for Strange Nets' with cash account settings","")</f>
        <v/>
      </c>
      <c r="L227" s="98" t="str">
        <f t="shared" si="3"/>
        <v/>
      </c>
    </row>
    <row r="228" spans="1:12">
      <c r="A228" s="87" t="str">
        <f>IF(B228&lt;&gt;"",'Signature Sheet'!$D$13,"")</f>
        <v/>
      </c>
      <c r="B228" s="88"/>
      <c r="C228" s="88"/>
      <c r="D228" s="89"/>
      <c r="E228" s="89"/>
      <c r="F228" s="90"/>
      <c r="G228" s="90"/>
      <c r="H228" s="90"/>
      <c r="I228" s="89"/>
      <c r="J228" s="1"/>
      <c r="K228" s="46" t="str">
        <f>IF(AND(COUNTIF('Cash Accounts for Strange Nets'!A:A,C228)=0,E228="Netting with Strange Nets"),"Please update  'Cash Accounts for Strange Nets' with cash account settings","")</f>
        <v/>
      </c>
      <c r="L228" s="98" t="str">
        <f t="shared" si="3"/>
        <v/>
      </c>
    </row>
    <row r="229" spans="1:12">
      <c r="A229" s="87" t="str">
        <f>IF(B229&lt;&gt;"",'Signature Sheet'!$D$13,"")</f>
        <v/>
      </c>
      <c r="B229" s="88"/>
      <c r="C229" s="88"/>
      <c r="D229" s="89"/>
      <c r="E229" s="89"/>
      <c r="F229" s="90"/>
      <c r="G229" s="90"/>
      <c r="H229" s="90"/>
      <c r="I229" s="89"/>
      <c r="J229" s="1"/>
      <c r="K229" s="46" t="str">
        <f>IF(AND(COUNTIF('Cash Accounts for Strange Nets'!A:A,C229)=0,E229="Netting with Strange Nets"),"Please update  'Cash Accounts for Strange Nets' with cash account settings","")</f>
        <v/>
      </c>
      <c r="L229" s="98" t="str">
        <f t="shared" si="3"/>
        <v/>
      </c>
    </row>
    <row r="230" spans="1:12">
      <c r="A230" s="87" t="str">
        <f>IF(B230&lt;&gt;"",'Signature Sheet'!$D$13,"")</f>
        <v/>
      </c>
      <c r="B230" s="88"/>
      <c r="C230" s="88"/>
      <c r="D230" s="89"/>
      <c r="E230" s="89"/>
      <c r="F230" s="90"/>
      <c r="G230" s="90"/>
      <c r="H230" s="90"/>
      <c r="I230" s="89"/>
      <c r="J230" s="1"/>
      <c r="K230" s="46" t="str">
        <f>IF(AND(COUNTIF('Cash Accounts for Strange Nets'!A:A,C230)=0,E230="Netting with Strange Nets"),"Please update  'Cash Accounts for Strange Nets' with cash account settings","")</f>
        <v/>
      </c>
      <c r="L230" s="98" t="str">
        <f t="shared" si="3"/>
        <v/>
      </c>
    </row>
    <row r="231" spans="1:12">
      <c r="A231" s="87" t="str">
        <f>IF(B231&lt;&gt;"",'Signature Sheet'!$D$13,"")</f>
        <v/>
      </c>
      <c r="B231" s="88"/>
      <c r="C231" s="88"/>
      <c r="D231" s="89"/>
      <c r="E231" s="89"/>
      <c r="F231" s="90"/>
      <c r="G231" s="90"/>
      <c r="H231" s="90"/>
      <c r="I231" s="89"/>
      <c r="J231" s="1"/>
      <c r="K231" s="46" t="str">
        <f>IF(AND(COUNTIF('Cash Accounts for Strange Nets'!A:A,C231)=0,E231="Netting with Strange Nets"),"Please update  'Cash Accounts for Strange Nets' with cash account settings","")</f>
        <v/>
      </c>
      <c r="L231" s="98" t="str">
        <f t="shared" si="3"/>
        <v/>
      </c>
    </row>
    <row r="232" spans="1:12">
      <c r="A232" s="87" t="str">
        <f>IF(B232&lt;&gt;"",'Signature Sheet'!$D$13,"")</f>
        <v/>
      </c>
      <c r="B232" s="88"/>
      <c r="C232" s="88"/>
      <c r="D232" s="89"/>
      <c r="E232" s="89"/>
      <c r="F232" s="90"/>
      <c r="G232" s="90"/>
      <c r="H232" s="90"/>
      <c r="I232" s="89"/>
      <c r="J232" s="1"/>
      <c r="K232" s="46" t="str">
        <f>IF(AND(COUNTIF('Cash Accounts for Strange Nets'!A:A,C232)=0,E232="Netting with Strange Nets"),"Please update  'Cash Accounts for Strange Nets' with cash account settings","")</f>
        <v/>
      </c>
      <c r="L232" s="98" t="str">
        <f t="shared" si="3"/>
        <v/>
      </c>
    </row>
    <row r="233" spans="1:12">
      <c r="A233" s="87" t="str">
        <f>IF(B233&lt;&gt;"",'Signature Sheet'!$D$13,"")</f>
        <v/>
      </c>
      <c r="B233" s="88"/>
      <c r="C233" s="88"/>
      <c r="D233" s="89"/>
      <c r="E233" s="89"/>
      <c r="F233" s="90"/>
      <c r="G233" s="90"/>
      <c r="H233" s="90"/>
      <c r="I233" s="89"/>
      <c r="J233" s="1"/>
      <c r="K233" s="46" t="str">
        <f>IF(AND(COUNTIF('Cash Accounts for Strange Nets'!A:A,C233)=0,E233="Netting with Strange Nets"),"Please update  'Cash Accounts for Strange Nets' with cash account settings","")</f>
        <v/>
      </c>
      <c r="L233" s="98" t="str">
        <f t="shared" si="3"/>
        <v/>
      </c>
    </row>
    <row r="234" spans="1:12">
      <c r="A234" s="87" t="str">
        <f>IF(B234&lt;&gt;"",'Signature Sheet'!$D$13,"")</f>
        <v/>
      </c>
      <c r="B234" s="88"/>
      <c r="C234" s="88"/>
      <c r="D234" s="89"/>
      <c r="E234" s="89"/>
      <c r="F234" s="90"/>
      <c r="G234" s="90"/>
      <c r="H234" s="90"/>
      <c r="I234" s="89"/>
      <c r="J234" s="1"/>
      <c r="K234" s="46" t="str">
        <f>IF(AND(COUNTIF('Cash Accounts for Strange Nets'!A:A,C234)=0,E234="Netting with Strange Nets"),"Please update  'Cash Accounts for Strange Nets' with cash account settings","")</f>
        <v/>
      </c>
      <c r="L234" s="98" t="str">
        <f t="shared" si="3"/>
        <v/>
      </c>
    </row>
    <row r="235" spans="1:12">
      <c r="A235" s="87" t="str">
        <f>IF(B235&lt;&gt;"",'Signature Sheet'!$D$13,"")</f>
        <v/>
      </c>
      <c r="B235" s="88"/>
      <c r="C235" s="88"/>
      <c r="D235" s="89"/>
      <c r="E235" s="89"/>
      <c r="F235" s="90"/>
      <c r="G235" s="90"/>
      <c r="H235" s="90"/>
      <c r="I235" s="89"/>
      <c r="J235" s="1"/>
      <c r="K235" s="46" t="str">
        <f>IF(AND(COUNTIF('Cash Accounts for Strange Nets'!A:A,C235)=0,E235="Netting with Strange Nets"),"Please update  'Cash Accounts for Strange Nets' with cash account settings","")</f>
        <v/>
      </c>
      <c r="L235" s="98" t="str">
        <f t="shared" si="3"/>
        <v/>
      </c>
    </row>
    <row r="236" spans="1:12">
      <c r="A236" s="87" t="str">
        <f>IF(B236&lt;&gt;"",'Signature Sheet'!$D$13,"")</f>
        <v/>
      </c>
      <c r="B236" s="88"/>
      <c r="C236" s="88"/>
      <c r="D236" s="89"/>
      <c r="E236" s="89"/>
      <c r="F236" s="90"/>
      <c r="G236" s="90"/>
      <c r="H236" s="90"/>
      <c r="I236" s="89"/>
      <c r="J236" s="1"/>
      <c r="K236" s="46" t="str">
        <f>IF(AND(COUNTIF('Cash Accounts for Strange Nets'!A:A,C236)=0,E236="Netting with Strange Nets"),"Please update  'Cash Accounts for Strange Nets' with cash account settings","")</f>
        <v/>
      </c>
      <c r="L236" s="98" t="str">
        <f t="shared" si="3"/>
        <v/>
      </c>
    </row>
    <row r="237" spans="1:12">
      <c r="A237" s="87" t="str">
        <f>IF(B237&lt;&gt;"",'Signature Sheet'!$D$13,"")</f>
        <v/>
      </c>
      <c r="B237" s="88"/>
      <c r="C237" s="88"/>
      <c r="D237" s="89"/>
      <c r="E237" s="89"/>
      <c r="F237" s="90"/>
      <c r="G237" s="90"/>
      <c r="H237" s="90"/>
      <c r="I237" s="89"/>
      <c r="J237" s="1"/>
      <c r="K237" s="46" t="str">
        <f>IF(AND(COUNTIF('Cash Accounts for Strange Nets'!A:A,C237)=0,E237="Netting with Strange Nets"),"Please update  'Cash Accounts for Strange Nets' with cash account settings","")</f>
        <v/>
      </c>
      <c r="L237" s="98" t="str">
        <f t="shared" si="3"/>
        <v/>
      </c>
    </row>
    <row r="238" spans="1:12">
      <c r="A238" s="87" t="str">
        <f>IF(B238&lt;&gt;"",'Signature Sheet'!$D$13,"")</f>
        <v/>
      </c>
      <c r="B238" s="88"/>
      <c r="C238" s="88"/>
      <c r="D238" s="89"/>
      <c r="E238" s="89"/>
      <c r="F238" s="90"/>
      <c r="G238" s="90"/>
      <c r="H238" s="90"/>
      <c r="I238" s="89"/>
      <c r="J238" s="1"/>
      <c r="K238" s="46" t="str">
        <f>IF(AND(COUNTIF('Cash Accounts for Strange Nets'!A:A,C238)=0,E238="Netting with Strange Nets"),"Please update  'Cash Accounts for Strange Nets' with cash account settings","")</f>
        <v/>
      </c>
      <c r="L238" s="98" t="str">
        <f t="shared" si="3"/>
        <v/>
      </c>
    </row>
    <row r="239" spans="1:12">
      <c r="A239" s="87" t="str">
        <f>IF(B239&lt;&gt;"",'Signature Sheet'!$D$13,"")</f>
        <v/>
      </c>
      <c r="B239" s="88"/>
      <c r="C239" s="88"/>
      <c r="D239" s="89"/>
      <c r="E239" s="89"/>
      <c r="F239" s="90"/>
      <c r="G239" s="90"/>
      <c r="H239" s="90"/>
      <c r="I239" s="89"/>
      <c r="J239" s="1"/>
      <c r="K239" s="46" t="str">
        <f>IF(AND(COUNTIF('Cash Accounts for Strange Nets'!A:A,C239)=0,E239="Netting with Strange Nets"),"Please update  'Cash Accounts for Strange Nets' with cash account settings","")</f>
        <v/>
      </c>
      <c r="L239" s="98" t="str">
        <f t="shared" si="3"/>
        <v/>
      </c>
    </row>
    <row r="240" spans="1:12">
      <c r="A240" s="87" t="str">
        <f>IF(B240&lt;&gt;"",'Signature Sheet'!$D$13,"")</f>
        <v/>
      </c>
      <c r="B240" s="88"/>
      <c r="C240" s="88"/>
      <c r="D240" s="89"/>
      <c r="E240" s="89"/>
      <c r="F240" s="90"/>
      <c r="G240" s="90"/>
      <c r="H240" s="90"/>
      <c r="I240" s="89"/>
      <c r="J240" s="1"/>
      <c r="K240" s="46" t="str">
        <f>IF(AND(COUNTIF('Cash Accounts for Strange Nets'!A:A,C240)=0,E240="Netting with Strange Nets"),"Please update  'Cash Accounts for Strange Nets' with cash account settings","")</f>
        <v/>
      </c>
      <c r="L240" s="98" t="str">
        <f t="shared" si="3"/>
        <v/>
      </c>
    </row>
    <row r="241" spans="1:12">
      <c r="A241" s="87" t="str">
        <f>IF(B241&lt;&gt;"",'Signature Sheet'!$D$13,"")</f>
        <v/>
      </c>
      <c r="B241" s="88"/>
      <c r="C241" s="88"/>
      <c r="D241" s="89"/>
      <c r="E241" s="89"/>
      <c r="F241" s="90"/>
      <c r="G241" s="90"/>
      <c r="H241" s="90"/>
      <c r="I241" s="89"/>
      <c r="J241" s="1"/>
      <c r="K241" s="46" t="str">
        <f>IF(AND(COUNTIF('Cash Accounts for Strange Nets'!A:A,C241)=0,E241="Netting with Strange Nets"),"Please update  'Cash Accounts for Strange Nets' with cash account settings","")</f>
        <v/>
      </c>
      <c r="L241" s="98" t="str">
        <f t="shared" si="3"/>
        <v/>
      </c>
    </row>
    <row r="242" spans="1:12">
      <c r="A242" s="87" t="str">
        <f>IF(B242&lt;&gt;"",'Signature Sheet'!$D$13,"")</f>
        <v/>
      </c>
      <c r="B242" s="88"/>
      <c r="C242" s="88"/>
      <c r="D242" s="89"/>
      <c r="E242" s="89"/>
      <c r="F242" s="90"/>
      <c r="G242" s="90"/>
      <c r="H242" s="90"/>
      <c r="I242" s="89"/>
      <c r="J242" s="1"/>
      <c r="K242" s="46" t="str">
        <f>IF(AND(COUNTIF('Cash Accounts for Strange Nets'!A:A,C242)=0,E242="Netting with Strange Nets"),"Please update  'Cash Accounts for Strange Nets' with cash account settings","")</f>
        <v/>
      </c>
      <c r="L242" s="98" t="str">
        <f t="shared" si="3"/>
        <v/>
      </c>
    </row>
    <row r="243" spans="1:12">
      <c r="A243" s="87" t="str">
        <f>IF(B243&lt;&gt;"",'Signature Sheet'!$D$13,"")</f>
        <v/>
      </c>
      <c r="B243" s="88"/>
      <c r="C243" s="88"/>
      <c r="D243" s="89"/>
      <c r="E243" s="89"/>
      <c r="F243" s="90"/>
      <c r="G243" s="90"/>
      <c r="H243" s="90"/>
      <c r="I243" s="89"/>
      <c r="J243" s="1"/>
      <c r="K243" s="46" t="str">
        <f>IF(AND(COUNTIF('Cash Accounts for Strange Nets'!A:A,C243)=0,E243="Netting with Strange Nets"),"Please update  'Cash Accounts for Strange Nets' with cash account settings","")</f>
        <v/>
      </c>
      <c r="L243" s="98" t="str">
        <f t="shared" si="3"/>
        <v/>
      </c>
    </row>
    <row r="244" spans="1:12">
      <c r="A244" s="87" t="str">
        <f>IF(B244&lt;&gt;"",'Signature Sheet'!$D$13,"")</f>
        <v/>
      </c>
      <c r="B244" s="88"/>
      <c r="C244" s="88"/>
      <c r="D244" s="89"/>
      <c r="E244" s="89"/>
      <c r="F244" s="90"/>
      <c r="G244" s="90"/>
      <c r="H244" s="90"/>
      <c r="I244" s="89"/>
      <c r="J244" s="1"/>
      <c r="K244" s="46" t="str">
        <f>IF(AND(COUNTIF('Cash Accounts for Strange Nets'!A:A,C244)=0,E244="Netting with Strange Nets"),"Please update  'Cash Accounts for Strange Nets' with cash account settings","")</f>
        <v/>
      </c>
      <c r="L244" s="98" t="str">
        <f t="shared" si="3"/>
        <v/>
      </c>
    </row>
    <row r="245" spans="1:12">
      <c r="A245" s="87" t="str">
        <f>IF(B245&lt;&gt;"",'Signature Sheet'!$D$13,"")</f>
        <v/>
      </c>
      <c r="B245" s="88"/>
      <c r="C245" s="88"/>
      <c r="D245" s="89"/>
      <c r="E245" s="89"/>
      <c r="F245" s="90"/>
      <c r="G245" s="90"/>
      <c r="H245" s="90"/>
      <c r="I245" s="89"/>
      <c r="J245" s="1"/>
      <c r="K245" s="46" t="str">
        <f>IF(AND(COUNTIF('Cash Accounts for Strange Nets'!A:A,C245)=0,E245="Netting with Strange Nets"),"Please update  'Cash Accounts for Strange Nets' with cash account settings","")</f>
        <v/>
      </c>
      <c r="L245" s="98" t="str">
        <f t="shared" si="3"/>
        <v/>
      </c>
    </row>
    <row r="246" spans="1:12">
      <c r="A246" s="87" t="str">
        <f>IF(B246&lt;&gt;"",'Signature Sheet'!$D$13,"")</f>
        <v/>
      </c>
      <c r="B246" s="88"/>
      <c r="C246" s="88"/>
      <c r="D246" s="89"/>
      <c r="E246" s="89"/>
      <c r="F246" s="90"/>
      <c r="G246" s="90"/>
      <c r="H246" s="90"/>
      <c r="I246" s="89"/>
      <c r="J246" s="1"/>
      <c r="K246" s="46" t="str">
        <f>IF(AND(COUNTIF('Cash Accounts for Strange Nets'!A:A,C246)=0,E246="Netting with Strange Nets"),"Please update  'Cash Accounts for Strange Nets' with cash account settings","")</f>
        <v/>
      </c>
      <c r="L246" s="98" t="str">
        <f t="shared" si="3"/>
        <v/>
      </c>
    </row>
    <row r="247" spans="1:12">
      <c r="A247" s="87" t="str">
        <f>IF(B247&lt;&gt;"",'Signature Sheet'!$D$13,"")</f>
        <v/>
      </c>
      <c r="B247" s="88"/>
      <c r="C247" s="88"/>
      <c r="D247" s="89"/>
      <c r="E247" s="89"/>
      <c r="F247" s="90"/>
      <c r="G247" s="90"/>
      <c r="H247" s="90"/>
      <c r="I247" s="89"/>
      <c r="J247" s="1"/>
      <c r="K247" s="46" t="str">
        <f>IF(AND(COUNTIF('Cash Accounts for Strange Nets'!A:A,C247)=0,E247="Netting with Strange Nets"),"Please update  'Cash Accounts for Strange Nets' with cash account settings","")</f>
        <v/>
      </c>
      <c r="L247" s="98" t="str">
        <f t="shared" si="3"/>
        <v/>
      </c>
    </row>
    <row r="248" spans="1:12">
      <c r="A248" s="87" t="str">
        <f>IF(B248&lt;&gt;"",'Signature Sheet'!$D$13,"")</f>
        <v/>
      </c>
      <c r="B248" s="88"/>
      <c r="C248" s="88"/>
      <c r="D248" s="89"/>
      <c r="E248" s="89"/>
      <c r="F248" s="90"/>
      <c r="G248" s="90"/>
      <c r="H248" s="90"/>
      <c r="I248" s="89"/>
      <c r="J248" s="1"/>
      <c r="K248" s="46" t="str">
        <f>IF(AND(COUNTIF('Cash Accounts for Strange Nets'!A:A,C248)=0,E248="Netting with Strange Nets"),"Please update  'Cash Accounts for Strange Nets' with cash account settings","")</f>
        <v/>
      </c>
      <c r="L248" s="98" t="str">
        <f t="shared" si="3"/>
        <v/>
      </c>
    </row>
    <row r="249" spans="1:12">
      <c r="A249" s="87" t="str">
        <f>IF(B249&lt;&gt;"",'Signature Sheet'!$D$13,"")</f>
        <v/>
      </c>
      <c r="B249" s="88"/>
      <c r="C249" s="88"/>
      <c r="D249" s="89"/>
      <c r="E249" s="89"/>
      <c r="F249" s="90"/>
      <c r="G249" s="90"/>
      <c r="H249" s="90"/>
      <c r="I249" s="89"/>
      <c r="J249" s="1"/>
      <c r="K249" s="46" t="str">
        <f>IF(AND(COUNTIF('Cash Accounts for Strange Nets'!A:A,C249)=0,E249="Netting with Strange Nets"),"Please update  'Cash Accounts for Strange Nets' with cash account settings","")</f>
        <v/>
      </c>
      <c r="L249" s="98" t="str">
        <f t="shared" si="3"/>
        <v/>
      </c>
    </row>
    <row r="250" spans="1:12">
      <c r="A250" s="87" t="str">
        <f>IF(B250&lt;&gt;"",'Signature Sheet'!$D$13,"")</f>
        <v/>
      </c>
      <c r="B250" s="88"/>
      <c r="C250" s="88"/>
      <c r="D250" s="89"/>
      <c r="E250" s="89"/>
      <c r="F250" s="90"/>
      <c r="G250" s="90"/>
      <c r="H250" s="90"/>
      <c r="I250" s="89"/>
      <c r="J250" s="1"/>
      <c r="K250" s="46" t="str">
        <f>IF(AND(COUNTIF('Cash Accounts for Strange Nets'!A:A,C250)=0,E250="Netting with Strange Nets"),"Please update  'Cash Accounts for Strange Nets' with cash account settings","")</f>
        <v/>
      </c>
      <c r="L250" s="98" t="str">
        <f t="shared" si="3"/>
        <v/>
      </c>
    </row>
    <row r="251" spans="1:12">
      <c r="A251" s="87" t="str">
        <f>IF(B251&lt;&gt;"",'Signature Sheet'!$D$13,"")</f>
        <v/>
      </c>
      <c r="B251" s="88"/>
      <c r="C251" s="88"/>
      <c r="D251" s="89"/>
      <c r="E251" s="89"/>
      <c r="F251" s="90"/>
      <c r="G251" s="90"/>
      <c r="H251" s="90"/>
      <c r="I251" s="89"/>
      <c r="J251" s="1"/>
      <c r="K251" s="46" t="str">
        <f>IF(AND(COUNTIF('Cash Accounts for Strange Nets'!A:A,C251)=0,E251="Netting with Strange Nets"),"Please update  'Cash Accounts for Strange Nets' with cash account settings","")</f>
        <v/>
      </c>
      <c r="L251" s="98" t="str">
        <f t="shared" si="3"/>
        <v/>
      </c>
    </row>
    <row r="252" spans="1:12">
      <c r="A252" s="87" t="str">
        <f>IF(B252&lt;&gt;"",'Signature Sheet'!$D$13,"")</f>
        <v/>
      </c>
      <c r="B252" s="88"/>
      <c r="C252" s="88"/>
      <c r="D252" s="89"/>
      <c r="E252" s="89"/>
      <c r="F252" s="90"/>
      <c r="G252" s="90"/>
      <c r="H252" s="90"/>
      <c r="I252" s="89"/>
      <c r="J252" s="1"/>
      <c r="K252" s="46" t="str">
        <f>IF(AND(COUNTIF('Cash Accounts for Strange Nets'!A:A,C252)=0,E252="Netting with Strange Nets"),"Please update  'Cash Accounts for Strange Nets' with cash account settings","")</f>
        <v/>
      </c>
      <c r="L252" s="98" t="str">
        <f t="shared" si="3"/>
        <v/>
      </c>
    </row>
    <row r="253" spans="1:12">
      <c r="A253" s="87" t="str">
        <f>IF(B253&lt;&gt;"",'Signature Sheet'!$D$13,"")</f>
        <v/>
      </c>
      <c r="B253" s="88"/>
      <c r="C253" s="88"/>
      <c r="D253" s="89"/>
      <c r="E253" s="89"/>
      <c r="F253" s="90"/>
      <c r="G253" s="90"/>
      <c r="H253" s="90"/>
      <c r="I253" s="89"/>
      <c r="J253" s="1"/>
      <c r="K253" s="46" t="str">
        <f>IF(AND(COUNTIF('Cash Accounts for Strange Nets'!A:A,C253)=0,E253="Netting with Strange Nets"),"Please update  'Cash Accounts for Strange Nets' with cash account settings","")</f>
        <v/>
      </c>
      <c r="L253" s="98" t="str">
        <f t="shared" si="3"/>
        <v/>
      </c>
    </row>
    <row r="254" spans="1:12">
      <c r="A254" s="87" t="str">
        <f>IF(B254&lt;&gt;"",'Signature Sheet'!$D$13,"")</f>
        <v/>
      </c>
      <c r="B254" s="88"/>
      <c r="C254" s="88"/>
      <c r="D254" s="89"/>
      <c r="E254" s="89"/>
      <c r="F254" s="90"/>
      <c r="G254" s="90"/>
      <c r="H254" s="90"/>
      <c r="I254" s="89"/>
      <c r="J254" s="1"/>
      <c r="K254" s="46" t="str">
        <f>IF(AND(COUNTIF('Cash Accounts for Strange Nets'!A:A,C254)=0,E254="Netting with Strange Nets"),"Please update  'Cash Accounts for Strange Nets' with cash account settings","")</f>
        <v/>
      </c>
      <c r="L254" s="98" t="str">
        <f t="shared" si="3"/>
        <v/>
      </c>
    </row>
    <row r="255" spans="1:12">
      <c r="A255" s="87" t="str">
        <f>IF(B255&lt;&gt;"",'Signature Sheet'!$D$13,"")</f>
        <v/>
      </c>
      <c r="B255" s="88"/>
      <c r="C255" s="88"/>
      <c r="D255" s="89"/>
      <c r="E255" s="89"/>
      <c r="F255" s="90"/>
      <c r="G255" s="90"/>
      <c r="H255" s="90"/>
      <c r="I255" s="89"/>
      <c r="J255" s="1"/>
      <c r="K255" s="46" t="str">
        <f>IF(AND(COUNTIF('Cash Accounts for Strange Nets'!A:A,C255)=0,E255="Netting with Strange Nets"),"Please update  'Cash Accounts for Strange Nets' with cash account settings","")</f>
        <v/>
      </c>
      <c r="L255" s="98" t="str">
        <f t="shared" si="3"/>
        <v/>
      </c>
    </row>
    <row r="256" spans="1:12">
      <c r="A256" s="87" t="str">
        <f>IF(B256&lt;&gt;"",'Signature Sheet'!$D$13,"")</f>
        <v/>
      </c>
      <c r="B256" s="88"/>
      <c r="C256" s="88"/>
      <c r="D256" s="89"/>
      <c r="E256" s="89"/>
      <c r="F256" s="90"/>
      <c r="G256" s="90"/>
      <c r="H256" s="90"/>
      <c r="I256" s="89"/>
      <c r="J256" s="1"/>
      <c r="K256" s="46" t="str">
        <f>IF(AND(COUNTIF('Cash Accounts for Strange Nets'!A:A,C256)=0,E256="Netting with Strange Nets"),"Please update  'Cash Accounts for Strange Nets' with cash account settings","")</f>
        <v/>
      </c>
      <c r="L256" s="98" t="str">
        <f t="shared" si="3"/>
        <v/>
      </c>
    </row>
    <row r="257" spans="1:12">
      <c r="A257" s="87" t="str">
        <f>IF(B257&lt;&gt;"",'Signature Sheet'!$D$13,"")</f>
        <v/>
      </c>
      <c r="B257" s="88"/>
      <c r="C257" s="88"/>
      <c r="D257" s="89"/>
      <c r="E257" s="89"/>
      <c r="F257" s="90"/>
      <c r="G257" s="90"/>
      <c r="H257" s="90"/>
      <c r="I257" s="89"/>
      <c r="J257" s="1"/>
      <c r="K257" s="46" t="str">
        <f>IF(AND(COUNTIF('Cash Accounts for Strange Nets'!A:A,C257)=0,E257="Netting with Strange Nets"),"Please update  'Cash Accounts for Strange Nets' with cash account settings","")</f>
        <v/>
      </c>
      <c r="L257" s="98" t="str">
        <f t="shared" si="3"/>
        <v/>
      </c>
    </row>
    <row r="258" spans="1:12">
      <c r="A258" s="87" t="str">
        <f>IF(B258&lt;&gt;"",'Signature Sheet'!$D$13,"")</f>
        <v/>
      </c>
      <c r="B258" s="88"/>
      <c r="C258" s="88"/>
      <c r="D258" s="89"/>
      <c r="E258" s="89"/>
      <c r="F258" s="90"/>
      <c r="G258" s="90"/>
      <c r="H258" s="90"/>
      <c r="I258" s="89"/>
      <c r="J258" s="1"/>
      <c r="K258" s="46" t="str">
        <f>IF(AND(COUNTIF('Cash Accounts for Strange Nets'!A:A,C258)=0,E258="Netting with Strange Nets"),"Please update  'Cash Accounts for Strange Nets' with cash account settings","")</f>
        <v/>
      </c>
      <c r="L258" s="98" t="str">
        <f t="shared" si="3"/>
        <v/>
      </c>
    </row>
    <row r="259" spans="1:12">
      <c r="A259" s="87" t="str">
        <f>IF(B259&lt;&gt;"",'Signature Sheet'!$D$13,"")</f>
        <v/>
      </c>
      <c r="B259" s="88"/>
      <c r="C259" s="88"/>
      <c r="D259" s="89"/>
      <c r="E259" s="89"/>
      <c r="F259" s="90"/>
      <c r="G259" s="90"/>
      <c r="H259" s="90"/>
      <c r="I259" s="89"/>
      <c r="J259" s="1"/>
      <c r="K259" s="46" t="str">
        <f>IF(AND(COUNTIF('Cash Accounts for Strange Nets'!A:A,C259)=0,E259="Netting with Strange Nets"),"Please update  'Cash Accounts for Strange Nets' with cash account settings","")</f>
        <v/>
      </c>
      <c r="L259" s="98" t="str">
        <f t="shared" ref="L259:L300" si="4">IF(B259&lt;&gt;"",IF(C259="",$C$1 &amp; "/","") &amp; IF(D259="", $D$1&amp; "/", "")&amp; IF(E259="", $E$1&amp; "/", "")&amp;IF(E259="", $F$1&amp; "/", "")&amp; IF(G259="", $G$1&amp; "/", "")&amp; IF(I259="", $I$1&amp; "/", ""),"")</f>
        <v/>
      </c>
    </row>
    <row r="260" spans="1:12">
      <c r="A260" s="87" t="str">
        <f>IF(B260&lt;&gt;"",'Signature Sheet'!$D$13,"")</f>
        <v/>
      </c>
      <c r="B260" s="88"/>
      <c r="C260" s="88"/>
      <c r="D260" s="89"/>
      <c r="E260" s="89"/>
      <c r="F260" s="90"/>
      <c r="G260" s="90"/>
      <c r="H260" s="90"/>
      <c r="I260" s="89"/>
      <c r="J260" s="1"/>
      <c r="K260" s="46" t="str">
        <f>IF(AND(COUNTIF('Cash Accounts for Strange Nets'!A:A,C260)=0,E260="Netting with Strange Nets"),"Please update  'Cash Accounts for Strange Nets' with cash account settings","")</f>
        <v/>
      </c>
      <c r="L260" s="98" t="str">
        <f t="shared" si="4"/>
        <v/>
      </c>
    </row>
    <row r="261" spans="1:12">
      <c r="A261" s="87" t="str">
        <f>IF(B261&lt;&gt;"",'Signature Sheet'!$D$13,"")</f>
        <v/>
      </c>
      <c r="B261" s="88"/>
      <c r="C261" s="88"/>
      <c r="D261" s="89"/>
      <c r="E261" s="89"/>
      <c r="F261" s="90"/>
      <c r="G261" s="90"/>
      <c r="H261" s="90"/>
      <c r="I261" s="89"/>
      <c r="J261" s="1"/>
      <c r="K261" s="46" t="str">
        <f>IF(AND(COUNTIF('Cash Accounts for Strange Nets'!A:A,C261)=0,E261="Netting with Strange Nets"),"Please update  'Cash Accounts for Strange Nets' with cash account settings","")</f>
        <v/>
      </c>
      <c r="L261" s="98" t="str">
        <f t="shared" si="4"/>
        <v/>
      </c>
    </row>
    <row r="262" spans="1:12">
      <c r="A262" s="87" t="str">
        <f>IF(B262&lt;&gt;"",'Signature Sheet'!$D$13,"")</f>
        <v/>
      </c>
      <c r="B262" s="88"/>
      <c r="C262" s="88"/>
      <c r="D262" s="89"/>
      <c r="E262" s="89"/>
      <c r="F262" s="90"/>
      <c r="G262" s="90"/>
      <c r="H262" s="90"/>
      <c r="I262" s="89"/>
      <c r="J262" s="1"/>
      <c r="K262" s="46" t="str">
        <f>IF(AND(COUNTIF('Cash Accounts for Strange Nets'!A:A,C262)=0,E262="Netting with Strange Nets"),"Please update  'Cash Accounts for Strange Nets' with cash account settings","")</f>
        <v/>
      </c>
      <c r="L262" s="98" t="str">
        <f t="shared" si="4"/>
        <v/>
      </c>
    </row>
    <row r="263" spans="1:12">
      <c r="A263" s="87" t="str">
        <f>IF(B263&lt;&gt;"",'Signature Sheet'!$D$13,"")</f>
        <v/>
      </c>
      <c r="B263" s="88"/>
      <c r="C263" s="88"/>
      <c r="D263" s="89"/>
      <c r="E263" s="89"/>
      <c r="F263" s="90"/>
      <c r="G263" s="90"/>
      <c r="H263" s="90"/>
      <c r="I263" s="89"/>
      <c r="J263" s="1"/>
      <c r="K263" s="46" t="str">
        <f>IF(AND(COUNTIF('Cash Accounts for Strange Nets'!A:A,C263)=0,E263="Netting with Strange Nets"),"Please update  'Cash Accounts for Strange Nets' with cash account settings","")</f>
        <v/>
      </c>
      <c r="L263" s="98" t="str">
        <f t="shared" si="4"/>
        <v/>
      </c>
    </row>
    <row r="264" spans="1:12">
      <c r="A264" s="87" t="str">
        <f>IF(B264&lt;&gt;"",'Signature Sheet'!$D$13,"")</f>
        <v/>
      </c>
      <c r="B264" s="88"/>
      <c r="C264" s="88"/>
      <c r="D264" s="89"/>
      <c r="E264" s="89"/>
      <c r="F264" s="90"/>
      <c r="G264" s="90"/>
      <c r="H264" s="90"/>
      <c r="I264" s="89"/>
      <c r="J264" s="1"/>
      <c r="K264" s="46" t="str">
        <f>IF(AND(COUNTIF('Cash Accounts for Strange Nets'!A:A,C264)=0,E264="Netting with Strange Nets"),"Please update  'Cash Accounts for Strange Nets' with cash account settings","")</f>
        <v/>
      </c>
      <c r="L264" s="98" t="str">
        <f t="shared" si="4"/>
        <v/>
      </c>
    </row>
    <row r="265" spans="1:12">
      <c r="A265" s="87" t="str">
        <f>IF(B265&lt;&gt;"",'Signature Sheet'!$D$13,"")</f>
        <v/>
      </c>
      <c r="B265" s="88"/>
      <c r="C265" s="88"/>
      <c r="D265" s="89"/>
      <c r="E265" s="89"/>
      <c r="F265" s="90"/>
      <c r="G265" s="90"/>
      <c r="H265" s="90"/>
      <c r="I265" s="89"/>
      <c r="J265" s="1"/>
      <c r="K265" s="46" t="str">
        <f>IF(AND(COUNTIF('Cash Accounts for Strange Nets'!A:A,C265)=0,E265="Netting with Strange Nets"),"Please update  'Cash Accounts for Strange Nets' with cash account settings","")</f>
        <v/>
      </c>
      <c r="L265" s="98" t="str">
        <f t="shared" si="4"/>
        <v/>
      </c>
    </row>
    <row r="266" spans="1:12">
      <c r="A266" s="87" t="str">
        <f>IF(B266&lt;&gt;"",'Signature Sheet'!$D$13,"")</f>
        <v/>
      </c>
      <c r="B266" s="88"/>
      <c r="C266" s="88"/>
      <c r="D266" s="89"/>
      <c r="E266" s="89"/>
      <c r="F266" s="90"/>
      <c r="G266" s="90"/>
      <c r="H266" s="90"/>
      <c r="I266" s="89"/>
      <c r="J266" s="1"/>
      <c r="K266" s="46" t="str">
        <f>IF(AND(COUNTIF('Cash Accounts for Strange Nets'!A:A,C266)=0,E266="Netting with Strange Nets"),"Please update  'Cash Accounts for Strange Nets' with cash account settings","")</f>
        <v/>
      </c>
      <c r="L266" s="98" t="str">
        <f t="shared" si="4"/>
        <v/>
      </c>
    </row>
    <row r="267" spans="1:12">
      <c r="A267" s="87" t="str">
        <f>IF(B267&lt;&gt;"",'Signature Sheet'!$D$13,"")</f>
        <v/>
      </c>
      <c r="B267" s="88"/>
      <c r="C267" s="88"/>
      <c r="D267" s="89"/>
      <c r="E267" s="89"/>
      <c r="F267" s="90"/>
      <c r="G267" s="90"/>
      <c r="H267" s="90"/>
      <c r="I267" s="89"/>
      <c r="J267" s="1"/>
      <c r="K267" s="46" t="str">
        <f>IF(AND(COUNTIF('Cash Accounts for Strange Nets'!A:A,C267)=0,E267="Netting with Strange Nets"),"Please update  'Cash Accounts for Strange Nets' with cash account settings","")</f>
        <v/>
      </c>
      <c r="L267" s="98" t="str">
        <f t="shared" si="4"/>
        <v/>
      </c>
    </row>
    <row r="268" spans="1:12">
      <c r="A268" s="87" t="str">
        <f>IF(B268&lt;&gt;"",'Signature Sheet'!$D$13,"")</f>
        <v/>
      </c>
      <c r="B268" s="88"/>
      <c r="C268" s="88"/>
      <c r="D268" s="89"/>
      <c r="E268" s="89"/>
      <c r="F268" s="90"/>
      <c r="G268" s="90"/>
      <c r="H268" s="90"/>
      <c r="I268" s="89"/>
      <c r="J268" s="1"/>
      <c r="K268" s="46" t="str">
        <f>IF(AND(COUNTIF('Cash Accounts for Strange Nets'!A:A,C268)=0,E268="Netting with Strange Nets"),"Please update  'Cash Accounts for Strange Nets' with cash account settings","")</f>
        <v/>
      </c>
      <c r="L268" s="98" t="str">
        <f t="shared" si="4"/>
        <v/>
      </c>
    </row>
    <row r="269" spans="1:12">
      <c r="A269" s="87" t="str">
        <f>IF(B269&lt;&gt;"",'Signature Sheet'!$D$13,"")</f>
        <v/>
      </c>
      <c r="B269" s="88"/>
      <c r="C269" s="88"/>
      <c r="D269" s="89"/>
      <c r="E269" s="89"/>
      <c r="F269" s="90"/>
      <c r="G269" s="90"/>
      <c r="H269" s="90"/>
      <c r="I269" s="89"/>
      <c r="J269" s="1"/>
      <c r="K269" s="46" t="str">
        <f>IF(AND(COUNTIF('Cash Accounts for Strange Nets'!A:A,C269)=0,E269="Netting with Strange Nets"),"Please update  'Cash Accounts for Strange Nets' with cash account settings","")</f>
        <v/>
      </c>
      <c r="L269" s="98" t="str">
        <f t="shared" si="4"/>
        <v/>
      </c>
    </row>
    <row r="270" spans="1:12">
      <c r="A270" s="87" t="str">
        <f>IF(B270&lt;&gt;"",'Signature Sheet'!$D$13,"")</f>
        <v/>
      </c>
      <c r="B270" s="88"/>
      <c r="C270" s="88"/>
      <c r="D270" s="89"/>
      <c r="E270" s="89"/>
      <c r="F270" s="90"/>
      <c r="G270" s="90"/>
      <c r="H270" s="90"/>
      <c r="I270" s="89"/>
      <c r="J270" s="1"/>
      <c r="K270" s="46" t="str">
        <f>IF(AND(COUNTIF('Cash Accounts for Strange Nets'!A:A,C270)=0,E270="Netting with Strange Nets"),"Please update  'Cash Accounts for Strange Nets' with cash account settings","")</f>
        <v/>
      </c>
      <c r="L270" s="98" t="str">
        <f t="shared" si="4"/>
        <v/>
      </c>
    </row>
    <row r="271" spans="1:12">
      <c r="A271" s="87" t="str">
        <f>IF(B271&lt;&gt;"",'Signature Sheet'!$D$13,"")</f>
        <v/>
      </c>
      <c r="B271" s="88"/>
      <c r="C271" s="88"/>
      <c r="D271" s="89"/>
      <c r="E271" s="89"/>
      <c r="F271" s="90"/>
      <c r="G271" s="90"/>
      <c r="H271" s="90"/>
      <c r="I271" s="89"/>
      <c r="J271" s="1"/>
      <c r="K271" s="46" t="str">
        <f>IF(AND(COUNTIF('Cash Accounts for Strange Nets'!A:A,C271)=0,E271="Netting with Strange Nets"),"Please update  'Cash Accounts for Strange Nets' with cash account settings","")</f>
        <v/>
      </c>
      <c r="L271" s="98" t="str">
        <f t="shared" si="4"/>
        <v/>
      </c>
    </row>
    <row r="272" spans="1:12">
      <c r="A272" s="87" t="str">
        <f>IF(B272&lt;&gt;"",'Signature Sheet'!$D$13,"")</f>
        <v/>
      </c>
      <c r="B272" s="88"/>
      <c r="C272" s="88"/>
      <c r="D272" s="89"/>
      <c r="E272" s="89"/>
      <c r="F272" s="90"/>
      <c r="G272" s="90"/>
      <c r="H272" s="90"/>
      <c r="I272" s="89"/>
      <c r="J272" s="1"/>
      <c r="K272" s="46" t="str">
        <f>IF(AND(COUNTIF('Cash Accounts for Strange Nets'!A:A,C272)=0,E272="Netting with Strange Nets"),"Please update  'Cash Accounts for Strange Nets' with cash account settings","")</f>
        <v/>
      </c>
      <c r="L272" s="98" t="str">
        <f t="shared" si="4"/>
        <v/>
      </c>
    </row>
    <row r="273" spans="1:12">
      <c r="A273" s="87" t="str">
        <f>IF(B273&lt;&gt;"",'Signature Sheet'!$D$13,"")</f>
        <v/>
      </c>
      <c r="B273" s="88"/>
      <c r="C273" s="88"/>
      <c r="D273" s="89"/>
      <c r="E273" s="89"/>
      <c r="F273" s="90"/>
      <c r="G273" s="90"/>
      <c r="H273" s="90"/>
      <c r="I273" s="89"/>
      <c r="J273" s="1"/>
      <c r="K273" s="46" t="str">
        <f>IF(AND(COUNTIF('Cash Accounts for Strange Nets'!A:A,C273)=0,E273="Netting with Strange Nets"),"Please update  'Cash Accounts for Strange Nets' with cash account settings","")</f>
        <v/>
      </c>
      <c r="L273" s="98" t="str">
        <f t="shared" si="4"/>
        <v/>
      </c>
    </row>
    <row r="274" spans="1:12">
      <c r="A274" s="87" t="str">
        <f>IF(B274&lt;&gt;"",'Signature Sheet'!$D$13,"")</f>
        <v/>
      </c>
      <c r="B274" s="88"/>
      <c r="C274" s="88"/>
      <c r="D274" s="89"/>
      <c r="E274" s="89"/>
      <c r="F274" s="90"/>
      <c r="G274" s="90"/>
      <c r="H274" s="90"/>
      <c r="I274" s="89"/>
      <c r="J274" s="1"/>
      <c r="K274" s="46" t="str">
        <f>IF(AND(COUNTIF('Cash Accounts for Strange Nets'!A:A,C274)=0,E274="Netting with Strange Nets"),"Please update  'Cash Accounts for Strange Nets' with cash account settings","")</f>
        <v/>
      </c>
      <c r="L274" s="98" t="str">
        <f t="shared" si="4"/>
        <v/>
      </c>
    </row>
    <row r="275" spans="1:12">
      <c r="A275" s="87" t="str">
        <f>IF(B275&lt;&gt;"",'Signature Sheet'!$D$13,"")</f>
        <v/>
      </c>
      <c r="B275" s="88"/>
      <c r="C275" s="88"/>
      <c r="D275" s="89"/>
      <c r="E275" s="89"/>
      <c r="F275" s="90"/>
      <c r="G275" s="90"/>
      <c r="H275" s="90"/>
      <c r="I275" s="89"/>
      <c r="J275" s="1"/>
      <c r="K275" s="46" t="str">
        <f>IF(AND(COUNTIF('Cash Accounts for Strange Nets'!A:A,C275)=0,E275="Netting with Strange Nets"),"Please update  'Cash Accounts for Strange Nets' with cash account settings","")</f>
        <v/>
      </c>
      <c r="L275" s="98" t="str">
        <f t="shared" si="4"/>
        <v/>
      </c>
    </row>
    <row r="276" spans="1:12">
      <c r="A276" s="87" t="str">
        <f>IF(B276&lt;&gt;"",'Signature Sheet'!$D$13,"")</f>
        <v/>
      </c>
      <c r="B276" s="88"/>
      <c r="C276" s="88"/>
      <c r="D276" s="89"/>
      <c r="E276" s="89"/>
      <c r="F276" s="90"/>
      <c r="G276" s="90"/>
      <c r="H276" s="90"/>
      <c r="I276" s="89"/>
      <c r="J276" s="1"/>
      <c r="K276" s="46" t="str">
        <f>IF(AND(COUNTIF('Cash Accounts for Strange Nets'!A:A,C276)=0,E276="Netting with Strange Nets"),"Please update  'Cash Accounts for Strange Nets' with cash account settings","")</f>
        <v/>
      </c>
      <c r="L276" s="98" t="str">
        <f t="shared" si="4"/>
        <v/>
      </c>
    </row>
    <row r="277" spans="1:12">
      <c r="A277" s="87" t="str">
        <f>IF(B277&lt;&gt;"",'Signature Sheet'!$D$13,"")</f>
        <v/>
      </c>
      <c r="B277" s="88"/>
      <c r="C277" s="88"/>
      <c r="D277" s="89"/>
      <c r="E277" s="89"/>
      <c r="F277" s="90"/>
      <c r="G277" s="90"/>
      <c r="H277" s="90"/>
      <c r="I277" s="89"/>
      <c r="J277" s="1"/>
      <c r="K277" s="46" t="str">
        <f>IF(AND(COUNTIF('Cash Accounts for Strange Nets'!A:A,C277)=0,E277="Netting with Strange Nets"),"Please update  'Cash Accounts for Strange Nets' with cash account settings","")</f>
        <v/>
      </c>
      <c r="L277" s="98" t="str">
        <f t="shared" si="4"/>
        <v/>
      </c>
    </row>
    <row r="278" spans="1:12">
      <c r="A278" s="87" t="str">
        <f>IF(B278&lt;&gt;"",'Signature Sheet'!$D$13,"")</f>
        <v/>
      </c>
      <c r="B278" s="88"/>
      <c r="C278" s="88"/>
      <c r="D278" s="89"/>
      <c r="E278" s="89"/>
      <c r="F278" s="90"/>
      <c r="G278" s="90"/>
      <c r="H278" s="90"/>
      <c r="I278" s="89"/>
      <c r="J278" s="1"/>
      <c r="K278" s="46" t="str">
        <f>IF(AND(COUNTIF('Cash Accounts for Strange Nets'!A:A,C278)=0,E278="Netting with Strange Nets"),"Please update  'Cash Accounts for Strange Nets' with cash account settings","")</f>
        <v/>
      </c>
      <c r="L278" s="98" t="str">
        <f t="shared" si="4"/>
        <v/>
      </c>
    </row>
    <row r="279" spans="1:12">
      <c r="A279" s="87" t="str">
        <f>IF(B279&lt;&gt;"",'Signature Sheet'!$D$13,"")</f>
        <v/>
      </c>
      <c r="B279" s="88"/>
      <c r="C279" s="88"/>
      <c r="D279" s="89"/>
      <c r="E279" s="89"/>
      <c r="F279" s="90"/>
      <c r="G279" s="90"/>
      <c r="H279" s="90"/>
      <c r="I279" s="89"/>
      <c r="J279" s="1"/>
      <c r="K279" s="46" t="str">
        <f>IF(AND(COUNTIF('Cash Accounts for Strange Nets'!A:A,C279)=0,E279="Netting with Strange Nets"),"Please update  'Cash Accounts for Strange Nets' with cash account settings","")</f>
        <v/>
      </c>
      <c r="L279" s="98" t="str">
        <f t="shared" si="4"/>
        <v/>
      </c>
    </row>
    <row r="280" spans="1:12">
      <c r="A280" s="87" t="str">
        <f>IF(B280&lt;&gt;"",'Signature Sheet'!$D$13,"")</f>
        <v/>
      </c>
      <c r="B280" s="88"/>
      <c r="C280" s="88"/>
      <c r="D280" s="89"/>
      <c r="E280" s="89"/>
      <c r="F280" s="90"/>
      <c r="G280" s="90"/>
      <c r="H280" s="90"/>
      <c r="I280" s="89"/>
      <c r="J280" s="1"/>
      <c r="K280" s="46" t="str">
        <f>IF(AND(COUNTIF('Cash Accounts for Strange Nets'!A:A,C280)=0,E280="Netting with Strange Nets"),"Please update  'Cash Accounts for Strange Nets' with cash account settings","")</f>
        <v/>
      </c>
      <c r="L280" s="98" t="str">
        <f t="shared" si="4"/>
        <v/>
      </c>
    </row>
    <row r="281" spans="1:12">
      <c r="A281" s="87" t="str">
        <f>IF(B281&lt;&gt;"",'Signature Sheet'!$D$13,"")</f>
        <v/>
      </c>
      <c r="B281" s="88"/>
      <c r="C281" s="88"/>
      <c r="D281" s="89"/>
      <c r="E281" s="89"/>
      <c r="F281" s="90"/>
      <c r="G281" s="90"/>
      <c r="H281" s="90"/>
      <c r="I281" s="89"/>
      <c r="J281" s="1"/>
      <c r="K281" s="46" t="str">
        <f>IF(AND(COUNTIF('Cash Accounts for Strange Nets'!A:A,C281)=0,E281="Netting with Strange Nets"),"Please update  'Cash Accounts for Strange Nets' with cash account settings","")</f>
        <v/>
      </c>
      <c r="L281" s="98" t="str">
        <f t="shared" si="4"/>
        <v/>
      </c>
    </row>
    <row r="282" spans="1:12">
      <c r="A282" s="87" t="str">
        <f>IF(B282&lt;&gt;"",'Signature Sheet'!$D$13,"")</f>
        <v/>
      </c>
      <c r="B282" s="88"/>
      <c r="C282" s="88"/>
      <c r="D282" s="89"/>
      <c r="E282" s="89"/>
      <c r="F282" s="90"/>
      <c r="G282" s="90"/>
      <c r="H282" s="90"/>
      <c r="I282" s="89"/>
      <c r="J282" s="1"/>
      <c r="K282" s="46" t="str">
        <f>IF(AND(COUNTIF('Cash Accounts for Strange Nets'!A:A,C282)=0,E282="Netting with Strange Nets"),"Please update  'Cash Accounts for Strange Nets' with cash account settings","")</f>
        <v/>
      </c>
      <c r="L282" s="98" t="str">
        <f t="shared" si="4"/>
        <v/>
      </c>
    </row>
    <row r="283" spans="1:12">
      <c r="A283" s="87" t="str">
        <f>IF(B283&lt;&gt;"",'Signature Sheet'!$D$13,"")</f>
        <v/>
      </c>
      <c r="B283" s="88"/>
      <c r="C283" s="88"/>
      <c r="D283" s="89"/>
      <c r="E283" s="89"/>
      <c r="F283" s="90"/>
      <c r="G283" s="90"/>
      <c r="H283" s="90"/>
      <c r="I283" s="89"/>
      <c r="J283" s="1"/>
      <c r="K283" s="46" t="str">
        <f>IF(AND(COUNTIF('Cash Accounts for Strange Nets'!A:A,C283)=0,E283="Netting with Strange Nets"),"Please update  'Cash Accounts for Strange Nets' with cash account settings","")</f>
        <v/>
      </c>
      <c r="L283" s="98" t="str">
        <f t="shared" si="4"/>
        <v/>
      </c>
    </row>
    <row r="284" spans="1:12">
      <c r="A284" s="87" t="str">
        <f>IF(B284&lt;&gt;"",'Signature Sheet'!$D$13,"")</f>
        <v/>
      </c>
      <c r="B284" s="88"/>
      <c r="C284" s="88"/>
      <c r="D284" s="89"/>
      <c r="E284" s="89"/>
      <c r="F284" s="90"/>
      <c r="G284" s="90"/>
      <c r="H284" s="90"/>
      <c r="I284" s="89"/>
      <c r="J284" s="1"/>
      <c r="K284" s="46" t="str">
        <f>IF(AND(COUNTIF('Cash Accounts for Strange Nets'!A:A,C284)=0,E284="Netting with Strange Nets"),"Please update  'Cash Accounts for Strange Nets' with cash account settings","")</f>
        <v/>
      </c>
      <c r="L284" s="98" t="str">
        <f t="shared" si="4"/>
        <v/>
      </c>
    </row>
    <row r="285" spans="1:12">
      <c r="A285" s="87" t="str">
        <f>IF(B285&lt;&gt;"",'Signature Sheet'!$D$13,"")</f>
        <v/>
      </c>
      <c r="B285" s="88"/>
      <c r="C285" s="88"/>
      <c r="D285" s="89"/>
      <c r="E285" s="89"/>
      <c r="F285" s="90"/>
      <c r="G285" s="90"/>
      <c r="H285" s="90"/>
      <c r="I285" s="89"/>
      <c r="J285" s="1"/>
      <c r="K285" s="46" t="str">
        <f>IF(AND(COUNTIF('Cash Accounts for Strange Nets'!A:A,C285)=0,E285="Netting with Strange Nets"),"Please update  'Cash Accounts for Strange Nets' with cash account settings","")</f>
        <v/>
      </c>
      <c r="L285" s="98" t="str">
        <f t="shared" si="4"/>
        <v/>
      </c>
    </row>
    <row r="286" spans="1:12">
      <c r="A286" s="87" t="str">
        <f>IF(B286&lt;&gt;"",'Signature Sheet'!$D$13,"")</f>
        <v/>
      </c>
      <c r="B286" s="88"/>
      <c r="C286" s="88"/>
      <c r="D286" s="89"/>
      <c r="E286" s="89"/>
      <c r="F286" s="90"/>
      <c r="G286" s="90"/>
      <c r="H286" s="90"/>
      <c r="I286" s="89"/>
      <c r="J286" s="1"/>
      <c r="K286" s="46" t="str">
        <f>IF(AND(COUNTIF('Cash Accounts for Strange Nets'!A:A,C286)=0,E286="Netting with Strange Nets"),"Please update  'Cash Accounts for Strange Nets' with cash account settings","")</f>
        <v/>
      </c>
      <c r="L286" s="98" t="str">
        <f t="shared" si="4"/>
        <v/>
      </c>
    </row>
    <row r="287" spans="1:12">
      <c r="A287" s="87" t="str">
        <f>IF(B287&lt;&gt;"",'Signature Sheet'!$D$13,"")</f>
        <v/>
      </c>
      <c r="B287" s="88"/>
      <c r="C287" s="88"/>
      <c r="D287" s="89"/>
      <c r="E287" s="89"/>
      <c r="F287" s="90"/>
      <c r="G287" s="90"/>
      <c r="H287" s="90"/>
      <c r="I287" s="89"/>
      <c r="J287" s="1"/>
      <c r="K287" s="46" t="str">
        <f>IF(AND(COUNTIF('Cash Accounts for Strange Nets'!A:A,C287)=0,E287="Netting with Strange Nets"),"Please update  'Cash Accounts for Strange Nets' with cash account settings","")</f>
        <v/>
      </c>
      <c r="L287" s="98" t="str">
        <f t="shared" si="4"/>
        <v/>
      </c>
    </row>
    <row r="288" spans="1:12">
      <c r="A288" s="87" t="str">
        <f>IF(B288&lt;&gt;"",'Signature Sheet'!$D$13,"")</f>
        <v/>
      </c>
      <c r="B288" s="88"/>
      <c r="C288" s="88"/>
      <c r="D288" s="89"/>
      <c r="E288" s="89"/>
      <c r="F288" s="90"/>
      <c r="G288" s="90"/>
      <c r="H288" s="90"/>
      <c r="I288" s="89"/>
      <c r="J288" s="1"/>
      <c r="K288" s="46" t="str">
        <f>IF(AND(COUNTIF('Cash Accounts for Strange Nets'!A:A,C288)=0,E288="Netting with Strange Nets"),"Please update  'Cash Accounts for Strange Nets' with cash account settings","")</f>
        <v/>
      </c>
      <c r="L288" s="98" t="str">
        <f t="shared" si="4"/>
        <v/>
      </c>
    </row>
    <row r="289" spans="1:12">
      <c r="A289" s="87" t="str">
        <f>IF(B289&lt;&gt;"",'Signature Sheet'!$D$13,"")</f>
        <v/>
      </c>
      <c r="B289" s="88"/>
      <c r="C289" s="88"/>
      <c r="D289" s="89"/>
      <c r="E289" s="89"/>
      <c r="F289" s="90"/>
      <c r="G289" s="90"/>
      <c r="H289" s="90"/>
      <c r="I289" s="89"/>
      <c r="J289" s="1"/>
      <c r="K289" s="46" t="str">
        <f>IF(AND(COUNTIF('Cash Accounts for Strange Nets'!A:A,C289)=0,E289="Netting with Strange Nets"),"Please update  'Cash Accounts for Strange Nets' with cash account settings","")</f>
        <v/>
      </c>
      <c r="L289" s="98" t="str">
        <f t="shared" si="4"/>
        <v/>
      </c>
    </row>
    <row r="290" spans="1:12">
      <c r="A290" s="87" t="str">
        <f>IF(B290&lt;&gt;"",'Signature Sheet'!$D$13,"")</f>
        <v/>
      </c>
      <c r="B290" s="88"/>
      <c r="C290" s="88"/>
      <c r="D290" s="89"/>
      <c r="E290" s="89"/>
      <c r="F290" s="90"/>
      <c r="G290" s="90"/>
      <c r="H290" s="90"/>
      <c r="I290" s="89"/>
      <c r="J290" s="1"/>
      <c r="K290" s="46" t="str">
        <f>IF(AND(COUNTIF('Cash Accounts for Strange Nets'!A:A,C290)=0,E290="Netting with Strange Nets"),"Please update  'Cash Accounts for Strange Nets' with cash account settings","")</f>
        <v/>
      </c>
      <c r="L290" s="98" t="str">
        <f t="shared" si="4"/>
        <v/>
      </c>
    </row>
    <row r="291" spans="1:12">
      <c r="A291" s="87" t="str">
        <f>IF(B291&lt;&gt;"",'Signature Sheet'!$D$13,"")</f>
        <v/>
      </c>
      <c r="B291" s="88"/>
      <c r="C291" s="88"/>
      <c r="D291" s="89"/>
      <c r="E291" s="89"/>
      <c r="F291" s="90"/>
      <c r="G291" s="90"/>
      <c r="H291" s="90"/>
      <c r="I291" s="89"/>
      <c r="J291" s="1"/>
      <c r="K291" s="46" t="str">
        <f>IF(AND(COUNTIF('Cash Accounts for Strange Nets'!A:A,C291)=0,E291="Netting with Strange Nets"),"Please update  'Cash Accounts for Strange Nets' with cash account settings","")</f>
        <v/>
      </c>
      <c r="L291" s="98" t="str">
        <f t="shared" si="4"/>
        <v/>
      </c>
    </row>
    <row r="292" spans="1:12">
      <c r="A292" s="87" t="str">
        <f>IF(B292&lt;&gt;"",'Signature Sheet'!$D$13,"")</f>
        <v/>
      </c>
      <c r="B292" s="88"/>
      <c r="C292" s="88"/>
      <c r="D292" s="89"/>
      <c r="E292" s="89"/>
      <c r="F292" s="90"/>
      <c r="G292" s="90"/>
      <c r="H292" s="90"/>
      <c r="I292" s="89"/>
      <c r="J292" s="1"/>
      <c r="K292" s="46" t="str">
        <f>IF(AND(COUNTIF('Cash Accounts for Strange Nets'!A:A,C292)=0,E292="Netting with Strange Nets"),"Please update  'Cash Accounts for Strange Nets' with cash account settings","")</f>
        <v/>
      </c>
      <c r="L292" s="98" t="str">
        <f t="shared" si="4"/>
        <v/>
      </c>
    </row>
    <row r="293" spans="1:12">
      <c r="A293" s="87" t="str">
        <f>IF(B293&lt;&gt;"",'Signature Sheet'!$D$13,"")</f>
        <v/>
      </c>
      <c r="B293" s="88"/>
      <c r="C293" s="88"/>
      <c r="D293" s="89"/>
      <c r="E293" s="89"/>
      <c r="F293" s="90"/>
      <c r="G293" s="90"/>
      <c r="H293" s="90"/>
      <c r="I293" s="89"/>
      <c r="J293" s="1"/>
      <c r="K293" s="46" t="str">
        <f>IF(AND(COUNTIF('Cash Accounts for Strange Nets'!A:A,C293)=0,E293="Netting with Strange Nets"),"Please update  'Cash Accounts for Strange Nets' with cash account settings","")</f>
        <v/>
      </c>
      <c r="L293" s="98" t="str">
        <f t="shared" si="4"/>
        <v/>
      </c>
    </row>
    <row r="294" spans="1:12">
      <c r="A294" s="87" t="str">
        <f>IF(B294&lt;&gt;"",'Signature Sheet'!$D$13,"")</f>
        <v/>
      </c>
      <c r="B294" s="88"/>
      <c r="C294" s="88"/>
      <c r="D294" s="89"/>
      <c r="E294" s="89"/>
      <c r="F294" s="90"/>
      <c r="G294" s="90"/>
      <c r="H294" s="90"/>
      <c r="I294" s="89"/>
      <c r="J294" s="1"/>
      <c r="K294" s="46" t="str">
        <f>IF(AND(COUNTIF('Cash Accounts for Strange Nets'!A:A,C294)=0,E294="Netting with Strange Nets"),"Please update  'Cash Accounts for Strange Nets' with cash account settings","")</f>
        <v/>
      </c>
      <c r="L294" s="98" t="str">
        <f t="shared" si="4"/>
        <v/>
      </c>
    </row>
    <row r="295" spans="1:12">
      <c r="A295" s="87" t="str">
        <f>IF(B295&lt;&gt;"",'Signature Sheet'!$D$13,"")</f>
        <v/>
      </c>
      <c r="B295" s="88"/>
      <c r="C295" s="88"/>
      <c r="D295" s="89"/>
      <c r="E295" s="89"/>
      <c r="F295" s="90"/>
      <c r="G295" s="90"/>
      <c r="H295" s="90"/>
      <c r="I295" s="89"/>
      <c r="J295" s="1"/>
      <c r="K295" s="46" t="str">
        <f>IF(AND(COUNTIF('Cash Accounts for Strange Nets'!A:A,C295)=0,E295="Netting with Strange Nets"),"Please update  'Cash Accounts for Strange Nets' with cash account settings","")</f>
        <v/>
      </c>
      <c r="L295" s="98" t="str">
        <f t="shared" si="4"/>
        <v/>
      </c>
    </row>
    <row r="296" spans="1:12">
      <c r="A296" s="87" t="str">
        <f>IF(B296&lt;&gt;"",'Signature Sheet'!$D$13,"")</f>
        <v/>
      </c>
      <c r="B296" s="88"/>
      <c r="C296" s="88"/>
      <c r="D296" s="89"/>
      <c r="E296" s="89"/>
      <c r="F296" s="90"/>
      <c r="G296" s="90"/>
      <c r="H296" s="90"/>
      <c r="I296" s="89"/>
      <c r="J296" s="1"/>
      <c r="K296" s="46" t="str">
        <f>IF(AND(COUNTIF('Cash Accounts for Strange Nets'!A:A,C296)=0,E296="Netting with Strange Nets"),"Please update  'Cash Accounts for Strange Nets' with cash account settings","")</f>
        <v/>
      </c>
      <c r="L296" s="98" t="str">
        <f t="shared" si="4"/>
        <v/>
      </c>
    </row>
    <row r="297" spans="1:12">
      <c r="A297" s="87" t="str">
        <f>IF(B297&lt;&gt;"",'Signature Sheet'!$D$13,"")</f>
        <v/>
      </c>
      <c r="B297" s="88"/>
      <c r="C297" s="88"/>
      <c r="D297" s="89"/>
      <c r="E297" s="89"/>
      <c r="F297" s="90"/>
      <c r="G297" s="90"/>
      <c r="H297" s="90"/>
      <c r="I297" s="89"/>
      <c r="J297" s="1"/>
      <c r="K297" s="46" t="str">
        <f>IF(AND(COUNTIF('Cash Accounts for Strange Nets'!A:A,C297)=0,E297="Netting with Strange Nets"),"Please update  'Cash Accounts for Strange Nets' with cash account settings","")</f>
        <v/>
      </c>
      <c r="L297" s="98" t="str">
        <f t="shared" si="4"/>
        <v/>
      </c>
    </row>
    <row r="298" spans="1:12">
      <c r="A298" s="87" t="str">
        <f>IF(B298&lt;&gt;"",'Signature Sheet'!$D$13,"")</f>
        <v/>
      </c>
      <c r="B298" s="88"/>
      <c r="C298" s="88"/>
      <c r="D298" s="89"/>
      <c r="E298" s="89"/>
      <c r="F298" s="90"/>
      <c r="G298" s="90"/>
      <c r="H298" s="90"/>
      <c r="I298" s="89"/>
      <c r="J298" s="1"/>
      <c r="K298" s="46" t="str">
        <f>IF(AND(COUNTIF('Cash Accounts for Strange Nets'!A:A,C298)=0,E298="Netting with Strange Nets"),"Please update  'Cash Accounts for Strange Nets' with cash account settings","")</f>
        <v/>
      </c>
      <c r="L298" s="98" t="str">
        <f t="shared" si="4"/>
        <v/>
      </c>
    </row>
    <row r="299" spans="1:12">
      <c r="A299" s="87" t="str">
        <f>IF(B299&lt;&gt;"",'Signature Sheet'!$D$13,"")</f>
        <v/>
      </c>
      <c r="B299" s="88"/>
      <c r="C299" s="88"/>
      <c r="D299" s="89"/>
      <c r="E299" s="89"/>
      <c r="F299" s="90"/>
      <c r="G299" s="90"/>
      <c r="H299" s="90"/>
      <c r="I299" s="89"/>
      <c r="J299" s="1"/>
      <c r="K299" s="46" t="str">
        <f>IF(AND(COUNTIF('Cash Accounts for Strange Nets'!A:A,C299)=0,E299="Netting with Strange Nets"),"Please update  'Cash Accounts for Strange Nets' with cash account settings","")</f>
        <v/>
      </c>
      <c r="L299" s="98" t="str">
        <f t="shared" si="4"/>
        <v/>
      </c>
    </row>
    <row r="300" spans="1:12">
      <c r="A300" s="87" t="str">
        <f>IF(B300&lt;&gt;"",'Signature Sheet'!$D$13,"")</f>
        <v/>
      </c>
      <c r="B300" s="88"/>
      <c r="C300" s="88"/>
      <c r="D300" s="89"/>
      <c r="E300" s="89"/>
      <c r="F300" s="90"/>
      <c r="G300" s="90"/>
      <c r="H300" s="90"/>
      <c r="I300" s="89"/>
      <c r="J300" s="1"/>
      <c r="K300" s="46" t="str">
        <f>IF(AND(COUNTIF('Cash Accounts for Strange Nets'!A:A,C300)=0,E300="Netting with Strange Nets"),"Please update  'Cash Accounts for Strange Nets' with cash account settings","")</f>
        <v/>
      </c>
      <c r="L300" s="100" t="str">
        <f t="shared" si="4"/>
        <v/>
      </c>
    </row>
    <row r="301" spans="1:12">
      <c r="A301" s="91" t="s">
        <v>155</v>
      </c>
      <c r="B301" s="91" t="s">
        <v>155</v>
      </c>
      <c r="C301" s="91" t="s">
        <v>155</v>
      </c>
      <c r="D301" s="91" t="s">
        <v>155</v>
      </c>
      <c r="E301" s="91" t="s">
        <v>155</v>
      </c>
      <c r="F301" s="91" t="s">
        <v>155</v>
      </c>
      <c r="G301" s="91" t="s">
        <v>155</v>
      </c>
      <c r="H301" s="91"/>
      <c r="I301" s="91" t="s">
        <v>155</v>
      </c>
      <c r="J301" s="91"/>
      <c r="K301" s="91"/>
      <c r="L301" s="99"/>
    </row>
  </sheetData>
  <sheetProtection algorithmName="SHA-512" hashValue="MEDi533tGM1U7T9jLKf1FTJTQT2LIAG3gA+bUUnaVuiYdBusy6+rqD3EeWeTVBB5pYb4nR/nteXQCvUGdgNi/g==" saltValue="E24xj3e5Et8gDTcrXpxuiw==" spinCount="100000" sheet="1" objects="1" scenarios="1"/>
  <conditionalFormatting sqref="L2:L300">
    <cfRule type="cellIs" dxfId="0" priority="1" operator="greaterThan">
      <formula>""""""</formula>
    </cfRule>
  </conditionalFormatting>
  <dataValidations count="8">
    <dataValidation type="list" allowBlank="1" showInputMessage="1" showErrorMessage="1" sqref="F2:F300" xr:uid="{AD345AB4-D42F-4BF5-ABCD-6E806181EFC6}">
      <formula1>ProcessingMethod</formula1>
    </dataValidation>
    <dataValidation type="list" allowBlank="1" showInputMessage="1" showErrorMessage="1" sqref="G2:G300" xr:uid="{153ABE7C-E04F-4E3B-BACA-8AA838EF07BE}">
      <formula1>MSIF_Service</formula1>
    </dataValidation>
    <dataValidation type="custom" allowBlank="1" showInputMessage="1" showErrorMessage="1" sqref="D1" xr:uid="{4CE66221-4FE2-44D7-8B2A-6A8B01B97C07}">
      <formula1>IF($C$2="XEUR",XEUR_PosAccount,"x")</formula1>
    </dataValidation>
    <dataValidation type="list" allowBlank="1" showInputMessage="1" showErrorMessage="1" sqref="I2:I300" xr:uid="{96400185-79E9-42E0-A429-52022CCE204D}">
      <formula1>Status</formula1>
    </dataValidation>
    <dataValidation type="list" allowBlank="1" showInputMessage="1" showErrorMessage="1" sqref="C2:C300" xr:uid="{67FC2C9E-A459-48BA-B8D5-B97E1A857A0D}">
      <formula1>Italian_bonds_account_list</formula1>
    </dataValidation>
    <dataValidation type="list" allowBlank="1" showInputMessage="1" showErrorMessage="1" sqref="E2:E300" xr:uid="{C33D70B4-7FFF-4793-B4F3-FB95C36AA79E}">
      <formula1>INDIRECT("NettingModelXEUR")</formula1>
    </dataValidation>
    <dataValidation type="list" allowBlank="1" showInputMessage="1" showErrorMessage="1" sqref="D2:D300" xr:uid="{4EF933E2-6605-4122-A06F-4CDAB164A3EB}">
      <formula1>INDIRECT("XEUR_PosAccount")</formula1>
    </dataValidation>
    <dataValidation type="custom" allowBlank="1" showInputMessage="1" showErrorMessage="1" sqref="B2:B300" xr:uid="{35E02F99-12FD-4C08-9D99-C8BFC47416D5}">
      <formula1>AND(ISNUMBER(SUMPRODUCT(FIND(MID(B2,ROW(INDIRECT("1:"&amp;LEN(B2))),1),"ABCDEFGHIJKLMNOPQRSTUVWXYZ"))),LEN(B2)=5)</formula1>
    </dataValidation>
  </dataValidations>
  <hyperlinks>
    <hyperlink ref="A1" location="Guidance!A51" display="Guidance!A51" xr:uid="{D738F96A-18BF-45AA-8C02-C44E7876799C}"/>
    <hyperlink ref="B1" location="Guidance!A52" display="DC Market Participant" xr:uid="{CEEA3F68-B1E1-41FD-93D6-90814A87DDCF}"/>
    <hyperlink ref="C1" location="Guidance!A53" display="Settlement Account list eligible for Italian bonds" xr:uid="{B27E437C-792F-4491-8CC7-6654C28DA6BC}"/>
    <hyperlink ref="D1" location="Guidance!A54" display="Position Account" xr:uid="{30B6B3B1-9109-43C2-8592-EC7D7154FA83}"/>
    <hyperlink ref="E1" location="Guidance!A55" display="Netting Model" xr:uid="{6FBB71B6-95E8-4C63-B2A3-88CDB9624899}"/>
    <hyperlink ref="F1" location="Guidance!A56" display="Release Method" xr:uid="{F308FDB0-F03C-4F13-B3A9-B513BA3D0E57}"/>
    <hyperlink ref="G1" location="Guidance!A57" display="Gross Delivery Management via SWIFT  before Trade Day Netting" xr:uid="{69646DC6-A3D4-4A88-8FCF-10732793CD5F}"/>
    <hyperlink ref="I1" location="Guidance!A58" display="Status" xr:uid="{382902E0-77DB-4252-8872-E3AAB9528FEC}"/>
  </hyperlinks>
  <pageMargins left="0.7" right="0.7" top="0.75" bottom="0.75" header="0.3" footer="0.3"/>
  <pageSetup paperSize="9" orientation="portrait" r:id="rId1"/>
  <headerFooter>
    <oddFooter>&amp;C&amp;1#&amp;"Calibri"&amp;10&amp;K000000Internal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5096E7F-720C-47A2-9055-1FBA6D0E8B9B}">
          <x14:formula1>
            <xm:f>'Signature Sheet'!$D$13:$E$13</xm:f>
          </x14:formula1>
          <xm:sqref>C2:C300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92FE6-5EDB-4958-AFEF-424774E70C16}">
  <sheetPr codeName="Sheet3"/>
  <dimension ref="A1:AD303"/>
  <sheetViews>
    <sheetView zoomScale="90" zoomScaleNormal="115" workbookViewId="0">
      <selection activeCell="B4" sqref="B4"/>
    </sheetView>
  </sheetViews>
  <sheetFormatPr defaultRowHeight="15"/>
  <cols>
    <col min="1" max="1" width="39.42578125" style="1" customWidth="1"/>
    <col min="2" max="2" width="23.140625" style="1" customWidth="1"/>
    <col min="3" max="3" width="27.28515625" style="1" customWidth="1"/>
    <col min="4" max="4" width="19.7109375" style="1" customWidth="1"/>
    <col min="5" max="5" width="23.140625" style="1" customWidth="1"/>
    <col min="6" max="6" width="27.28515625" style="1" customWidth="1"/>
    <col min="7" max="7" width="19.7109375" style="1" customWidth="1"/>
    <col min="8" max="8" width="23.140625" style="1" customWidth="1"/>
    <col min="9" max="9" width="27.28515625" style="1" customWidth="1"/>
    <col min="10" max="10" width="19.7109375" style="1" customWidth="1"/>
    <col min="11" max="11" width="23.140625" customWidth="1"/>
    <col min="12" max="12" width="27.28515625" style="1" customWidth="1"/>
    <col min="13" max="13" width="19.7109375" style="1" customWidth="1"/>
    <col min="14" max="14" width="23.140625" customWidth="1"/>
    <col min="15" max="15" width="27.28515625" style="1" customWidth="1"/>
    <col min="16" max="16" width="19.7109375" style="1" customWidth="1"/>
    <col min="17" max="17" width="23.140625" customWidth="1"/>
    <col min="18" max="18" width="27.28515625" style="1" customWidth="1"/>
    <col min="19" max="19" width="19.7109375" style="1" customWidth="1"/>
    <col min="20" max="20" width="23.140625" customWidth="1"/>
    <col min="21" max="21" width="27.28515625" style="1" customWidth="1"/>
    <col min="22" max="22" width="19.7109375" style="1" customWidth="1"/>
    <col min="23" max="23" width="23.140625" customWidth="1"/>
    <col min="24" max="24" width="27.28515625" style="1" customWidth="1"/>
    <col min="25" max="25" width="19.7109375" customWidth="1"/>
    <col min="26" max="30" width="2.42578125" bestFit="1" customWidth="1"/>
  </cols>
  <sheetData>
    <row r="1" spans="1:25" ht="60" customHeight="1" thickBot="1">
      <c r="A1" s="3" t="s">
        <v>157</v>
      </c>
      <c r="B1" s="163" t="s">
        <v>158</v>
      </c>
      <c r="C1" s="164"/>
      <c r="D1" s="164"/>
      <c r="E1" s="164"/>
      <c r="F1" s="164"/>
      <c r="G1" s="164"/>
      <c r="H1" s="164"/>
      <c r="I1" s="164"/>
      <c r="J1" s="164"/>
      <c r="K1" s="164"/>
      <c r="L1" s="164"/>
      <c r="M1" s="164"/>
      <c r="N1" s="164"/>
      <c r="O1" s="164"/>
      <c r="P1" s="164"/>
      <c r="Q1" s="164"/>
      <c r="R1" s="164"/>
      <c r="S1" s="164"/>
      <c r="T1" s="164"/>
      <c r="U1" s="164"/>
      <c r="V1" s="164"/>
      <c r="W1" s="164"/>
      <c r="X1" s="164"/>
      <c r="Y1" s="165"/>
    </row>
    <row r="2" spans="1:25" s="1" customFormat="1" ht="75" customHeight="1">
      <c r="A2" s="3" t="s">
        <v>122</v>
      </c>
      <c r="B2" s="166" t="s">
        <v>159</v>
      </c>
      <c r="C2" s="167"/>
      <c r="D2" s="168"/>
      <c r="E2" s="166" t="s">
        <v>160</v>
      </c>
      <c r="F2" s="167"/>
      <c r="G2" s="167"/>
      <c r="H2" s="169" t="s">
        <v>161</v>
      </c>
      <c r="I2" s="170"/>
      <c r="J2" s="171"/>
      <c r="K2" s="161" t="s">
        <v>162</v>
      </c>
      <c r="L2" s="161"/>
      <c r="M2" s="161"/>
      <c r="N2" s="166" t="s">
        <v>163</v>
      </c>
      <c r="O2" s="167"/>
      <c r="P2" s="168"/>
      <c r="Q2" s="167" t="s">
        <v>164</v>
      </c>
      <c r="R2" s="167"/>
      <c r="S2" s="167"/>
      <c r="T2" s="158" t="s">
        <v>165</v>
      </c>
      <c r="U2" s="159"/>
      <c r="V2" s="160"/>
      <c r="W2" s="161" t="s">
        <v>166</v>
      </c>
      <c r="X2" s="161"/>
      <c r="Y2" s="162"/>
    </row>
    <row r="3" spans="1:25" s="1" customFormat="1">
      <c r="A3" s="85" t="s">
        <v>50</v>
      </c>
      <c r="B3" s="128" t="s">
        <v>123</v>
      </c>
      <c r="C3" s="85" t="s">
        <v>167</v>
      </c>
      <c r="D3" s="85" t="s">
        <v>130</v>
      </c>
      <c r="E3" s="85" t="s">
        <v>123</v>
      </c>
      <c r="F3" s="85" t="s">
        <v>167</v>
      </c>
      <c r="G3" s="86" t="s">
        <v>130</v>
      </c>
      <c r="H3" s="85" t="s">
        <v>123</v>
      </c>
      <c r="I3" s="85" t="s">
        <v>167</v>
      </c>
      <c r="J3" s="86" t="s">
        <v>130</v>
      </c>
      <c r="K3" s="85" t="s">
        <v>123</v>
      </c>
      <c r="L3" s="85" t="s">
        <v>167</v>
      </c>
      <c r="M3" s="86" t="s">
        <v>130</v>
      </c>
      <c r="N3" s="85" t="s">
        <v>123</v>
      </c>
      <c r="O3" s="85" t="s">
        <v>167</v>
      </c>
      <c r="P3" s="86" t="s">
        <v>130</v>
      </c>
      <c r="Q3" s="85" t="s">
        <v>123</v>
      </c>
      <c r="R3" s="85" t="s">
        <v>167</v>
      </c>
      <c r="S3" s="86" t="s">
        <v>130</v>
      </c>
      <c r="T3" s="85" t="s">
        <v>123</v>
      </c>
      <c r="U3" s="85" t="s">
        <v>167</v>
      </c>
      <c r="V3" s="86" t="s">
        <v>130</v>
      </c>
      <c r="W3" s="85" t="s">
        <v>123</v>
      </c>
      <c r="X3" s="85" t="s">
        <v>167</v>
      </c>
      <c r="Y3" s="86" t="s">
        <v>130</v>
      </c>
    </row>
    <row r="4" spans="1:25">
      <c r="A4" s="51"/>
      <c r="B4" s="96"/>
      <c r="C4" s="45"/>
      <c r="D4" s="97"/>
      <c r="E4" s="96"/>
      <c r="F4" s="45"/>
      <c r="G4" s="97"/>
      <c r="H4" s="96"/>
      <c r="I4" s="45"/>
      <c r="J4" s="97"/>
      <c r="K4" s="96"/>
      <c r="L4" s="45"/>
      <c r="M4" s="97"/>
      <c r="N4" s="96"/>
      <c r="O4" s="45"/>
      <c r="P4" s="97"/>
      <c r="Q4" s="96"/>
      <c r="R4" s="45"/>
      <c r="S4" s="97"/>
      <c r="T4" s="96"/>
      <c r="U4" s="45"/>
      <c r="V4" s="97"/>
      <c r="W4" s="96"/>
      <c r="X4" s="45"/>
      <c r="Y4" s="97"/>
    </row>
    <row r="5" spans="1:25">
      <c r="A5" s="51"/>
      <c r="B5" s="96"/>
      <c r="C5" s="45"/>
      <c r="D5" s="97"/>
      <c r="E5" s="96"/>
      <c r="F5" s="45"/>
      <c r="G5" s="97"/>
      <c r="H5" s="96"/>
      <c r="I5" s="45"/>
      <c r="J5" s="97"/>
      <c r="K5" s="96"/>
      <c r="L5" s="45"/>
      <c r="M5" s="97"/>
      <c r="N5" s="96"/>
      <c r="O5" s="45"/>
      <c r="P5" s="97"/>
      <c r="Q5" s="96"/>
      <c r="R5" s="45"/>
      <c r="S5" s="97"/>
      <c r="T5" s="96"/>
      <c r="U5" s="45"/>
      <c r="V5" s="97"/>
      <c r="W5" s="96"/>
      <c r="X5" s="45"/>
      <c r="Y5" s="97"/>
    </row>
    <row r="6" spans="1:25">
      <c r="A6" s="51"/>
      <c r="B6" s="96"/>
      <c r="C6" s="45"/>
      <c r="D6" s="97"/>
      <c r="E6" s="96"/>
      <c r="F6" s="45"/>
      <c r="G6" s="97"/>
      <c r="H6" s="96"/>
      <c r="I6" s="45"/>
      <c r="J6" s="97"/>
      <c r="K6" s="96"/>
      <c r="L6" s="45"/>
      <c r="M6" s="97"/>
      <c r="N6" s="96"/>
      <c r="O6" s="45"/>
      <c r="P6" s="97"/>
      <c r="Q6" s="96"/>
      <c r="R6" s="45"/>
      <c r="S6" s="97"/>
      <c r="T6" s="96"/>
      <c r="U6" s="45"/>
      <c r="V6" s="97"/>
      <c r="W6" s="96"/>
      <c r="X6" s="45"/>
      <c r="Y6" s="97"/>
    </row>
    <row r="7" spans="1:25">
      <c r="A7" s="51"/>
      <c r="B7" s="96"/>
      <c r="C7" s="45"/>
      <c r="D7" s="97"/>
      <c r="E7" s="96"/>
      <c r="F7" s="45"/>
      <c r="G7" s="97"/>
      <c r="H7" s="96"/>
      <c r="I7" s="45"/>
      <c r="J7" s="97"/>
      <c r="K7" s="96"/>
      <c r="L7" s="45"/>
      <c r="M7" s="97"/>
      <c r="N7" s="96"/>
      <c r="O7" s="45"/>
      <c r="P7" s="97"/>
      <c r="Q7" s="96"/>
      <c r="R7" s="45"/>
      <c r="S7" s="97"/>
      <c r="T7" s="96"/>
      <c r="U7" s="45"/>
      <c r="V7" s="97"/>
      <c r="W7" s="96"/>
      <c r="X7" s="45"/>
      <c r="Y7" s="97"/>
    </row>
    <row r="8" spans="1:25" ht="16.5" customHeight="1">
      <c r="A8" s="51"/>
      <c r="B8" s="96"/>
      <c r="C8" s="45"/>
      <c r="D8" s="97"/>
      <c r="E8" s="96"/>
      <c r="F8" s="45"/>
      <c r="G8" s="97"/>
      <c r="H8" s="96"/>
      <c r="I8" s="45"/>
      <c r="J8" s="97"/>
      <c r="K8" s="96"/>
      <c r="L8" s="45"/>
      <c r="M8" s="97"/>
      <c r="N8" s="96"/>
      <c r="O8" s="45"/>
      <c r="P8" s="97"/>
      <c r="Q8" s="96"/>
      <c r="R8" s="45"/>
      <c r="S8" s="97"/>
      <c r="T8" s="96"/>
      <c r="U8" s="45"/>
      <c r="V8" s="97"/>
      <c r="W8" s="96"/>
      <c r="X8" s="45"/>
      <c r="Y8" s="97"/>
    </row>
    <row r="9" spans="1:25">
      <c r="A9" s="51"/>
      <c r="B9" s="96"/>
      <c r="C9" s="45"/>
      <c r="D9" s="97"/>
      <c r="E9" s="96"/>
      <c r="F9" s="45"/>
      <c r="G9" s="97"/>
      <c r="H9" s="96"/>
      <c r="I9" s="45"/>
      <c r="J9" s="97"/>
      <c r="K9" s="96"/>
      <c r="L9" s="45"/>
      <c r="M9" s="97"/>
      <c r="N9" s="96"/>
      <c r="O9" s="45"/>
      <c r="P9" s="97"/>
      <c r="Q9" s="96"/>
      <c r="R9" s="45"/>
      <c r="S9" s="97"/>
      <c r="T9" s="96"/>
      <c r="U9" s="45"/>
      <c r="V9" s="97"/>
      <c r="W9" s="96"/>
      <c r="X9" s="45"/>
      <c r="Y9" s="97"/>
    </row>
    <row r="10" spans="1:25">
      <c r="A10" s="51"/>
      <c r="B10" s="96"/>
      <c r="C10" s="45"/>
      <c r="D10" s="97"/>
      <c r="E10" s="96"/>
      <c r="F10" s="45"/>
      <c r="G10" s="97"/>
      <c r="H10" s="96"/>
      <c r="I10" s="45"/>
      <c r="J10" s="97"/>
      <c r="K10" s="96"/>
      <c r="L10" s="45"/>
      <c r="M10" s="97"/>
      <c r="N10" s="96"/>
      <c r="O10" s="45"/>
      <c r="P10" s="97"/>
      <c r="Q10" s="96"/>
      <c r="R10" s="45"/>
      <c r="S10" s="97"/>
      <c r="T10" s="96"/>
      <c r="U10" s="45"/>
      <c r="V10" s="97"/>
      <c r="W10" s="96"/>
      <c r="X10" s="45"/>
      <c r="Y10" s="97"/>
    </row>
    <row r="11" spans="1:25">
      <c r="A11" s="51"/>
      <c r="B11" s="96"/>
      <c r="C11" s="45"/>
      <c r="D11" s="97"/>
      <c r="E11" s="96"/>
      <c r="F11" s="45"/>
      <c r="G11" s="97"/>
      <c r="H11" s="96"/>
      <c r="I11" s="45"/>
      <c r="J11" s="97"/>
      <c r="K11" s="96"/>
      <c r="L11" s="45"/>
      <c r="M11" s="97"/>
      <c r="N11" s="96"/>
      <c r="O11" s="45"/>
      <c r="P11" s="97"/>
      <c r="Q11" s="96"/>
      <c r="R11" s="45"/>
      <c r="S11" s="97"/>
      <c r="T11" s="96"/>
      <c r="U11" s="45"/>
      <c r="V11" s="97"/>
      <c r="W11" s="96"/>
      <c r="X11" s="45"/>
      <c r="Y11" s="97"/>
    </row>
    <row r="12" spans="1:25">
      <c r="A12" s="51"/>
      <c r="B12" s="96"/>
      <c r="C12" s="45"/>
      <c r="D12" s="97"/>
      <c r="E12" s="96"/>
      <c r="F12" s="45"/>
      <c r="G12" s="97"/>
      <c r="H12" s="96"/>
      <c r="I12" s="45"/>
      <c r="J12" s="97"/>
      <c r="K12" s="96"/>
      <c r="L12" s="45"/>
      <c r="M12" s="97"/>
      <c r="N12" s="96"/>
      <c r="O12" s="45"/>
      <c r="P12" s="97"/>
      <c r="Q12" s="96"/>
      <c r="R12" s="45"/>
      <c r="S12" s="97"/>
      <c r="T12" s="96"/>
      <c r="U12" s="45"/>
      <c r="V12" s="97"/>
      <c r="W12" s="96"/>
      <c r="X12" s="45"/>
      <c r="Y12" s="97"/>
    </row>
    <row r="13" spans="1:25">
      <c r="A13" s="51"/>
      <c r="B13" s="96"/>
      <c r="C13" s="45"/>
      <c r="D13" s="97"/>
      <c r="E13" s="96"/>
      <c r="F13" s="45"/>
      <c r="G13" s="97"/>
      <c r="H13" s="96"/>
      <c r="I13" s="45"/>
      <c r="J13" s="97"/>
      <c r="K13" s="96"/>
      <c r="L13" s="45"/>
      <c r="M13" s="97"/>
      <c r="N13" s="96"/>
      <c r="O13" s="45"/>
      <c r="P13" s="97"/>
      <c r="Q13" s="96"/>
      <c r="R13" s="45"/>
      <c r="S13" s="97"/>
      <c r="T13" s="96"/>
      <c r="U13" s="45"/>
      <c r="V13" s="97"/>
      <c r="W13" s="96"/>
      <c r="X13" s="45"/>
      <c r="Y13" s="97"/>
    </row>
    <row r="14" spans="1:25">
      <c r="A14" s="51"/>
      <c r="B14" s="96"/>
      <c r="C14" s="45"/>
      <c r="D14" s="97"/>
      <c r="E14" s="96"/>
      <c r="F14" s="45"/>
      <c r="G14" s="97"/>
      <c r="H14" s="96"/>
      <c r="I14" s="45"/>
      <c r="J14" s="97"/>
      <c r="K14" s="96"/>
      <c r="L14" s="45"/>
      <c r="M14" s="97"/>
      <c r="N14" s="96"/>
      <c r="O14" s="45"/>
      <c r="P14" s="97"/>
      <c r="Q14" s="96"/>
      <c r="R14" s="45"/>
      <c r="S14" s="97"/>
      <c r="T14" s="96"/>
      <c r="U14" s="45"/>
      <c r="V14" s="97"/>
      <c r="W14" s="96"/>
      <c r="X14" s="45"/>
      <c r="Y14" s="97"/>
    </row>
    <row r="15" spans="1:25">
      <c r="A15" s="51"/>
      <c r="B15" s="96"/>
      <c r="C15" s="45"/>
      <c r="D15" s="97"/>
      <c r="E15" s="96"/>
      <c r="F15" s="45"/>
      <c r="G15" s="97"/>
      <c r="H15" s="96"/>
      <c r="I15" s="45"/>
      <c r="J15" s="97"/>
      <c r="K15" s="96"/>
      <c r="L15" s="45"/>
      <c r="M15" s="97"/>
      <c r="N15" s="96"/>
      <c r="O15" s="45"/>
      <c r="P15" s="97"/>
      <c r="Q15" s="96"/>
      <c r="R15" s="45"/>
      <c r="S15" s="97"/>
      <c r="T15" s="96"/>
      <c r="U15" s="45"/>
      <c r="V15" s="97"/>
      <c r="W15" s="96"/>
      <c r="X15" s="45"/>
      <c r="Y15" s="97"/>
    </row>
    <row r="16" spans="1:25">
      <c r="A16" s="51"/>
      <c r="B16" s="96"/>
      <c r="C16" s="45"/>
      <c r="D16" s="97"/>
      <c r="E16" s="96"/>
      <c r="F16" s="45"/>
      <c r="G16" s="97"/>
      <c r="H16" s="96"/>
      <c r="I16" s="45"/>
      <c r="J16" s="97"/>
      <c r="K16" s="96"/>
      <c r="L16" s="45"/>
      <c r="M16" s="97"/>
      <c r="N16" s="96"/>
      <c r="O16" s="45"/>
      <c r="P16" s="97"/>
      <c r="Q16" s="96"/>
      <c r="R16" s="45"/>
      <c r="S16" s="97"/>
      <c r="T16" s="96"/>
      <c r="U16" s="45"/>
      <c r="V16" s="97"/>
      <c r="W16" s="96"/>
      <c r="X16" s="45"/>
      <c r="Y16" s="97"/>
    </row>
    <row r="17" spans="1:25">
      <c r="A17" s="51"/>
      <c r="B17" s="96"/>
      <c r="C17" s="45"/>
      <c r="D17" s="97"/>
      <c r="E17" s="96"/>
      <c r="F17" s="45"/>
      <c r="G17" s="97"/>
      <c r="H17" s="96"/>
      <c r="I17" s="45"/>
      <c r="J17" s="97"/>
      <c r="K17" s="96"/>
      <c r="L17" s="45"/>
      <c r="M17" s="97"/>
      <c r="N17" s="96"/>
      <c r="O17" s="45"/>
      <c r="P17" s="97"/>
      <c r="Q17" s="96"/>
      <c r="R17" s="45"/>
      <c r="S17" s="97"/>
      <c r="T17" s="96"/>
      <c r="U17" s="45"/>
      <c r="V17" s="97"/>
      <c r="W17" s="96"/>
      <c r="X17" s="45"/>
      <c r="Y17" s="97"/>
    </row>
    <row r="18" spans="1:25">
      <c r="A18" s="51"/>
      <c r="B18" s="96"/>
      <c r="C18" s="45"/>
      <c r="D18" s="97"/>
      <c r="E18" s="96"/>
      <c r="F18" s="45"/>
      <c r="G18" s="97"/>
      <c r="H18" s="96"/>
      <c r="I18" s="45"/>
      <c r="J18" s="97"/>
      <c r="K18" s="96"/>
      <c r="L18" s="45"/>
      <c r="M18" s="97"/>
      <c r="N18" s="96"/>
      <c r="O18" s="45"/>
      <c r="P18" s="97"/>
      <c r="Q18" s="96"/>
      <c r="R18" s="45"/>
      <c r="S18" s="97"/>
      <c r="T18" s="96"/>
      <c r="U18" s="45"/>
      <c r="V18" s="97"/>
      <c r="W18" s="96"/>
      <c r="X18" s="45"/>
      <c r="Y18" s="97"/>
    </row>
    <row r="19" spans="1:25">
      <c r="A19" s="51"/>
      <c r="B19" s="96"/>
      <c r="C19" s="45"/>
      <c r="D19" s="97"/>
      <c r="E19" s="96"/>
      <c r="F19" s="45"/>
      <c r="G19" s="97"/>
      <c r="H19" s="96"/>
      <c r="I19" s="45"/>
      <c r="J19" s="97"/>
      <c r="K19" s="96"/>
      <c r="L19" s="45"/>
      <c r="M19" s="97"/>
      <c r="N19" s="96"/>
      <c r="O19" s="45"/>
      <c r="P19" s="97"/>
      <c r="Q19" s="96"/>
      <c r="R19" s="45"/>
      <c r="S19" s="97"/>
      <c r="T19" s="96"/>
      <c r="U19" s="45"/>
      <c r="V19" s="97"/>
      <c r="W19" s="96"/>
      <c r="X19" s="45"/>
      <c r="Y19" s="97"/>
    </row>
    <row r="20" spans="1:25">
      <c r="A20" s="51"/>
      <c r="B20" s="96"/>
      <c r="C20" s="45"/>
      <c r="D20" s="97"/>
      <c r="E20" s="96"/>
      <c r="F20" s="45"/>
      <c r="G20" s="97"/>
      <c r="H20" s="96"/>
      <c r="I20" s="45"/>
      <c r="J20" s="97"/>
      <c r="K20" s="96"/>
      <c r="L20" s="45"/>
      <c r="M20" s="97"/>
      <c r="N20" s="96"/>
      <c r="O20" s="45"/>
      <c r="P20" s="97"/>
      <c r="Q20" s="96"/>
      <c r="R20" s="45"/>
      <c r="S20" s="97"/>
      <c r="T20" s="96"/>
      <c r="U20" s="45"/>
      <c r="V20" s="97"/>
      <c r="W20" s="96"/>
      <c r="X20" s="45"/>
      <c r="Y20" s="97"/>
    </row>
    <row r="21" spans="1:25">
      <c r="A21" s="51"/>
      <c r="B21" s="96"/>
      <c r="C21" s="45"/>
      <c r="D21" s="97"/>
      <c r="E21" s="96"/>
      <c r="F21" s="45"/>
      <c r="G21" s="97"/>
      <c r="H21" s="96"/>
      <c r="I21" s="45"/>
      <c r="J21" s="97"/>
      <c r="K21" s="96"/>
      <c r="L21" s="45"/>
      <c r="M21" s="97"/>
      <c r="N21" s="96"/>
      <c r="O21" s="45"/>
      <c r="P21" s="97"/>
      <c r="Q21" s="96"/>
      <c r="R21" s="45"/>
      <c r="S21" s="97"/>
      <c r="T21" s="96"/>
      <c r="U21" s="45"/>
      <c r="V21" s="97"/>
      <c r="W21" s="96"/>
      <c r="X21" s="45"/>
      <c r="Y21" s="97"/>
    </row>
    <row r="22" spans="1:25">
      <c r="A22" s="51"/>
      <c r="B22" s="96"/>
      <c r="C22" s="45"/>
      <c r="D22" s="97"/>
      <c r="E22" s="96"/>
      <c r="F22" s="45"/>
      <c r="G22" s="97"/>
      <c r="H22" s="96"/>
      <c r="I22" s="45"/>
      <c r="J22" s="97"/>
      <c r="K22" s="96"/>
      <c r="L22" s="45"/>
      <c r="M22" s="97"/>
      <c r="N22" s="96"/>
      <c r="O22" s="45"/>
      <c r="P22" s="97"/>
      <c r="Q22" s="96"/>
      <c r="R22" s="45"/>
      <c r="S22" s="97"/>
      <c r="T22" s="96"/>
      <c r="U22" s="45"/>
      <c r="V22" s="97"/>
      <c r="W22" s="96"/>
      <c r="X22" s="45"/>
      <c r="Y22" s="97"/>
    </row>
    <row r="23" spans="1:25">
      <c r="A23" s="51"/>
      <c r="B23" s="96"/>
      <c r="C23" s="45"/>
      <c r="D23" s="97"/>
      <c r="E23" s="96"/>
      <c r="F23" s="45"/>
      <c r="G23" s="97"/>
      <c r="H23" s="96"/>
      <c r="I23" s="45"/>
      <c r="J23" s="97"/>
      <c r="K23" s="96"/>
      <c r="L23" s="45"/>
      <c r="M23" s="97"/>
      <c r="N23" s="96"/>
      <c r="O23" s="45"/>
      <c r="P23" s="97"/>
      <c r="Q23" s="96"/>
      <c r="R23" s="45"/>
      <c r="S23" s="97"/>
      <c r="T23" s="96"/>
      <c r="U23" s="45"/>
      <c r="V23" s="97"/>
      <c r="W23" s="96"/>
      <c r="X23" s="45"/>
      <c r="Y23" s="97"/>
    </row>
    <row r="24" spans="1:25">
      <c r="A24" s="51"/>
      <c r="B24" s="96"/>
      <c r="C24" s="45"/>
      <c r="D24" s="97"/>
      <c r="E24" s="96"/>
      <c r="F24" s="45"/>
      <c r="G24" s="97"/>
      <c r="H24" s="96"/>
      <c r="I24" s="45"/>
      <c r="J24" s="97"/>
      <c r="K24" s="96"/>
      <c r="L24" s="45"/>
      <c r="M24" s="97"/>
      <c r="N24" s="96"/>
      <c r="O24" s="45"/>
      <c r="P24" s="97"/>
      <c r="Q24" s="96"/>
      <c r="R24" s="45"/>
      <c r="S24" s="97"/>
      <c r="T24" s="96"/>
      <c r="U24" s="45"/>
      <c r="V24" s="97"/>
      <c r="W24" s="96"/>
      <c r="X24" s="45"/>
      <c r="Y24" s="97"/>
    </row>
    <row r="25" spans="1:25">
      <c r="A25" s="51"/>
      <c r="B25" s="96"/>
      <c r="C25" s="45"/>
      <c r="D25" s="97"/>
      <c r="E25" s="96"/>
      <c r="F25" s="45"/>
      <c r="G25" s="97"/>
      <c r="H25" s="96"/>
      <c r="I25" s="45"/>
      <c r="J25" s="97"/>
      <c r="K25" s="96"/>
      <c r="L25" s="45"/>
      <c r="M25" s="97"/>
      <c r="N25" s="96"/>
      <c r="O25" s="45"/>
      <c r="P25" s="97"/>
      <c r="Q25" s="96"/>
      <c r="R25" s="45"/>
      <c r="S25" s="97"/>
      <c r="T25" s="96"/>
      <c r="U25" s="45"/>
      <c r="V25" s="97"/>
      <c r="W25" s="96"/>
      <c r="X25" s="45"/>
      <c r="Y25" s="97"/>
    </row>
    <row r="26" spans="1:25">
      <c r="A26" s="51"/>
      <c r="B26" s="96"/>
      <c r="C26" s="45"/>
      <c r="D26" s="97"/>
      <c r="E26" s="96"/>
      <c r="F26" s="45"/>
      <c r="G26" s="97"/>
      <c r="H26" s="96"/>
      <c r="I26" s="45"/>
      <c r="J26" s="97"/>
      <c r="K26" s="96"/>
      <c r="L26" s="45"/>
      <c r="M26" s="97"/>
      <c r="N26" s="96"/>
      <c r="O26" s="45"/>
      <c r="P26" s="97"/>
      <c r="Q26" s="96"/>
      <c r="R26" s="45"/>
      <c r="S26" s="97"/>
      <c r="T26" s="96"/>
      <c r="U26" s="45"/>
      <c r="V26" s="97"/>
      <c r="W26" s="96"/>
      <c r="X26" s="45"/>
      <c r="Y26" s="97"/>
    </row>
    <row r="27" spans="1:25">
      <c r="A27" s="51"/>
      <c r="B27" s="96"/>
      <c r="C27" s="45"/>
      <c r="D27" s="97"/>
      <c r="E27" s="96"/>
      <c r="F27" s="45"/>
      <c r="G27" s="97"/>
      <c r="H27" s="96"/>
      <c r="I27" s="45"/>
      <c r="J27" s="97"/>
      <c r="K27" s="96"/>
      <c r="L27" s="45"/>
      <c r="M27" s="97"/>
      <c r="N27" s="96"/>
      <c r="O27" s="45"/>
      <c r="P27" s="97"/>
      <c r="Q27" s="96"/>
      <c r="R27" s="45"/>
      <c r="S27" s="97"/>
      <c r="T27" s="96"/>
      <c r="U27" s="45"/>
      <c r="V27" s="97"/>
      <c r="W27" s="96"/>
      <c r="X27" s="45"/>
      <c r="Y27" s="97"/>
    </row>
    <row r="28" spans="1:25">
      <c r="A28" s="51"/>
      <c r="B28" s="96"/>
      <c r="C28" s="45"/>
      <c r="D28" s="97"/>
      <c r="E28" s="96"/>
      <c r="F28" s="45"/>
      <c r="G28" s="97"/>
      <c r="H28" s="96"/>
      <c r="I28" s="45"/>
      <c r="J28" s="97"/>
      <c r="K28" s="96"/>
      <c r="L28" s="45"/>
      <c r="M28" s="97"/>
      <c r="N28" s="96"/>
      <c r="O28" s="45"/>
      <c r="P28" s="97"/>
      <c r="Q28" s="96"/>
      <c r="R28" s="45"/>
      <c r="S28" s="97"/>
      <c r="T28" s="96"/>
      <c r="U28" s="45"/>
      <c r="V28" s="97"/>
      <c r="W28" s="96"/>
      <c r="X28" s="45"/>
      <c r="Y28" s="97"/>
    </row>
    <row r="29" spans="1:25">
      <c r="A29" s="51"/>
      <c r="B29" s="96"/>
      <c r="C29" s="45"/>
      <c r="D29" s="97"/>
      <c r="E29" s="96"/>
      <c r="F29" s="45"/>
      <c r="G29" s="97"/>
      <c r="H29" s="96"/>
      <c r="I29" s="45"/>
      <c r="J29" s="97"/>
      <c r="K29" s="96"/>
      <c r="L29" s="45"/>
      <c r="M29" s="97"/>
      <c r="N29" s="96"/>
      <c r="O29" s="45"/>
      <c r="P29" s="97"/>
      <c r="Q29" s="96"/>
      <c r="R29" s="45"/>
      <c r="S29" s="97"/>
      <c r="T29" s="96"/>
      <c r="U29" s="45"/>
      <c r="V29" s="97"/>
      <c r="W29" s="96"/>
      <c r="X29" s="45"/>
      <c r="Y29" s="97"/>
    </row>
    <row r="30" spans="1:25">
      <c r="A30" s="51"/>
      <c r="B30" s="96"/>
      <c r="C30" s="45"/>
      <c r="D30" s="97"/>
      <c r="E30" s="96"/>
      <c r="F30" s="45"/>
      <c r="G30" s="97"/>
      <c r="H30" s="96"/>
      <c r="I30" s="45"/>
      <c r="J30" s="97"/>
      <c r="K30" s="96"/>
      <c r="L30" s="45"/>
      <c r="M30" s="97"/>
      <c r="N30" s="96"/>
      <c r="O30" s="45"/>
      <c r="P30" s="97"/>
      <c r="Q30" s="96"/>
      <c r="R30" s="45"/>
      <c r="S30" s="97"/>
      <c r="T30" s="96"/>
      <c r="U30" s="45"/>
      <c r="V30" s="97"/>
      <c r="W30" s="96"/>
      <c r="X30" s="45"/>
      <c r="Y30" s="97"/>
    </row>
    <row r="31" spans="1:25">
      <c r="A31" s="51"/>
      <c r="B31" s="96"/>
      <c r="C31" s="45"/>
      <c r="D31" s="97"/>
      <c r="E31" s="96"/>
      <c r="F31" s="45"/>
      <c r="G31" s="97"/>
      <c r="H31" s="96"/>
      <c r="I31" s="45"/>
      <c r="J31" s="97"/>
      <c r="K31" s="96"/>
      <c r="L31" s="45"/>
      <c r="M31" s="97"/>
      <c r="N31" s="96"/>
      <c r="O31" s="45"/>
      <c r="P31" s="97"/>
      <c r="Q31" s="96"/>
      <c r="R31" s="45"/>
      <c r="S31" s="97"/>
      <c r="T31" s="96"/>
      <c r="U31" s="45"/>
      <c r="V31" s="97"/>
      <c r="W31" s="96"/>
      <c r="X31" s="45"/>
      <c r="Y31" s="97"/>
    </row>
    <row r="32" spans="1:25">
      <c r="A32" s="51"/>
      <c r="B32" s="96"/>
      <c r="C32" s="45"/>
      <c r="D32" s="97"/>
      <c r="E32" s="96"/>
      <c r="F32" s="45"/>
      <c r="G32" s="97"/>
      <c r="H32" s="96"/>
      <c r="I32" s="45"/>
      <c r="J32" s="97"/>
      <c r="K32" s="96"/>
      <c r="L32" s="45"/>
      <c r="M32" s="97"/>
      <c r="N32" s="96"/>
      <c r="O32" s="45"/>
      <c r="P32" s="97"/>
      <c r="Q32" s="96"/>
      <c r="R32" s="45"/>
      <c r="S32" s="97"/>
      <c r="T32" s="96"/>
      <c r="U32" s="45"/>
      <c r="V32" s="97"/>
      <c r="W32" s="96"/>
      <c r="X32" s="45"/>
      <c r="Y32" s="97"/>
    </row>
    <row r="33" spans="1:25">
      <c r="A33" s="51"/>
      <c r="B33" s="96"/>
      <c r="C33" s="45"/>
      <c r="D33" s="97"/>
      <c r="E33" s="96"/>
      <c r="F33" s="45"/>
      <c r="G33" s="97"/>
      <c r="H33" s="96"/>
      <c r="I33" s="45"/>
      <c r="J33" s="97"/>
      <c r="K33" s="96"/>
      <c r="L33" s="45"/>
      <c r="M33" s="97"/>
      <c r="N33" s="96"/>
      <c r="O33" s="45"/>
      <c r="P33" s="97"/>
      <c r="Q33" s="96"/>
      <c r="R33" s="45"/>
      <c r="S33" s="97"/>
      <c r="T33" s="96"/>
      <c r="U33" s="45"/>
      <c r="V33" s="97"/>
      <c r="W33" s="96"/>
      <c r="X33" s="45"/>
      <c r="Y33" s="97"/>
    </row>
    <row r="34" spans="1:25">
      <c r="A34" s="51"/>
      <c r="B34" s="96"/>
      <c r="C34" s="45"/>
      <c r="D34" s="97"/>
      <c r="E34" s="96"/>
      <c r="F34" s="45"/>
      <c r="G34" s="97"/>
      <c r="H34" s="96"/>
      <c r="I34" s="45"/>
      <c r="J34" s="97"/>
      <c r="K34" s="96"/>
      <c r="L34" s="45"/>
      <c r="M34" s="97"/>
      <c r="N34" s="96"/>
      <c r="O34" s="45"/>
      <c r="P34" s="97"/>
      <c r="Q34" s="96"/>
      <c r="R34" s="45"/>
      <c r="S34" s="97"/>
      <c r="T34" s="96"/>
      <c r="U34" s="45"/>
      <c r="V34" s="97"/>
      <c r="W34" s="96"/>
      <c r="X34" s="45"/>
      <c r="Y34" s="97"/>
    </row>
    <row r="35" spans="1:25">
      <c r="A35" s="51"/>
      <c r="B35" s="96"/>
      <c r="C35" s="45"/>
      <c r="D35" s="97"/>
      <c r="E35" s="96"/>
      <c r="F35" s="45"/>
      <c r="G35" s="97"/>
      <c r="H35" s="96"/>
      <c r="I35" s="45"/>
      <c r="J35" s="97"/>
      <c r="K35" s="96"/>
      <c r="L35" s="45"/>
      <c r="M35" s="97"/>
      <c r="N35" s="96"/>
      <c r="O35" s="45"/>
      <c r="P35" s="97"/>
      <c r="Q35" s="96"/>
      <c r="R35" s="45"/>
      <c r="S35" s="97"/>
      <c r="T35" s="96"/>
      <c r="U35" s="45"/>
      <c r="V35" s="97"/>
      <c r="W35" s="96"/>
      <c r="X35" s="45"/>
      <c r="Y35" s="97"/>
    </row>
    <row r="36" spans="1:25">
      <c r="A36" s="51"/>
      <c r="B36" s="96"/>
      <c r="C36" s="45"/>
      <c r="D36" s="97"/>
      <c r="E36" s="96"/>
      <c r="F36" s="45"/>
      <c r="G36" s="97"/>
      <c r="H36" s="96"/>
      <c r="I36" s="45"/>
      <c r="J36" s="97"/>
      <c r="K36" s="96"/>
      <c r="L36" s="45"/>
      <c r="M36" s="97"/>
      <c r="N36" s="96"/>
      <c r="O36" s="45"/>
      <c r="P36" s="97"/>
      <c r="Q36" s="96"/>
      <c r="R36" s="45"/>
      <c r="S36" s="97"/>
      <c r="T36" s="96"/>
      <c r="U36" s="45"/>
      <c r="V36" s="97"/>
      <c r="W36" s="96"/>
      <c r="X36" s="45"/>
      <c r="Y36" s="97"/>
    </row>
    <row r="37" spans="1:25">
      <c r="A37" s="51"/>
      <c r="B37" s="96"/>
      <c r="C37" s="45"/>
      <c r="D37" s="97"/>
      <c r="E37" s="96"/>
      <c r="F37" s="45"/>
      <c r="G37" s="97"/>
      <c r="H37" s="96"/>
      <c r="I37" s="45"/>
      <c r="J37" s="97"/>
      <c r="K37" s="96"/>
      <c r="L37" s="45"/>
      <c r="M37" s="97"/>
      <c r="N37" s="96"/>
      <c r="O37" s="45"/>
      <c r="P37" s="97"/>
      <c r="Q37" s="96"/>
      <c r="R37" s="45"/>
      <c r="S37" s="97"/>
      <c r="T37" s="96"/>
      <c r="U37" s="45"/>
      <c r="V37" s="97"/>
      <c r="W37" s="96"/>
      <c r="X37" s="45"/>
      <c r="Y37" s="97"/>
    </row>
    <row r="38" spans="1:25">
      <c r="A38" s="51"/>
      <c r="B38" s="96"/>
      <c r="C38" s="45"/>
      <c r="D38" s="97"/>
      <c r="E38" s="96"/>
      <c r="F38" s="45"/>
      <c r="G38" s="97"/>
      <c r="H38" s="96"/>
      <c r="I38" s="45"/>
      <c r="J38" s="97"/>
      <c r="K38" s="96"/>
      <c r="L38" s="45"/>
      <c r="M38" s="97"/>
      <c r="N38" s="96"/>
      <c r="O38" s="45"/>
      <c r="P38" s="97"/>
      <c r="Q38" s="96"/>
      <c r="R38" s="45"/>
      <c r="S38" s="97"/>
      <c r="T38" s="96"/>
      <c r="U38" s="45"/>
      <c r="V38" s="97"/>
      <c r="W38" s="96"/>
      <c r="X38" s="45"/>
      <c r="Y38" s="97"/>
    </row>
    <row r="39" spans="1:25">
      <c r="A39" s="51"/>
      <c r="B39" s="96"/>
      <c r="C39" s="45"/>
      <c r="D39" s="97"/>
      <c r="E39" s="96"/>
      <c r="F39" s="45"/>
      <c r="G39" s="97"/>
      <c r="H39" s="96"/>
      <c r="I39" s="45"/>
      <c r="J39" s="97"/>
      <c r="K39" s="96"/>
      <c r="L39" s="45"/>
      <c r="M39" s="97"/>
      <c r="N39" s="96"/>
      <c r="O39" s="45"/>
      <c r="P39" s="97"/>
      <c r="Q39" s="96"/>
      <c r="R39" s="45"/>
      <c r="S39" s="97"/>
      <c r="T39" s="96"/>
      <c r="U39" s="45"/>
      <c r="V39" s="97"/>
      <c r="W39" s="96"/>
      <c r="X39" s="45"/>
      <c r="Y39" s="97"/>
    </row>
    <row r="40" spans="1:25">
      <c r="A40" s="51"/>
      <c r="B40" s="96"/>
      <c r="C40" s="45"/>
      <c r="D40" s="97"/>
      <c r="E40" s="96"/>
      <c r="F40" s="45"/>
      <c r="G40" s="97"/>
      <c r="H40" s="96"/>
      <c r="I40" s="45"/>
      <c r="J40" s="97"/>
      <c r="K40" s="96"/>
      <c r="L40" s="45"/>
      <c r="M40" s="97"/>
      <c r="N40" s="96"/>
      <c r="O40" s="45"/>
      <c r="P40" s="97"/>
      <c r="Q40" s="96"/>
      <c r="R40" s="45"/>
      <c r="S40" s="97"/>
      <c r="T40" s="96"/>
      <c r="U40" s="45"/>
      <c r="V40" s="97"/>
      <c r="W40" s="96"/>
      <c r="X40" s="45"/>
      <c r="Y40" s="97"/>
    </row>
    <row r="41" spans="1:25">
      <c r="A41" s="51"/>
      <c r="B41" s="96"/>
      <c r="C41" s="45"/>
      <c r="D41" s="97"/>
      <c r="E41" s="96"/>
      <c r="F41" s="45"/>
      <c r="G41" s="97"/>
      <c r="H41" s="96"/>
      <c r="I41" s="45"/>
      <c r="J41" s="97"/>
      <c r="K41" s="96"/>
      <c r="L41" s="45"/>
      <c r="M41" s="97"/>
      <c r="N41" s="96"/>
      <c r="O41" s="45"/>
      <c r="P41" s="97"/>
      <c r="Q41" s="96"/>
      <c r="R41" s="45"/>
      <c r="S41" s="97"/>
      <c r="T41" s="96"/>
      <c r="U41" s="45"/>
      <c r="V41" s="97"/>
      <c r="W41" s="96"/>
      <c r="X41" s="45"/>
      <c r="Y41" s="97"/>
    </row>
    <row r="42" spans="1:25" ht="15.75" thickBot="1">
      <c r="A42" s="51"/>
      <c r="B42" s="69"/>
      <c r="C42" s="101"/>
      <c r="D42" s="70"/>
      <c r="E42" s="69"/>
      <c r="F42" s="101"/>
      <c r="G42" s="70"/>
      <c r="H42" s="69"/>
      <c r="I42" s="101"/>
      <c r="J42" s="70"/>
      <c r="K42" s="69"/>
      <c r="L42" s="101"/>
      <c r="M42" s="70"/>
      <c r="N42" s="69"/>
      <c r="O42" s="101"/>
      <c r="P42" s="70"/>
      <c r="Q42" s="69"/>
      <c r="R42" s="101"/>
      <c r="S42" s="70"/>
      <c r="T42" s="69"/>
      <c r="U42" s="101"/>
      <c r="V42" s="70"/>
      <c r="W42" s="69"/>
      <c r="X42" s="101"/>
      <c r="Y42" s="70"/>
    </row>
    <row r="302" spans="5:30" ht="15.75" thickBot="1">
      <c r="E302" s="30"/>
      <c r="F302" s="29"/>
      <c r="G302" s="29"/>
      <c r="K302" s="1"/>
      <c r="N302" s="1"/>
      <c r="Q302" s="1"/>
      <c r="T302" s="1"/>
      <c r="W302" s="1"/>
      <c r="Y302" s="1"/>
      <c r="Z302" s="1"/>
      <c r="AA302" s="1"/>
      <c r="AB302" s="1"/>
      <c r="AC302" s="1"/>
      <c r="AD302" s="1"/>
    </row>
    <row r="303" spans="5:30">
      <c r="K303" s="1" t="s">
        <v>155</v>
      </c>
      <c r="N303" s="1" t="s">
        <v>155</v>
      </c>
      <c r="Q303" s="1" t="s">
        <v>155</v>
      </c>
      <c r="T303" s="1" t="s">
        <v>155</v>
      </c>
      <c r="W303" s="1" t="s">
        <v>155</v>
      </c>
      <c r="Y303" s="1" t="s">
        <v>155</v>
      </c>
      <c r="Z303" s="1" t="s">
        <v>155</v>
      </c>
      <c r="AA303" s="1" t="s">
        <v>155</v>
      </c>
      <c r="AB303" s="1" t="s">
        <v>155</v>
      </c>
      <c r="AC303" s="1" t="s">
        <v>155</v>
      </c>
      <c r="AD303" s="1" t="s">
        <v>155</v>
      </c>
    </row>
  </sheetData>
  <sheetProtection algorithmName="SHA-512" hashValue="MsbRI+S8eg4cyWmdiuO56FvsFl8m0nivP5riFf8xk9sYtThB+jo6AhqNYb0s3pNVTMZhbaQtsE+j8PVbepW95w==" saltValue="LBCvIBi3y1/3wUthJKByew==" spinCount="100000" sheet="1" objects="1" scenarios="1"/>
  <mergeCells count="9">
    <mergeCell ref="T2:V2"/>
    <mergeCell ref="W2:Y2"/>
    <mergeCell ref="B1:Y1"/>
    <mergeCell ref="B2:D2"/>
    <mergeCell ref="E2:G2"/>
    <mergeCell ref="H2:J2"/>
    <mergeCell ref="K2:M2"/>
    <mergeCell ref="N2:P2"/>
    <mergeCell ref="Q2:S2"/>
  </mergeCells>
  <dataValidations disablePrompts="1" count="1">
    <dataValidation type="list" allowBlank="1" showInputMessage="1" showErrorMessage="1" sqref="A4:A42" xr:uid="{3BEBD3A3-D190-4801-B4A3-9AE783D4CEE6}">
      <formula1>Account_List</formula1>
    </dataValidation>
  </dataValidations>
  <hyperlinks>
    <hyperlink ref="A3" location="Guidance!A62" display="Settlement Account" xr:uid="{61937AD7-CC46-4BBB-A027-9207D1F66B8E}"/>
    <hyperlink ref="B3" location="Guidance!A63" display="Cash Account No. " xr:uid="{5893CCE9-1592-40C2-AA94-1CB65C14C9C6}"/>
    <hyperlink ref="C3" location="Guidance!A64" display="BIC of Account Holder" xr:uid="{5BBF2480-F91E-4A1A-BCB3-B05D8A97A22C}"/>
    <hyperlink ref="D3" location="Guidance!A65" display="Account Holder " xr:uid="{1FD1361E-C885-4138-BE75-EDFC250A6E73}"/>
  </hyperlinks>
  <pageMargins left="0.7" right="0.7" top="0.75" bottom="0.75" header="0.3" footer="0.3"/>
  <pageSetup paperSize="9" orientation="portrait" verticalDpi="599" r:id="rId1"/>
  <headerFooter>
    <oddFooter>&amp;C&amp;1#&amp;"Calibri"&amp;10&amp;K000000Internal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4A427-8AC9-4F10-8537-CE72486665B1}">
  <sheetPr codeName="Sheet11"/>
  <dimension ref="A1:L900"/>
  <sheetViews>
    <sheetView zoomScale="90" zoomScaleNormal="90" workbookViewId="0">
      <pane ySplit="2" topLeftCell="A3" activePane="bottomLeft" state="frozen"/>
      <selection pane="bottomLeft" activeCell="A2" sqref="A2"/>
      <selection activeCell="H19" sqref="H19"/>
    </sheetView>
  </sheetViews>
  <sheetFormatPr defaultColWidth="9.140625" defaultRowHeight="15"/>
  <cols>
    <col min="1" max="1" width="16.5703125" style="109" bestFit="1" customWidth="1"/>
    <col min="2" max="2" width="8.85546875" style="109" bestFit="1" customWidth="1"/>
    <col min="3" max="3" width="16.85546875" style="109" bestFit="1" customWidth="1"/>
    <col min="4" max="4" width="26" style="109" bestFit="1" customWidth="1"/>
    <col min="5" max="5" width="25.85546875" style="109" bestFit="1" customWidth="1"/>
    <col min="6" max="6" width="13.7109375" style="109" customWidth="1"/>
    <col min="7" max="7" width="13.42578125" style="109" bestFit="1" customWidth="1"/>
    <col min="8" max="8" width="23.5703125" style="109" bestFit="1" customWidth="1"/>
    <col min="9" max="9" width="21" style="109" bestFit="1" customWidth="1"/>
    <col min="10" max="10" width="24.140625" style="109" bestFit="1" customWidth="1"/>
    <col min="11" max="11" width="13.7109375" style="109" bestFit="1" customWidth="1"/>
    <col min="12" max="12" width="9.140625" style="109"/>
    <col min="13" max="16384" width="9.140625" style="1"/>
  </cols>
  <sheetData>
    <row r="1" spans="1:12" ht="15.75">
      <c r="A1" s="107" t="s">
        <v>168</v>
      </c>
      <c r="B1" s="107" t="s">
        <v>169</v>
      </c>
      <c r="C1" s="107" t="s">
        <v>170</v>
      </c>
      <c r="D1" s="107" t="s">
        <v>171</v>
      </c>
      <c r="E1" s="107" t="s">
        <v>172</v>
      </c>
      <c r="F1" s="107" t="s">
        <v>173</v>
      </c>
      <c r="G1" s="107" t="s">
        <v>174</v>
      </c>
      <c r="H1" s="107" t="s">
        <v>175</v>
      </c>
      <c r="I1" s="107" t="s">
        <v>176</v>
      </c>
      <c r="J1" s="107" t="s">
        <v>177</v>
      </c>
      <c r="K1" s="108" t="s">
        <v>178</v>
      </c>
      <c r="L1" s="107" t="s">
        <v>80</v>
      </c>
    </row>
    <row r="2" spans="1:12">
      <c r="A2" s="109" t="str">
        <f>IFERROR(_xlfn.SWITCH('Processing Settings'!C2,"Eurex Derivate","XEUR","Xetra","XETR","Börse Frankfurt","XFRA","Xetra|Börse Frankfurt","XETR","",""),"")</f>
        <v/>
      </c>
      <c r="B2" s="109" t="str">
        <f>'Processing Settings'!A2</f>
        <v/>
      </c>
      <c r="C2" s="109">
        <f>'Processing Settings'!B2</f>
        <v>0</v>
      </c>
      <c r="D2" s="110">
        <f>IF('Processing Settings'!D2="CBF(I)","CBL",'Processing Settings'!D2)</f>
        <v>0</v>
      </c>
      <c r="E2" s="111">
        <f>'Processing Settings'!E2</f>
        <v>0</v>
      </c>
      <c r="F2" s="111">
        <f>'Processing Settings'!F2</f>
        <v>0</v>
      </c>
      <c r="G2" s="109" t="str">
        <f>IF('Processing Settings'!E2&lt;&gt;"","DEF","")</f>
        <v/>
      </c>
      <c r="H2" s="109" t="e">
        <f>_xlfn.SWITCH('Processing Settings'!G2,"Aggregation","AGGREGATE","Gross","GROSS","Netting ('UNWIND')","NET","Netting with Strange Nets ('NET/SPLIT')","NET","Aggregation with Linking","AGGREGATE")</f>
        <v>#N/A</v>
      </c>
      <c r="I2" s="109" t="e">
        <f>_xlfn.SWITCH('Processing Settings'!H2,"released","RELEASED","on hold","HOLD")</f>
        <v>#N/A</v>
      </c>
      <c r="J2" s="109" t="e">
        <f>IF(H2&lt;&gt;"",IF('Processing Settings'!G2="Gross","",IF(OR('Processing Settings'!G2="Netting with Strange Nets ('NET/SPLIT')",'Processing Settings'!G2="Aggregation with Linking",'Processing Settings'!G2="Aggregation"),"NET/SPLIT","UNWIND")),"")</f>
        <v>#N/A</v>
      </c>
      <c r="K2" s="112" t="str">
        <f ca="1">IF(C2&lt;&gt;0,IF(ISNUMBER(YEAR('Signature Sheet'!$H$31)),'Signature Sheet'!H$31,NOW()),"")</f>
        <v/>
      </c>
      <c r="L2" s="109" t="str">
        <f>IFERROR(_xlfn.SWITCH('Processing Settings'!K2,"New","INSERT","Update","UPDATE","Delete","DELETE"),"")</f>
        <v>INSERT</v>
      </c>
    </row>
    <row r="3" spans="1:12">
      <c r="A3" s="109" t="str">
        <f>IFERROR(_xlfn.SWITCH('Processing Settings'!C3,"Eurex Derivate","XEUR","Xetra","XETR","Börse Frankfurt","XFRA","Xetra|Börse Frankfurt","XETR","",""),"")</f>
        <v/>
      </c>
      <c r="B3" s="109" t="str">
        <f>'Processing Settings'!A3</f>
        <v/>
      </c>
      <c r="C3" s="109">
        <f>'Processing Settings'!B3</f>
        <v>0</v>
      </c>
      <c r="D3" s="113">
        <f>IF('Processing Settings'!D3="CBF(I)","CBL",'Processing Settings'!D3)</f>
        <v>0</v>
      </c>
      <c r="E3" s="111">
        <f>'Processing Settings'!E3</f>
        <v>0</v>
      </c>
      <c r="F3" s="111">
        <f>'Processing Settings'!F3</f>
        <v>0</v>
      </c>
      <c r="G3" s="109" t="str">
        <f>IF('Processing Settings'!E3&lt;&gt;"","DEF","")</f>
        <v/>
      </c>
      <c r="H3" s="109" t="e">
        <f>_xlfn.SWITCH('Processing Settings'!G3,"Aggregation","AGGREGATE","Gross","GROSS","Netting ('UNWIND')","NET","Netting with Strange Nets ('NET/SPLIT')","NET","Aggregation with Linking","AGGREGATE")</f>
        <v>#N/A</v>
      </c>
      <c r="I3" s="109" t="e">
        <f>_xlfn.SWITCH('Processing Settings'!H3,"released","RELEASED","on hold","HOLD")</f>
        <v>#N/A</v>
      </c>
      <c r="J3" s="109" t="e">
        <f>IF(H3&lt;&gt;"",IF('Processing Settings'!G3="Gross","",IF(OR('Processing Settings'!G3="Netting with Strange Nets ('NET/SPLIT')",'Processing Settings'!G3="Aggregation with Linking",'Processing Settings'!G3="Aggregation"),"NET/SPLIT","UNWIND")),"")</f>
        <v>#N/A</v>
      </c>
      <c r="K3" s="112" t="str">
        <f ca="1">IF(C3&lt;&gt;0,IF(ISNUMBER(YEAR('Signature Sheet'!$H$31)),'Signature Sheet'!H$31,NOW()),"")</f>
        <v/>
      </c>
      <c r="L3" s="109" t="str">
        <f>IFERROR(_xlfn.SWITCH('Processing Settings'!K3,"New","INSERT","Update","UPDATE","Delete","DELETE"),"")</f>
        <v/>
      </c>
    </row>
    <row r="4" spans="1:12">
      <c r="A4" s="109" t="str">
        <f>IFERROR(_xlfn.SWITCH('Processing Settings'!C4,"Eurex Derivate","XEUR","Xetra","XETR","Börse Frankfurt","XFRA","Xetra|Börse Frankfurt","XETR","",""),"")</f>
        <v/>
      </c>
      <c r="B4" s="109" t="str">
        <f>'Processing Settings'!A4</f>
        <v/>
      </c>
      <c r="C4" s="109">
        <f>'Processing Settings'!B4</f>
        <v>0</v>
      </c>
      <c r="D4" s="113">
        <f>IF('Processing Settings'!D4="CBF(I)","CBL",'Processing Settings'!D4)</f>
        <v>0</v>
      </c>
      <c r="E4" s="111">
        <f>'Processing Settings'!E4</f>
        <v>0</v>
      </c>
      <c r="F4" s="111">
        <f>'Processing Settings'!F4</f>
        <v>0</v>
      </c>
      <c r="G4" s="109" t="str">
        <f>IF('Processing Settings'!E4&lt;&gt;"","DEF","")</f>
        <v/>
      </c>
      <c r="H4" s="109" t="e">
        <f>_xlfn.SWITCH('Processing Settings'!G4,"Aggregation","AGGREGATE","Gross","GROSS","Netting ('UNWIND')","NET","Netting with Strange Nets ('NET/SPLIT')","NET","Aggregation with Linking","AGGREGATE")</f>
        <v>#N/A</v>
      </c>
      <c r="I4" s="109" t="e">
        <f>_xlfn.SWITCH('Processing Settings'!H4,"released","RELEASED","on hold","HOLD")</f>
        <v>#N/A</v>
      </c>
      <c r="J4" s="109" t="e">
        <f>IF(H4&lt;&gt;"",IF('Processing Settings'!G4="Gross","",IF(OR('Processing Settings'!G4="Netting with Strange Nets ('NET/SPLIT')",'Processing Settings'!G4="Aggregation with Linking",'Processing Settings'!G4="Aggregation"),"NET/SPLIT","UNWIND")),"")</f>
        <v>#N/A</v>
      </c>
      <c r="K4" s="112" t="str">
        <f ca="1">IF(C4&lt;&gt;0,IF(ISNUMBER(YEAR('Signature Sheet'!$H$31)),'Signature Sheet'!H$31,NOW()),"")</f>
        <v/>
      </c>
      <c r="L4" s="109" t="str">
        <f>IFERROR(_xlfn.SWITCH('Processing Settings'!K4,"New","INSERT","Update","UPDATE","Delete","DELETE"),"")</f>
        <v/>
      </c>
    </row>
    <row r="5" spans="1:12">
      <c r="A5" s="109" t="str">
        <f>IFERROR(_xlfn.SWITCH('Processing Settings'!C5,"Eurex Derivate","XEUR","Xetra","XETR","Börse Frankfurt","XFRA","Xetra|Börse Frankfurt","XETR","",""),"")</f>
        <v/>
      </c>
      <c r="B5" s="109" t="str">
        <f>'Processing Settings'!A5</f>
        <v/>
      </c>
      <c r="C5" s="109">
        <f>'Processing Settings'!B5</f>
        <v>0</v>
      </c>
      <c r="D5" s="113">
        <f>IF('Processing Settings'!D5="CBF(I)","CBL",'Processing Settings'!D5)</f>
        <v>0</v>
      </c>
      <c r="E5" s="111">
        <f>'Processing Settings'!E5</f>
        <v>0</v>
      </c>
      <c r="F5" s="111">
        <f>'Processing Settings'!F5</f>
        <v>0</v>
      </c>
      <c r="G5" s="109" t="str">
        <f>IF('Processing Settings'!E5&lt;&gt;"","DEF","")</f>
        <v/>
      </c>
      <c r="H5" s="109" t="e">
        <f>_xlfn.SWITCH('Processing Settings'!G5,"Aggregation","AGGREGATE","Gross","GROSS","Netting ('UNWIND')","NET","Netting with Strange Nets ('NET/SPLIT')","NET","Aggregation with Linking","AGGREGATE")</f>
        <v>#N/A</v>
      </c>
      <c r="I5" s="109" t="e">
        <f>_xlfn.SWITCH('Processing Settings'!H5,"released","RELEASED","on hold","HOLD")</f>
        <v>#N/A</v>
      </c>
      <c r="J5" s="109" t="e">
        <f>IF(H5&lt;&gt;"",IF('Processing Settings'!G5="Gross","",IF(OR('Processing Settings'!G5="Netting with Strange Nets ('NET/SPLIT')",'Processing Settings'!G5="Aggregation with Linking",'Processing Settings'!G5="Aggregation"),"NET/SPLIT","UNWIND")),"")</f>
        <v>#N/A</v>
      </c>
      <c r="K5" s="112" t="str">
        <f ca="1">IF(C5&lt;&gt;0,IF(ISNUMBER(YEAR('Signature Sheet'!$H$31)),'Signature Sheet'!H$31,NOW()),"")</f>
        <v/>
      </c>
      <c r="L5" s="109" t="str">
        <f>IFERROR(_xlfn.SWITCH('Processing Settings'!K5,"New","INSERT","Update","UPDATE","Delete","DELETE"),"")</f>
        <v/>
      </c>
    </row>
    <row r="6" spans="1:12">
      <c r="A6" s="109" t="str">
        <f>IFERROR(_xlfn.SWITCH('Processing Settings'!C6,"Eurex Derivate","XEUR","Xetra","XETR","Börse Frankfurt","XFRA","Xetra|Börse Frankfurt","XETR","",""),"")</f>
        <v/>
      </c>
      <c r="B6" s="109" t="str">
        <f>'Processing Settings'!A6</f>
        <v/>
      </c>
      <c r="C6" s="109">
        <f>'Processing Settings'!B6</f>
        <v>0</v>
      </c>
      <c r="D6" s="113">
        <f>IF('Processing Settings'!D6="CBF(I)","CBL",'Processing Settings'!D6)</f>
        <v>0</v>
      </c>
      <c r="E6" s="111">
        <f>'Processing Settings'!E6</f>
        <v>0</v>
      </c>
      <c r="F6" s="111">
        <f>'Processing Settings'!F6</f>
        <v>0</v>
      </c>
      <c r="G6" s="109" t="str">
        <f>IF('Processing Settings'!E6&lt;&gt;"","DEF","")</f>
        <v/>
      </c>
      <c r="H6" s="109" t="e">
        <f>_xlfn.SWITCH('Processing Settings'!G6,"Aggregation","AGGREGATE","Gross","GROSS","Netting ('UNWIND')","NET","Netting with Strange Nets ('NET/SPLIT')","NET","Aggregation with Linking","AGGREGATE")</f>
        <v>#N/A</v>
      </c>
      <c r="I6" s="109" t="e">
        <f>_xlfn.SWITCH('Processing Settings'!H6,"released","RELEASED","on hold","HOLD")</f>
        <v>#N/A</v>
      </c>
      <c r="J6" s="109" t="e">
        <f>IF(H6&lt;&gt;"",IF('Processing Settings'!G6="Gross","",IF(OR('Processing Settings'!G6="Netting with Strange Nets ('NET/SPLIT')",'Processing Settings'!G6="Aggregation with Linking",'Processing Settings'!G6="Aggregation"),"NET/SPLIT","UNWIND")),"")</f>
        <v>#N/A</v>
      </c>
      <c r="K6" s="112" t="str">
        <f ca="1">IF(C6&lt;&gt;0,IF(ISNUMBER(YEAR('Signature Sheet'!$H$31)),'Signature Sheet'!H$31,NOW()),"")</f>
        <v/>
      </c>
      <c r="L6" s="109" t="str">
        <f>IFERROR(_xlfn.SWITCH('Processing Settings'!K6,"New","INSERT","Update","UPDATE","Delete","DELETE"),"")</f>
        <v/>
      </c>
    </row>
    <row r="7" spans="1:12">
      <c r="A7" s="109" t="str">
        <f>IFERROR(_xlfn.SWITCH('Processing Settings'!C7,"Eurex Derivate","XEUR","Xetra","XETR","Börse Frankfurt","XFRA","Xetra|Börse Frankfurt","XETR","",""),"")</f>
        <v/>
      </c>
      <c r="B7" s="109" t="str">
        <f>'Processing Settings'!A7</f>
        <v/>
      </c>
      <c r="C7" s="109">
        <f>'Processing Settings'!B7</f>
        <v>0</v>
      </c>
      <c r="D7" s="113">
        <f>IF('Processing Settings'!D7="CBF(I)","CBL",'Processing Settings'!D7)</f>
        <v>0</v>
      </c>
      <c r="E7" s="111">
        <f>'Processing Settings'!E7</f>
        <v>0</v>
      </c>
      <c r="F7" s="111">
        <f>'Processing Settings'!F7</f>
        <v>0</v>
      </c>
      <c r="G7" s="109" t="str">
        <f>IF('Processing Settings'!E7&lt;&gt;"","DEF","")</f>
        <v/>
      </c>
      <c r="H7" s="109" t="e">
        <f>_xlfn.SWITCH('Processing Settings'!G7,"Aggregation","AGGREGATE","Gross","GROSS","Netting ('UNWIND')","NET","Netting with Strange Nets ('NET/SPLIT')","NET","Aggregation with Linking","AGGREGATE")</f>
        <v>#N/A</v>
      </c>
      <c r="I7" s="109" t="e">
        <f>_xlfn.SWITCH('Processing Settings'!H7,"released","RELEASED","on hold","HOLD")</f>
        <v>#N/A</v>
      </c>
      <c r="J7" s="109" t="e">
        <f>IF(H7&lt;&gt;"",IF('Processing Settings'!G7="Gross","",IF(OR('Processing Settings'!G7="Netting with Strange Nets ('NET/SPLIT')",'Processing Settings'!G7="Aggregation with Linking",'Processing Settings'!G7="Aggregation"),"NET/SPLIT","UNWIND")),"")</f>
        <v>#N/A</v>
      </c>
      <c r="K7" s="112" t="str">
        <f ca="1">IF(C7&lt;&gt;0,IF(ISNUMBER(YEAR('Signature Sheet'!$H$31)),'Signature Sheet'!H$31,NOW()),"")</f>
        <v/>
      </c>
      <c r="L7" s="109" t="str">
        <f>IFERROR(_xlfn.SWITCH('Processing Settings'!K7,"New","INSERT","Update","UPDATE","Delete","DELETE"),"")</f>
        <v/>
      </c>
    </row>
    <row r="8" spans="1:12">
      <c r="A8" s="109" t="str">
        <f>IFERROR(_xlfn.SWITCH('Processing Settings'!C8,"Eurex Derivate","XEUR","Xetra","XETR","Börse Frankfurt","XFRA","Xetra|Börse Frankfurt","XETR","",""),"")</f>
        <v/>
      </c>
      <c r="B8" s="109" t="str">
        <f>'Processing Settings'!A8</f>
        <v/>
      </c>
      <c r="C8" s="109">
        <f>'Processing Settings'!B8</f>
        <v>0</v>
      </c>
      <c r="D8" s="113">
        <f>IF('Processing Settings'!D8="CBF(I)","CBL",'Processing Settings'!D8)</f>
        <v>0</v>
      </c>
      <c r="E8" s="111">
        <f>'Processing Settings'!E8</f>
        <v>0</v>
      </c>
      <c r="F8" s="111">
        <f>'Processing Settings'!F8</f>
        <v>0</v>
      </c>
      <c r="G8" s="109" t="str">
        <f>IF('Processing Settings'!E8&lt;&gt;"","DEF","")</f>
        <v/>
      </c>
      <c r="H8" s="109" t="e">
        <f>_xlfn.SWITCH('Processing Settings'!G8,"Aggregation","AGGREGATE","Gross","GROSS","Netting ('UNWIND')","NET","Netting with Strange Nets ('NET/SPLIT')","NET","Aggregation with Linking","AGGREGATE")</f>
        <v>#N/A</v>
      </c>
      <c r="I8" s="109" t="e">
        <f>_xlfn.SWITCH('Processing Settings'!H8,"released","RELEASED","on hold","HOLD")</f>
        <v>#N/A</v>
      </c>
      <c r="J8" s="109" t="e">
        <f>IF(H8&lt;&gt;"",IF('Processing Settings'!G8="Gross","",IF(OR('Processing Settings'!G8="Netting with Strange Nets ('NET/SPLIT')",'Processing Settings'!G8="Aggregation with Linking",'Processing Settings'!G8="Aggregation"),"NET/SPLIT","UNWIND")),"")</f>
        <v>#N/A</v>
      </c>
      <c r="K8" s="112" t="str">
        <f ca="1">IF(C8&lt;&gt;0,IF(ISNUMBER(YEAR('Signature Sheet'!$H$31)),'Signature Sheet'!H$31,NOW()),"")</f>
        <v/>
      </c>
      <c r="L8" s="109" t="str">
        <f>IFERROR(_xlfn.SWITCH('Processing Settings'!K8,"New","INSERT","Update","UPDATE","Delete","DELETE"),"")</f>
        <v/>
      </c>
    </row>
    <row r="9" spans="1:12">
      <c r="A9" s="109" t="str">
        <f>IFERROR(_xlfn.SWITCH('Processing Settings'!C9,"Eurex Derivate","XEUR","Xetra","XETR","Börse Frankfurt","XFRA","Xetra|Börse Frankfurt","XETR","",""),"")</f>
        <v/>
      </c>
      <c r="B9" s="109" t="str">
        <f>'Processing Settings'!A9</f>
        <v/>
      </c>
      <c r="C9" s="109">
        <f>'Processing Settings'!B9</f>
        <v>0</v>
      </c>
      <c r="D9" s="113">
        <f>IF('Processing Settings'!D9="CBF(I)","CBL",'Processing Settings'!D9)</f>
        <v>0</v>
      </c>
      <c r="E9" s="111">
        <f>'Processing Settings'!E9</f>
        <v>0</v>
      </c>
      <c r="F9" s="111">
        <f>'Processing Settings'!F9</f>
        <v>0</v>
      </c>
      <c r="G9" s="109" t="str">
        <f>IF('Processing Settings'!E9&lt;&gt;"","DEF","")</f>
        <v/>
      </c>
      <c r="H9" s="109" t="e">
        <f>_xlfn.SWITCH('Processing Settings'!G9,"Aggregation","AGGREGATE","Gross","GROSS","Netting ('UNWIND')","NET","Netting with Strange Nets ('NET/SPLIT')","NET","Aggregation with Linking","AGGREGATE")</f>
        <v>#N/A</v>
      </c>
      <c r="I9" s="109" t="e">
        <f>_xlfn.SWITCH('Processing Settings'!H9,"released","RELEASED","on hold","HOLD")</f>
        <v>#N/A</v>
      </c>
      <c r="J9" s="109" t="e">
        <f>IF(H9&lt;&gt;"",IF('Processing Settings'!G9="Gross","",IF(OR('Processing Settings'!G9="Netting with Strange Nets ('NET/SPLIT')",'Processing Settings'!G9="Aggregation with Linking",'Processing Settings'!G9="Aggregation"),"NET/SPLIT","UNWIND")),"")</f>
        <v>#N/A</v>
      </c>
      <c r="K9" s="112" t="str">
        <f ca="1">IF(C9&lt;&gt;0,IF(ISNUMBER(YEAR('Signature Sheet'!$H$31)),'Signature Sheet'!H$31,NOW()),"")</f>
        <v/>
      </c>
      <c r="L9" s="109" t="str">
        <f>IFERROR(_xlfn.SWITCH('Processing Settings'!K9,"New","INSERT","Update","UPDATE","Delete","DELETE"),"")</f>
        <v/>
      </c>
    </row>
    <row r="10" spans="1:12">
      <c r="A10" s="109" t="str">
        <f>IFERROR(_xlfn.SWITCH('Processing Settings'!C10,"Eurex Derivate","XEUR","Xetra","XETR","Börse Frankfurt","XFRA","Xetra|Börse Frankfurt","XETR","",""),"")</f>
        <v/>
      </c>
      <c r="B10" s="109" t="str">
        <f>'Processing Settings'!A10</f>
        <v/>
      </c>
      <c r="C10" s="109">
        <f>'Processing Settings'!B10</f>
        <v>0</v>
      </c>
      <c r="D10" s="113">
        <f>IF('Processing Settings'!D10="CBF(I)","CBL",'Processing Settings'!D10)</f>
        <v>0</v>
      </c>
      <c r="E10" s="111">
        <f>'Processing Settings'!E10</f>
        <v>0</v>
      </c>
      <c r="F10" s="111">
        <f>'Processing Settings'!F10</f>
        <v>0</v>
      </c>
      <c r="G10" s="109" t="str">
        <f>IF('Processing Settings'!E10&lt;&gt;"","DEF","")</f>
        <v/>
      </c>
      <c r="H10" s="109" t="e">
        <f>_xlfn.SWITCH('Processing Settings'!G10,"Aggregation","AGGREGATE","Gross","GROSS","Netting ('UNWIND')","NET","Netting with Strange Nets ('NET/SPLIT')","NET","Aggregation with Linking","AGGREGATE")</f>
        <v>#N/A</v>
      </c>
      <c r="I10" s="109" t="e">
        <f>_xlfn.SWITCH('Processing Settings'!H10,"released","RELEASED","on hold","HOLD")</f>
        <v>#N/A</v>
      </c>
      <c r="J10" s="109" t="e">
        <f>IF(H10&lt;&gt;"",IF('Processing Settings'!G10="Gross","",IF(OR('Processing Settings'!G10="Netting with Strange Nets ('NET/SPLIT')",'Processing Settings'!G10="Aggregation with Linking",'Processing Settings'!G10="Aggregation"),"NET/SPLIT","UNWIND")),"")</f>
        <v>#N/A</v>
      </c>
      <c r="K10" s="112" t="str">
        <f ca="1">IF(C10&lt;&gt;0,IF(ISNUMBER(YEAR('Signature Sheet'!$H$31)),'Signature Sheet'!H$31,NOW()),"")</f>
        <v/>
      </c>
      <c r="L10" s="109" t="str">
        <f>IFERROR(_xlfn.SWITCH('Processing Settings'!K10,"New","INSERT","Update","UPDATE","Delete","DELETE"),"")</f>
        <v/>
      </c>
    </row>
    <row r="11" spans="1:12">
      <c r="A11" s="109" t="str">
        <f>IFERROR(_xlfn.SWITCH('Processing Settings'!C11,"Eurex Derivate","XEUR","Xetra","XETR","Börse Frankfurt","XFRA","Xetra|Börse Frankfurt","XETR","",""),"")</f>
        <v/>
      </c>
      <c r="B11" s="109" t="str">
        <f>'Processing Settings'!A11</f>
        <v/>
      </c>
      <c r="C11" s="109">
        <f>'Processing Settings'!B11</f>
        <v>0</v>
      </c>
      <c r="D11" s="113">
        <f>IF('Processing Settings'!D11="CBF(I)","CBL",'Processing Settings'!D11)</f>
        <v>0</v>
      </c>
      <c r="E11" s="111">
        <f>'Processing Settings'!E11</f>
        <v>0</v>
      </c>
      <c r="F11" s="111">
        <f>'Processing Settings'!F11</f>
        <v>0</v>
      </c>
      <c r="G11" s="109" t="str">
        <f>IF('Processing Settings'!E11&lt;&gt;"","DEF","")</f>
        <v/>
      </c>
      <c r="H11" s="109" t="e">
        <f>_xlfn.SWITCH('Processing Settings'!G11,"Aggregation","AGGREGATE","Gross","GROSS","Netting ('UNWIND')","NET","Netting with Strange Nets ('NET/SPLIT')","NET","Aggregation with Linking","AGGREGATE")</f>
        <v>#N/A</v>
      </c>
      <c r="I11" s="109" t="e">
        <f>_xlfn.SWITCH('Processing Settings'!H11,"released","RELEASED","on hold","HOLD")</f>
        <v>#N/A</v>
      </c>
      <c r="J11" s="109" t="e">
        <f>IF(H11&lt;&gt;"",IF('Processing Settings'!G11="Gross","",IF(OR('Processing Settings'!G11="Netting with Strange Nets ('NET/SPLIT')",'Processing Settings'!G11="Aggregation with Linking",'Processing Settings'!G11="Aggregation"),"NET/SPLIT","UNWIND")),"")</f>
        <v>#N/A</v>
      </c>
      <c r="K11" s="112" t="str">
        <f ca="1">IF(C11&lt;&gt;0,IF(ISNUMBER(YEAR('Signature Sheet'!$H$31)),'Signature Sheet'!H$31,NOW()),"")</f>
        <v/>
      </c>
      <c r="L11" s="109" t="str">
        <f>IFERROR(_xlfn.SWITCH('Processing Settings'!K11,"New","INSERT","Update","UPDATE","Delete","DELETE"),"")</f>
        <v/>
      </c>
    </row>
    <row r="12" spans="1:12">
      <c r="A12" s="109" t="str">
        <f>IFERROR(_xlfn.SWITCH('Processing Settings'!C12,"Eurex Derivate","XEUR","Xetra","XETR","Börse Frankfurt","XFRA","Xetra|Börse Frankfurt","XETR","",""),"")</f>
        <v/>
      </c>
      <c r="B12" s="109" t="str">
        <f>'Processing Settings'!A12</f>
        <v/>
      </c>
      <c r="C12" s="109">
        <f>'Processing Settings'!B12</f>
        <v>0</v>
      </c>
      <c r="D12" s="113">
        <f>IF('Processing Settings'!D12="CBF(I)","CBL",'Processing Settings'!D12)</f>
        <v>0</v>
      </c>
      <c r="E12" s="111">
        <f>'Processing Settings'!E12</f>
        <v>0</v>
      </c>
      <c r="F12" s="111">
        <f>'Processing Settings'!F12</f>
        <v>0</v>
      </c>
      <c r="G12" s="109" t="str">
        <f>IF('Processing Settings'!E12&lt;&gt;"","DEF","")</f>
        <v/>
      </c>
      <c r="H12" s="109" t="e">
        <f>_xlfn.SWITCH('Processing Settings'!G12,"Aggregation","AGGREGATE","Gross","GROSS","Netting ('UNWIND')","NET","Netting with Strange Nets ('NET/SPLIT')","NET","Aggregation with Linking","AGGREGATE")</f>
        <v>#N/A</v>
      </c>
      <c r="I12" s="109" t="e">
        <f>_xlfn.SWITCH('Processing Settings'!H12,"released","RELEASED","on hold","HOLD")</f>
        <v>#N/A</v>
      </c>
      <c r="J12" s="109" t="e">
        <f>IF(H12&lt;&gt;"",IF('Processing Settings'!G12="Gross","",IF(OR('Processing Settings'!G12="Netting with Strange Nets ('NET/SPLIT')",'Processing Settings'!G12="Aggregation with Linking",'Processing Settings'!G12="Aggregation"),"NET/SPLIT","UNWIND")),"")</f>
        <v>#N/A</v>
      </c>
      <c r="K12" s="112" t="str">
        <f ca="1">IF(C12&lt;&gt;0,IF(ISNUMBER(YEAR('Signature Sheet'!$H$31)),'Signature Sheet'!H$31,NOW()),"")</f>
        <v/>
      </c>
      <c r="L12" s="109" t="str">
        <f>IFERROR(_xlfn.SWITCH('Processing Settings'!K12,"New","INSERT","Update","UPDATE","Delete","DELETE"),"")</f>
        <v/>
      </c>
    </row>
    <row r="13" spans="1:12">
      <c r="A13" s="109" t="str">
        <f>IFERROR(_xlfn.SWITCH('Processing Settings'!C13,"Eurex Derivate","XEUR","Xetra","XETR","Börse Frankfurt","XFRA","Xetra|Börse Frankfurt","XETR","",""),"")</f>
        <v/>
      </c>
      <c r="B13" s="109" t="str">
        <f>'Processing Settings'!A13</f>
        <v/>
      </c>
      <c r="C13" s="109">
        <f>'Processing Settings'!B13</f>
        <v>0</v>
      </c>
      <c r="D13" s="113">
        <f>IF('Processing Settings'!D13="CBF(I)","CBL",'Processing Settings'!D13)</f>
        <v>0</v>
      </c>
      <c r="E13" s="111">
        <f>'Processing Settings'!E13</f>
        <v>0</v>
      </c>
      <c r="F13" s="111">
        <f>'Processing Settings'!F13</f>
        <v>0</v>
      </c>
      <c r="G13" s="109" t="str">
        <f>IF('Processing Settings'!E13&lt;&gt;"","DEF","")</f>
        <v/>
      </c>
      <c r="H13" s="109" t="e">
        <f>_xlfn.SWITCH('Processing Settings'!G13,"Aggregation","AGGREGATE","Gross","GROSS","Netting ('UNWIND')","NET","Netting with Strange Nets ('NET/SPLIT')","NET","Aggregation with Linking","AGGREGATE")</f>
        <v>#N/A</v>
      </c>
      <c r="I13" s="109" t="e">
        <f>_xlfn.SWITCH('Processing Settings'!H13,"released","RELEASED","on hold","HOLD")</f>
        <v>#N/A</v>
      </c>
      <c r="J13" s="109" t="e">
        <f>IF(H13&lt;&gt;"",IF('Processing Settings'!G13="Gross","",IF(OR('Processing Settings'!G13="Netting with Strange Nets ('NET/SPLIT')",'Processing Settings'!G13="Aggregation with Linking",'Processing Settings'!G13="Aggregation"),"NET/SPLIT","UNWIND")),"")</f>
        <v>#N/A</v>
      </c>
      <c r="K13" s="112" t="str">
        <f ca="1">IF(C13&lt;&gt;0,IF(ISNUMBER(YEAR('Signature Sheet'!$H$31)),'Signature Sheet'!H$31,NOW()),"")</f>
        <v/>
      </c>
      <c r="L13" s="109" t="str">
        <f>IFERROR(_xlfn.SWITCH('Processing Settings'!K13,"New","INSERT","Update","UPDATE","Delete","DELETE"),"")</f>
        <v/>
      </c>
    </row>
    <row r="14" spans="1:12">
      <c r="A14" s="109" t="str">
        <f>IFERROR(_xlfn.SWITCH('Processing Settings'!C14,"Eurex Derivate","XEUR","Xetra","XETR","Börse Frankfurt","XFRA","Xetra|Börse Frankfurt","XETR","",""),"")</f>
        <v/>
      </c>
      <c r="B14" s="109" t="str">
        <f>'Processing Settings'!A14</f>
        <v/>
      </c>
      <c r="C14" s="109">
        <f>'Processing Settings'!B14</f>
        <v>0</v>
      </c>
      <c r="D14" s="113">
        <f>IF('Processing Settings'!D14="CBF(I)","CBL",'Processing Settings'!D14)</f>
        <v>0</v>
      </c>
      <c r="E14" s="111">
        <f>'Processing Settings'!E14</f>
        <v>0</v>
      </c>
      <c r="F14" s="111">
        <f>'Processing Settings'!F14</f>
        <v>0</v>
      </c>
      <c r="G14" s="109" t="str">
        <f>IF('Processing Settings'!E14&lt;&gt;"","DEF","")</f>
        <v/>
      </c>
      <c r="H14" s="109" t="e">
        <f>_xlfn.SWITCH('Processing Settings'!G14,"Aggregation","AGGREGATE","Gross","GROSS","Netting ('UNWIND')","NET","Netting with Strange Nets ('NET/SPLIT')","NET","Aggregation with Linking","AGGREGATE")</f>
        <v>#N/A</v>
      </c>
      <c r="I14" s="109" t="e">
        <f>_xlfn.SWITCH('Processing Settings'!H14,"released","RELEASED","on hold","HOLD")</f>
        <v>#N/A</v>
      </c>
      <c r="J14" s="109" t="e">
        <f>IF(H14&lt;&gt;"",IF('Processing Settings'!G14="Gross","",IF(OR('Processing Settings'!G14="Netting with Strange Nets ('NET/SPLIT')",'Processing Settings'!G14="Aggregation with Linking",'Processing Settings'!G14="Aggregation"),"NET/SPLIT","UNWIND")),"")</f>
        <v>#N/A</v>
      </c>
      <c r="K14" s="112" t="str">
        <f ca="1">IF(C14&lt;&gt;0,IF(ISNUMBER(YEAR('Signature Sheet'!$H$31)),'Signature Sheet'!H$31,NOW()),"")</f>
        <v/>
      </c>
      <c r="L14" s="109" t="str">
        <f>IFERROR(_xlfn.SWITCH('Processing Settings'!K14,"New","INSERT","Update","UPDATE","Delete","DELETE"),"")</f>
        <v/>
      </c>
    </row>
    <row r="15" spans="1:12">
      <c r="A15" s="109" t="str">
        <f>IFERROR(_xlfn.SWITCH('Processing Settings'!C15,"Eurex Derivate","XEUR","Xetra","XETR","Börse Frankfurt","XFRA","Xetra|Börse Frankfurt","XETR","",""),"")</f>
        <v/>
      </c>
      <c r="B15" s="109" t="str">
        <f>'Processing Settings'!A15</f>
        <v/>
      </c>
      <c r="C15" s="109">
        <f>'Processing Settings'!B15</f>
        <v>0</v>
      </c>
      <c r="D15" s="113">
        <f>IF('Processing Settings'!D15="CBF(I)","CBL",'Processing Settings'!D15)</f>
        <v>0</v>
      </c>
      <c r="E15" s="111">
        <f>'Processing Settings'!E15</f>
        <v>0</v>
      </c>
      <c r="F15" s="111">
        <f>'Processing Settings'!F15</f>
        <v>0</v>
      </c>
      <c r="G15" s="109" t="str">
        <f>IF('Processing Settings'!E15&lt;&gt;"","DEF","")</f>
        <v/>
      </c>
      <c r="H15" s="109" t="e">
        <f>_xlfn.SWITCH('Processing Settings'!G15,"Aggregation","AGGREGATE","Gross","GROSS","Netting ('UNWIND')","NET","Netting with Strange Nets ('NET/SPLIT')","NET","Aggregation with Linking","AGGREGATE")</f>
        <v>#N/A</v>
      </c>
      <c r="I15" s="109" t="e">
        <f>_xlfn.SWITCH('Processing Settings'!H15,"released","RELEASED","on hold","HOLD")</f>
        <v>#N/A</v>
      </c>
      <c r="J15" s="109" t="e">
        <f>IF(H15&lt;&gt;"",IF('Processing Settings'!G15="Gross","",IF(OR('Processing Settings'!G15="Netting with Strange Nets ('NET/SPLIT')",'Processing Settings'!G15="Aggregation with Linking",'Processing Settings'!G15="Aggregation"),"NET/SPLIT","UNWIND")),"")</f>
        <v>#N/A</v>
      </c>
      <c r="K15" s="112" t="str">
        <f ca="1">IF(C15&lt;&gt;0,IF(ISNUMBER(YEAR('Signature Sheet'!$H$31)),'Signature Sheet'!H$31,NOW()),"")</f>
        <v/>
      </c>
      <c r="L15" s="109" t="str">
        <f>IFERROR(_xlfn.SWITCH('Processing Settings'!K15,"New","INSERT","Update","UPDATE","Delete","DELETE"),"")</f>
        <v/>
      </c>
    </row>
    <row r="16" spans="1:12">
      <c r="A16" s="109" t="str">
        <f>IFERROR(_xlfn.SWITCH('Processing Settings'!C16,"Eurex Derivate","XEUR","Xetra","XETR","Börse Frankfurt","XFRA","Xetra|Börse Frankfurt","XETR","",""),"")</f>
        <v/>
      </c>
      <c r="B16" s="109" t="str">
        <f>'Processing Settings'!A16</f>
        <v/>
      </c>
      <c r="C16" s="109">
        <f>'Processing Settings'!B16</f>
        <v>0</v>
      </c>
      <c r="D16" s="113">
        <f>IF('Processing Settings'!D16="CBF(I)","CBL",'Processing Settings'!D16)</f>
        <v>0</v>
      </c>
      <c r="E16" s="111">
        <f>'Processing Settings'!E16</f>
        <v>0</v>
      </c>
      <c r="F16" s="111">
        <f>'Processing Settings'!F16</f>
        <v>0</v>
      </c>
      <c r="G16" s="109" t="str">
        <f>IF('Processing Settings'!E16&lt;&gt;"","DEF","")</f>
        <v/>
      </c>
      <c r="H16" s="109" t="e">
        <f>_xlfn.SWITCH('Processing Settings'!G16,"Aggregation","AGGREGATE","Gross","GROSS","Netting ('UNWIND')","NET","Netting with Strange Nets ('NET/SPLIT')","NET","Aggregation with Linking","AGGREGATE")</f>
        <v>#N/A</v>
      </c>
      <c r="I16" s="109" t="e">
        <f>_xlfn.SWITCH('Processing Settings'!H16,"released","RELEASED","on hold","HOLD")</f>
        <v>#N/A</v>
      </c>
      <c r="J16" s="109" t="e">
        <f>IF(H16&lt;&gt;"",IF('Processing Settings'!G16="Gross","",IF(OR('Processing Settings'!G16="Netting with Strange Nets ('NET/SPLIT')",'Processing Settings'!G16="Aggregation with Linking",'Processing Settings'!G16="Aggregation"),"NET/SPLIT","UNWIND")),"")</f>
        <v>#N/A</v>
      </c>
      <c r="K16" s="112" t="str">
        <f ca="1">IF(C16&lt;&gt;0,IF(ISNUMBER(YEAR('Signature Sheet'!$H$31)),'Signature Sheet'!H$31,NOW()),"")</f>
        <v/>
      </c>
      <c r="L16" s="109" t="str">
        <f>IFERROR(_xlfn.SWITCH('Processing Settings'!K16,"New","INSERT","Update","UPDATE","Delete","DELETE"),"")</f>
        <v/>
      </c>
    </row>
    <row r="17" spans="1:12">
      <c r="A17" s="109" t="str">
        <f>IFERROR(_xlfn.SWITCH('Processing Settings'!C17,"Eurex Derivate","XEUR","Xetra","XETR","Börse Frankfurt","XFRA","Xetra|Börse Frankfurt","XETR","",""),"")</f>
        <v/>
      </c>
      <c r="B17" s="109" t="str">
        <f>'Processing Settings'!A17</f>
        <v/>
      </c>
      <c r="C17" s="109">
        <f>'Processing Settings'!B17</f>
        <v>0</v>
      </c>
      <c r="D17" s="113">
        <f>IF('Processing Settings'!D17="CBF(I)","CBL",'Processing Settings'!D17)</f>
        <v>0</v>
      </c>
      <c r="E17" s="111">
        <f>'Processing Settings'!E17</f>
        <v>0</v>
      </c>
      <c r="F17" s="111">
        <f>'Processing Settings'!F17</f>
        <v>0</v>
      </c>
      <c r="G17" s="109" t="str">
        <f>IF('Processing Settings'!E17&lt;&gt;"","DEF","")</f>
        <v/>
      </c>
      <c r="H17" s="109" t="e">
        <f>_xlfn.SWITCH('Processing Settings'!G17,"Aggregation","AGGREGATE","Gross","GROSS","Netting ('UNWIND')","NET","Netting with Strange Nets ('NET/SPLIT')","NET","Aggregation with Linking","AGGREGATE")</f>
        <v>#N/A</v>
      </c>
      <c r="I17" s="109" t="e">
        <f>_xlfn.SWITCH('Processing Settings'!H17,"released","RELEASED","on hold","HOLD")</f>
        <v>#N/A</v>
      </c>
      <c r="J17" s="109" t="e">
        <f>IF(H17&lt;&gt;"",IF('Processing Settings'!G17="Gross","",IF(OR('Processing Settings'!G17="Netting with Strange Nets ('NET/SPLIT')",'Processing Settings'!G17="Aggregation with Linking",'Processing Settings'!G17="Aggregation"),"NET/SPLIT","UNWIND")),"")</f>
        <v>#N/A</v>
      </c>
      <c r="K17" s="112" t="str">
        <f ca="1">IF(C17&lt;&gt;0,IF(ISNUMBER(YEAR('Signature Sheet'!$H$31)),'Signature Sheet'!H$31,NOW()),"")</f>
        <v/>
      </c>
      <c r="L17" s="109" t="str">
        <f>IFERROR(_xlfn.SWITCH('Processing Settings'!K17,"New","INSERT","Update","UPDATE","Delete","DELETE"),"")</f>
        <v/>
      </c>
    </row>
    <row r="18" spans="1:12">
      <c r="A18" s="109" t="str">
        <f>IFERROR(_xlfn.SWITCH('Processing Settings'!C18,"Eurex Derivate","XEUR","Xetra","XETR","Börse Frankfurt","XFRA","Xetra|Börse Frankfurt","XETR","",""),"")</f>
        <v/>
      </c>
      <c r="B18" s="109" t="str">
        <f>'Processing Settings'!A18</f>
        <v/>
      </c>
      <c r="C18" s="109">
        <f>'Processing Settings'!B18</f>
        <v>0</v>
      </c>
      <c r="D18" s="113">
        <f>IF('Processing Settings'!D18="CBF(I)","CBL",'Processing Settings'!D18)</f>
        <v>0</v>
      </c>
      <c r="E18" s="111">
        <f>'Processing Settings'!E18</f>
        <v>0</v>
      </c>
      <c r="F18" s="111">
        <f>'Processing Settings'!F18</f>
        <v>0</v>
      </c>
      <c r="G18" s="109" t="str">
        <f>IF('Processing Settings'!E18&lt;&gt;"","DEF","")</f>
        <v/>
      </c>
      <c r="H18" s="109" t="e">
        <f>_xlfn.SWITCH('Processing Settings'!G18,"Aggregation","AGGREGATE","Gross","GROSS","Netting ('UNWIND')","NET","Netting with Strange Nets ('NET/SPLIT')","NET","Aggregation with Linking","AGGREGATE")</f>
        <v>#N/A</v>
      </c>
      <c r="I18" s="109" t="e">
        <f>_xlfn.SWITCH('Processing Settings'!H18,"released","RELEASED","on hold","HOLD")</f>
        <v>#N/A</v>
      </c>
      <c r="J18" s="109" t="e">
        <f>IF(H18&lt;&gt;"",IF('Processing Settings'!G18="Gross","",IF(OR('Processing Settings'!G18="Netting with Strange Nets ('NET/SPLIT')",'Processing Settings'!G18="Aggregation with Linking",'Processing Settings'!G18="Aggregation"),"NET/SPLIT","UNWIND")),"")</f>
        <v>#N/A</v>
      </c>
      <c r="K18" s="112" t="str">
        <f ca="1">IF(C18&lt;&gt;0,IF(ISNUMBER(YEAR('Signature Sheet'!$H$31)),'Signature Sheet'!H$31,NOW()),"")</f>
        <v/>
      </c>
      <c r="L18" s="109" t="str">
        <f>IFERROR(_xlfn.SWITCH('Processing Settings'!K18,"New","INSERT","Update","UPDATE","Delete","DELETE"),"")</f>
        <v/>
      </c>
    </row>
    <row r="19" spans="1:12">
      <c r="A19" s="109" t="str">
        <f>IFERROR(_xlfn.SWITCH('Processing Settings'!C19,"Eurex Derivate","XEUR","Xetra","XETR","Börse Frankfurt","XFRA","Xetra|Börse Frankfurt","XETR","",""),"")</f>
        <v/>
      </c>
      <c r="B19" s="109" t="str">
        <f>'Processing Settings'!A19</f>
        <v/>
      </c>
      <c r="C19" s="109">
        <f>'Processing Settings'!B19</f>
        <v>0</v>
      </c>
      <c r="D19" s="113">
        <f>IF('Processing Settings'!D19="CBF(I)","CBL",'Processing Settings'!D19)</f>
        <v>0</v>
      </c>
      <c r="E19" s="111">
        <f>'Processing Settings'!E19</f>
        <v>0</v>
      </c>
      <c r="F19" s="111">
        <f>'Processing Settings'!F19</f>
        <v>0</v>
      </c>
      <c r="G19" s="109" t="str">
        <f>IF('Processing Settings'!E19&lt;&gt;"","DEF","")</f>
        <v/>
      </c>
      <c r="H19" s="109" t="e">
        <f>_xlfn.SWITCH('Processing Settings'!G19,"Aggregation","AGGREGATE","Gross","GROSS","Netting ('UNWIND')","NET","Netting with Strange Nets ('NET/SPLIT')","NET","Aggregation with Linking","AGGREGATE")</f>
        <v>#N/A</v>
      </c>
      <c r="I19" s="109" t="e">
        <f>_xlfn.SWITCH('Processing Settings'!H19,"released","RELEASED","on hold","HOLD")</f>
        <v>#N/A</v>
      </c>
      <c r="J19" s="109" t="e">
        <f>IF(H19&lt;&gt;"",IF('Processing Settings'!G19="Gross","",IF(OR('Processing Settings'!G19="Netting with Strange Nets ('NET/SPLIT')",'Processing Settings'!G19="Aggregation with Linking",'Processing Settings'!G19="Aggregation"),"NET/SPLIT","UNWIND")),"")</f>
        <v>#N/A</v>
      </c>
      <c r="K19" s="112" t="str">
        <f ca="1">IF(C19&lt;&gt;0,IF(ISNUMBER(YEAR('Signature Sheet'!$H$31)),'Signature Sheet'!H$31,NOW()),"")</f>
        <v/>
      </c>
      <c r="L19" s="109" t="str">
        <f>IFERROR(_xlfn.SWITCH('Processing Settings'!K19,"New","INSERT","Update","UPDATE","Delete","DELETE"),"")</f>
        <v/>
      </c>
    </row>
    <row r="20" spans="1:12">
      <c r="A20" s="109" t="str">
        <f>IFERROR(_xlfn.SWITCH('Processing Settings'!C20,"Eurex Derivate","XEUR","Xetra","XETR","Börse Frankfurt","XFRA","Xetra|Börse Frankfurt","XETR","",""),"")</f>
        <v/>
      </c>
      <c r="B20" s="109" t="str">
        <f>'Processing Settings'!A20</f>
        <v/>
      </c>
      <c r="C20" s="109">
        <f>'Processing Settings'!B20</f>
        <v>0</v>
      </c>
      <c r="D20" s="113">
        <f>IF('Processing Settings'!D20="CBF(I)","CBL",'Processing Settings'!D20)</f>
        <v>0</v>
      </c>
      <c r="E20" s="111">
        <f>'Processing Settings'!E20</f>
        <v>0</v>
      </c>
      <c r="F20" s="111">
        <f>'Processing Settings'!F20</f>
        <v>0</v>
      </c>
      <c r="G20" s="109" t="str">
        <f>IF('Processing Settings'!E20&lt;&gt;"","DEF","")</f>
        <v/>
      </c>
      <c r="H20" s="109" t="e">
        <f>_xlfn.SWITCH('Processing Settings'!G20,"Aggregation","AGGREGATE","Gross","GROSS","Netting ('UNWIND')","NET","Netting with Strange Nets ('NET/SPLIT')","NET","Aggregation with Linking","AGGREGATE")</f>
        <v>#N/A</v>
      </c>
      <c r="I20" s="109" t="e">
        <f>_xlfn.SWITCH('Processing Settings'!H20,"released","RELEASED","on hold","HOLD")</f>
        <v>#N/A</v>
      </c>
      <c r="J20" s="109" t="e">
        <f>IF(H20&lt;&gt;"",IF('Processing Settings'!G20="Gross","",IF(OR('Processing Settings'!G20="Netting with Strange Nets ('NET/SPLIT')",'Processing Settings'!G20="Aggregation with Linking",'Processing Settings'!G20="Aggregation"),"NET/SPLIT","UNWIND")),"")</f>
        <v>#N/A</v>
      </c>
      <c r="K20" s="112" t="str">
        <f ca="1">IF(C20&lt;&gt;0,IF(ISNUMBER(YEAR('Signature Sheet'!$H$31)),'Signature Sheet'!H$31,NOW()),"")</f>
        <v/>
      </c>
      <c r="L20" s="109" t="str">
        <f>IFERROR(_xlfn.SWITCH('Processing Settings'!K20,"New","INSERT","Update","UPDATE","Delete","DELETE"),"")</f>
        <v/>
      </c>
    </row>
    <row r="21" spans="1:12">
      <c r="A21" s="109" t="str">
        <f>IFERROR(_xlfn.SWITCH('Processing Settings'!C21,"Eurex Derivate","XEUR","Xetra","XETR","Börse Frankfurt","XFRA","Xetra|Börse Frankfurt","XETR","",""),"")</f>
        <v/>
      </c>
      <c r="B21" s="109" t="str">
        <f>'Processing Settings'!A21</f>
        <v/>
      </c>
      <c r="C21" s="109">
        <f>'Processing Settings'!B21</f>
        <v>0</v>
      </c>
      <c r="D21" s="113">
        <f>IF('Processing Settings'!D21="CBF(I)","CBL",'Processing Settings'!D21)</f>
        <v>0</v>
      </c>
      <c r="E21" s="111">
        <f>'Processing Settings'!E21</f>
        <v>0</v>
      </c>
      <c r="F21" s="111">
        <f>'Processing Settings'!F21</f>
        <v>0</v>
      </c>
      <c r="G21" s="109" t="str">
        <f>IF('Processing Settings'!E21&lt;&gt;"","DEF","")</f>
        <v/>
      </c>
      <c r="H21" s="109" t="e">
        <f>_xlfn.SWITCH('Processing Settings'!G21,"Aggregation","AGGREGATE","Gross","GROSS","Netting ('UNWIND')","NET","Netting with Strange Nets ('NET/SPLIT')","NET","Aggregation with Linking","AGGREGATE")</f>
        <v>#N/A</v>
      </c>
      <c r="I21" s="109" t="e">
        <f>_xlfn.SWITCH('Processing Settings'!H21,"released","RELEASED","on hold","HOLD")</f>
        <v>#N/A</v>
      </c>
      <c r="J21" s="109" t="e">
        <f>IF(H21&lt;&gt;"",IF('Processing Settings'!G21="Gross","",IF(OR('Processing Settings'!G21="Netting with Strange Nets ('NET/SPLIT')",'Processing Settings'!G21="Aggregation with Linking",'Processing Settings'!G21="Aggregation"),"NET/SPLIT","UNWIND")),"")</f>
        <v>#N/A</v>
      </c>
      <c r="K21" s="112" t="str">
        <f ca="1">IF(C21&lt;&gt;0,IF(ISNUMBER(YEAR('Signature Sheet'!$H$31)),'Signature Sheet'!H$31,NOW()),"")</f>
        <v/>
      </c>
      <c r="L21" s="109" t="str">
        <f>IFERROR(_xlfn.SWITCH('Processing Settings'!K21,"New","INSERT","Update","UPDATE","Delete","DELETE"),"")</f>
        <v/>
      </c>
    </row>
    <row r="22" spans="1:12">
      <c r="A22" s="109" t="str">
        <f>IFERROR(_xlfn.SWITCH('Processing Settings'!C22,"Eurex Derivate","XEUR","Xetra","XETR","Börse Frankfurt","XFRA","Xetra|Börse Frankfurt","XETR","",""),"")</f>
        <v/>
      </c>
      <c r="B22" s="109" t="str">
        <f>'Processing Settings'!A22</f>
        <v/>
      </c>
      <c r="C22" s="109">
        <f>'Processing Settings'!B22</f>
        <v>0</v>
      </c>
      <c r="D22" s="113">
        <f>IF('Processing Settings'!D22="CBF(I)","CBL",'Processing Settings'!D22)</f>
        <v>0</v>
      </c>
      <c r="E22" s="111">
        <f>'Processing Settings'!E22</f>
        <v>0</v>
      </c>
      <c r="F22" s="111">
        <f>'Processing Settings'!F22</f>
        <v>0</v>
      </c>
      <c r="G22" s="109" t="str">
        <f>IF('Processing Settings'!E22&lt;&gt;"","DEF","")</f>
        <v/>
      </c>
      <c r="H22" s="109" t="e">
        <f>_xlfn.SWITCH('Processing Settings'!G22,"Aggregation","AGGREGATE","Gross","GROSS","Netting ('UNWIND')","NET","Netting with Strange Nets ('NET/SPLIT')","NET","Aggregation with Linking","AGGREGATE")</f>
        <v>#N/A</v>
      </c>
      <c r="I22" s="109" t="e">
        <f>_xlfn.SWITCH('Processing Settings'!H22,"released","RELEASED","on hold","HOLD")</f>
        <v>#N/A</v>
      </c>
      <c r="J22" s="109" t="e">
        <f>IF(H22&lt;&gt;"",IF('Processing Settings'!G22="Gross","",IF(OR('Processing Settings'!G22="Netting with Strange Nets ('NET/SPLIT')",'Processing Settings'!G22="Aggregation with Linking",'Processing Settings'!G22="Aggregation"),"NET/SPLIT","UNWIND")),"")</f>
        <v>#N/A</v>
      </c>
      <c r="K22" s="112" t="str">
        <f ca="1">IF(C22&lt;&gt;0,IF(ISNUMBER(YEAR('Signature Sheet'!$H$31)),'Signature Sheet'!H$31,NOW()),"")</f>
        <v/>
      </c>
      <c r="L22" s="109" t="str">
        <f>IFERROR(_xlfn.SWITCH('Processing Settings'!K22,"New","INSERT","Update","UPDATE","Delete","DELETE"),"")</f>
        <v/>
      </c>
    </row>
    <row r="23" spans="1:12">
      <c r="A23" s="109" t="str">
        <f>IFERROR(_xlfn.SWITCH('Processing Settings'!C23,"Eurex Derivate","XEUR","Xetra","XETR","Börse Frankfurt","XFRA","Xetra|Börse Frankfurt","XETR","",""),"")</f>
        <v/>
      </c>
      <c r="B23" s="109" t="str">
        <f>'Processing Settings'!A23</f>
        <v/>
      </c>
      <c r="C23" s="109">
        <f>'Processing Settings'!B23</f>
        <v>0</v>
      </c>
      <c r="D23" s="113">
        <f>IF('Processing Settings'!D23="CBF(I)","CBL",'Processing Settings'!D23)</f>
        <v>0</v>
      </c>
      <c r="E23" s="111">
        <f>'Processing Settings'!E23</f>
        <v>0</v>
      </c>
      <c r="F23" s="111">
        <f>'Processing Settings'!F23</f>
        <v>0</v>
      </c>
      <c r="G23" s="109" t="str">
        <f>IF('Processing Settings'!E23&lt;&gt;"","DEF","")</f>
        <v/>
      </c>
      <c r="H23" s="109" t="e">
        <f>_xlfn.SWITCH('Processing Settings'!G23,"Aggregation","AGGREGATE","Gross","GROSS","Netting ('UNWIND')","NET","Netting with Strange Nets ('NET/SPLIT')","NET","Aggregation with Linking","AGGREGATE")</f>
        <v>#N/A</v>
      </c>
      <c r="I23" s="109" t="e">
        <f>_xlfn.SWITCH('Processing Settings'!H23,"released","RELEASED","on hold","HOLD")</f>
        <v>#N/A</v>
      </c>
      <c r="J23" s="109" t="e">
        <f>IF(H23&lt;&gt;"",IF('Processing Settings'!G23="Gross","",IF(OR('Processing Settings'!G23="Netting with Strange Nets ('NET/SPLIT')",'Processing Settings'!G23="Aggregation with Linking",'Processing Settings'!G23="Aggregation"),"NET/SPLIT","UNWIND")),"")</f>
        <v>#N/A</v>
      </c>
      <c r="K23" s="112" t="str">
        <f ca="1">IF(C23&lt;&gt;0,IF(ISNUMBER(YEAR('Signature Sheet'!$H$31)),'Signature Sheet'!H$31,NOW()),"")</f>
        <v/>
      </c>
      <c r="L23" s="109" t="str">
        <f>IFERROR(_xlfn.SWITCH('Processing Settings'!K23,"New","INSERT","Update","UPDATE","Delete","DELETE"),"")</f>
        <v/>
      </c>
    </row>
    <row r="24" spans="1:12">
      <c r="A24" s="109" t="str">
        <f>IFERROR(_xlfn.SWITCH('Processing Settings'!C24,"Eurex Derivate","XEUR","Xetra","XETR","Börse Frankfurt","XFRA","Xetra|Börse Frankfurt","XETR","",""),"")</f>
        <v/>
      </c>
      <c r="B24" s="109" t="str">
        <f>'Processing Settings'!A24</f>
        <v/>
      </c>
      <c r="C24" s="109">
        <f>'Processing Settings'!B24</f>
        <v>0</v>
      </c>
      <c r="D24" s="113">
        <f>IF('Processing Settings'!D24="CBF(I)","CBL",'Processing Settings'!D24)</f>
        <v>0</v>
      </c>
      <c r="E24" s="111">
        <f>'Processing Settings'!E24</f>
        <v>0</v>
      </c>
      <c r="F24" s="111">
        <f>'Processing Settings'!F24</f>
        <v>0</v>
      </c>
      <c r="G24" s="109" t="str">
        <f>IF('Processing Settings'!E24&lt;&gt;"","DEF","")</f>
        <v/>
      </c>
      <c r="H24" s="109" t="e">
        <f>_xlfn.SWITCH('Processing Settings'!G24,"Aggregation","AGGREGATE","Gross","GROSS","Netting ('UNWIND')","NET","Netting with Strange Nets ('NET/SPLIT')","NET","Aggregation with Linking","AGGREGATE")</f>
        <v>#N/A</v>
      </c>
      <c r="I24" s="109" t="e">
        <f>_xlfn.SWITCH('Processing Settings'!H24,"released","RELEASED","on hold","HOLD")</f>
        <v>#N/A</v>
      </c>
      <c r="J24" s="109" t="e">
        <f>IF(H24&lt;&gt;"",IF('Processing Settings'!G24="Gross","",IF(OR('Processing Settings'!G24="Netting with Strange Nets ('NET/SPLIT')",'Processing Settings'!G24="Aggregation with Linking",'Processing Settings'!G24="Aggregation"),"NET/SPLIT","UNWIND")),"")</f>
        <v>#N/A</v>
      </c>
      <c r="K24" s="112" t="str">
        <f ca="1">IF(C24&lt;&gt;0,IF(ISNUMBER(YEAR('Signature Sheet'!$H$31)),'Signature Sheet'!H$31,NOW()),"")</f>
        <v/>
      </c>
      <c r="L24" s="109" t="str">
        <f>IFERROR(_xlfn.SWITCH('Processing Settings'!K24,"New","INSERT","Update","UPDATE","Delete","DELETE"),"")</f>
        <v/>
      </c>
    </row>
    <row r="25" spans="1:12">
      <c r="A25" s="109" t="str">
        <f>IFERROR(_xlfn.SWITCH('Processing Settings'!C25,"Eurex Derivate","XEUR","Xetra","XETR","Börse Frankfurt","XFRA","Xetra|Börse Frankfurt","XETR","",""),"")</f>
        <v/>
      </c>
      <c r="B25" s="109" t="str">
        <f>'Processing Settings'!A25</f>
        <v/>
      </c>
      <c r="C25" s="109">
        <f>'Processing Settings'!B25</f>
        <v>0</v>
      </c>
      <c r="D25" s="113">
        <f>IF('Processing Settings'!D25="CBF(I)","CBL",'Processing Settings'!D25)</f>
        <v>0</v>
      </c>
      <c r="E25" s="111">
        <f>'Processing Settings'!E25</f>
        <v>0</v>
      </c>
      <c r="F25" s="111">
        <f>'Processing Settings'!F25</f>
        <v>0</v>
      </c>
      <c r="G25" s="109" t="str">
        <f>IF('Processing Settings'!E25&lt;&gt;"","DEF","")</f>
        <v/>
      </c>
      <c r="H25" s="109" t="e">
        <f>_xlfn.SWITCH('Processing Settings'!G25,"Aggregation","AGGREGATE","Gross","GROSS","Netting ('UNWIND')","NET","Netting with Strange Nets ('NET/SPLIT')","NET","Aggregation with Linking","AGGREGATE")</f>
        <v>#N/A</v>
      </c>
      <c r="I25" s="109" t="e">
        <f>_xlfn.SWITCH('Processing Settings'!H25,"released","RELEASED","on hold","HOLD")</f>
        <v>#N/A</v>
      </c>
      <c r="J25" s="109" t="e">
        <f>IF(H25&lt;&gt;"",IF('Processing Settings'!G25="Gross","",IF(OR('Processing Settings'!G25="Netting with Strange Nets ('NET/SPLIT')",'Processing Settings'!G25="Aggregation with Linking",'Processing Settings'!G25="Aggregation"),"NET/SPLIT","UNWIND")),"")</f>
        <v>#N/A</v>
      </c>
      <c r="K25" s="112" t="str">
        <f ca="1">IF(C25&lt;&gt;0,IF(ISNUMBER(YEAR('Signature Sheet'!$H$31)),'Signature Sheet'!H$31,NOW()),"")</f>
        <v/>
      </c>
      <c r="L25" s="109" t="str">
        <f>IFERROR(_xlfn.SWITCH('Processing Settings'!K25,"New","INSERT","Update","UPDATE","Delete","DELETE"),"")</f>
        <v/>
      </c>
    </row>
    <row r="26" spans="1:12">
      <c r="A26" s="109" t="str">
        <f>IFERROR(_xlfn.SWITCH('Processing Settings'!C26,"Eurex Derivate","XEUR","Xetra","XETR","Börse Frankfurt","XFRA","Xetra|Börse Frankfurt","XETR","",""),"")</f>
        <v/>
      </c>
      <c r="B26" s="109" t="str">
        <f>'Processing Settings'!A26</f>
        <v/>
      </c>
      <c r="C26" s="109">
        <f>'Processing Settings'!B26</f>
        <v>0</v>
      </c>
      <c r="D26" s="113">
        <f>IF('Processing Settings'!D26="CBF(I)","CBL",'Processing Settings'!D26)</f>
        <v>0</v>
      </c>
      <c r="E26" s="111">
        <f>'Processing Settings'!E26</f>
        <v>0</v>
      </c>
      <c r="F26" s="111">
        <f>'Processing Settings'!F26</f>
        <v>0</v>
      </c>
      <c r="G26" s="109" t="str">
        <f>IF('Processing Settings'!E26&lt;&gt;"","DEF","")</f>
        <v/>
      </c>
      <c r="H26" s="109" t="e">
        <f>_xlfn.SWITCH('Processing Settings'!G26,"Aggregation","AGGREGATE","Gross","GROSS","Netting ('UNWIND')","NET","Netting with Strange Nets ('NET/SPLIT')","NET","Aggregation with Linking","AGGREGATE")</f>
        <v>#N/A</v>
      </c>
      <c r="I26" s="109" t="e">
        <f>_xlfn.SWITCH('Processing Settings'!H26,"released","RELEASED","on hold","HOLD")</f>
        <v>#N/A</v>
      </c>
      <c r="J26" s="109" t="e">
        <f>IF(H26&lt;&gt;"",IF('Processing Settings'!G26="Gross","",IF(OR('Processing Settings'!G26="Netting with Strange Nets ('NET/SPLIT')",'Processing Settings'!G26="Aggregation with Linking",'Processing Settings'!G26="Aggregation"),"NET/SPLIT","UNWIND")),"")</f>
        <v>#N/A</v>
      </c>
      <c r="K26" s="112" t="str">
        <f ca="1">IF(C26&lt;&gt;0,IF(ISNUMBER(YEAR('Signature Sheet'!$H$31)),'Signature Sheet'!H$31,NOW()),"")</f>
        <v/>
      </c>
      <c r="L26" s="109" t="str">
        <f>IFERROR(_xlfn.SWITCH('Processing Settings'!K26,"New","INSERT","Update","UPDATE","Delete","DELETE"),"")</f>
        <v/>
      </c>
    </row>
    <row r="27" spans="1:12">
      <c r="A27" s="109" t="str">
        <f>IFERROR(_xlfn.SWITCH('Processing Settings'!C27,"Eurex Derivate","XEUR","Xetra","XETR","Börse Frankfurt","XFRA","Xetra|Börse Frankfurt","XETR","",""),"")</f>
        <v/>
      </c>
      <c r="B27" s="109" t="str">
        <f>'Processing Settings'!A27</f>
        <v/>
      </c>
      <c r="C27" s="109">
        <f>'Processing Settings'!B27</f>
        <v>0</v>
      </c>
      <c r="D27" s="113">
        <f>IF('Processing Settings'!D27="CBF(I)","CBL",'Processing Settings'!D27)</f>
        <v>0</v>
      </c>
      <c r="E27" s="111">
        <f>'Processing Settings'!E27</f>
        <v>0</v>
      </c>
      <c r="F27" s="111">
        <f>'Processing Settings'!F27</f>
        <v>0</v>
      </c>
      <c r="G27" s="109" t="str">
        <f>IF('Processing Settings'!E27&lt;&gt;"","DEF","")</f>
        <v/>
      </c>
      <c r="H27" s="109" t="e">
        <f>_xlfn.SWITCH('Processing Settings'!G27,"Aggregation","AGGREGATE","Gross","GROSS","Netting ('UNWIND')","NET","Netting with Strange Nets ('NET/SPLIT')","NET","Aggregation with Linking","AGGREGATE")</f>
        <v>#N/A</v>
      </c>
      <c r="I27" s="109" t="e">
        <f>_xlfn.SWITCH('Processing Settings'!H27,"released","RELEASED","on hold","HOLD")</f>
        <v>#N/A</v>
      </c>
      <c r="J27" s="109" t="e">
        <f>IF(H27&lt;&gt;"",IF('Processing Settings'!G27="Gross","",IF(OR('Processing Settings'!G27="Netting with Strange Nets ('NET/SPLIT')",'Processing Settings'!G27="Aggregation with Linking",'Processing Settings'!G27="Aggregation"),"NET/SPLIT","UNWIND")),"")</f>
        <v>#N/A</v>
      </c>
      <c r="K27" s="112" t="str">
        <f ca="1">IF(C27&lt;&gt;0,IF(ISNUMBER(YEAR('Signature Sheet'!$H$31)),'Signature Sheet'!H$31,NOW()),"")</f>
        <v/>
      </c>
      <c r="L27" s="109" t="str">
        <f>IFERROR(_xlfn.SWITCH('Processing Settings'!K27,"New","INSERT","Update","UPDATE","Delete","DELETE"),"")</f>
        <v/>
      </c>
    </row>
    <row r="28" spans="1:12">
      <c r="A28" s="109" t="str">
        <f>IFERROR(_xlfn.SWITCH('Processing Settings'!C28,"Eurex Derivate","XEUR","Xetra","XETR","Börse Frankfurt","XFRA","Xetra|Börse Frankfurt","XETR","",""),"")</f>
        <v/>
      </c>
      <c r="B28" s="109" t="str">
        <f>'Processing Settings'!A28</f>
        <v/>
      </c>
      <c r="C28" s="109">
        <f>'Processing Settings'!B28</f>
        <v>0</v>
      </c>
      <c r="D28" s="113">
        <f>IF('Processing Settings'!D28="CBF(I)","CBL",'Processing Settings'!D28)</f>
        <v>0</v>
      </c>
      <c r="E28" s="111">
        <f>'Processing Settings'!E28</f>
        <v>0</v>
      </c>
      <c r="F28" s="111">
        <f>'Processing Settings'!F28</f>
        <v>0</v>
      </c>
      <c r="G28" s="109" t="str">
        <f>IF('Processing Settings'!E28&lt;&gt;"","DEF","")</f>
        <v/>
      </c>
      <c r="H28" s="109" t="e">
        <f>_xlfn.SWITCH('Processing Settings'!G28,"Aggregation","AGGREGATE","Gross","GROSS","Netting ('UNWIND')","NET","Netting with Strange Nets ('NET/SPLIT')","NET","Aggregation with Linking","AGGREGATE")</f>
        <v>#N/A</v>
      </c>
      <c r="I28" s="109" t="e">
        <f>_xlfn.SWITCH('Processing Settings'!H28,"released","RELEASED","on hold","HOLD")</f>
        <v>#N/A</v>
      </c>
      <c r="J28" s="109" t="e">
        <f>IF(H28&lt;&gt;"",IF('Processing Settings'!G28="Gross","",IF(OR('Processing Settings'!G28="Netting with Strange Nets ('NET/SPLIT')",'Processing Settings'!G28="Aggregation with Linking",'Processing Settings'!G28="Aggregation"),"NET/SPLIT","UNWIND")),"")</f>
        <v>#N/A</v>
      </c>
      <c r="K28" s="112" t="str">
        <f ca="1">IF(C28&lt;&gt;0,IF(ISNUMBER(YEAR('Signature Sheet'!$H$31)),'Signature Sheet'!H$31,NOW()),"")</f>
        <v/>
      </c>
      <c r="L28" s="109" t="str">
        <f>IFERROR(_xlfn.SWITCH('Processing Settings'!K28,"New","INSERT","Update","UPDATE","Delete","DELETE"),"")</f>
        <v/>
      </c>
    </row>
    <row r="29" spans="1:12">
      <c r="A29" s="109" t="str">
        <f>IFERROR(_xlfn.SWITCH('Processing Settings'!C29,"Eurex Derivate","XEUR","Xetra","XETR","Börse Frankfurt","XFRA","Xetra|Börse Frankfurt","XETR","",""),"")</f>
        <v/>
      </c>
      <c r="B29" s="109" t="str">
        <f>'Processing Settings'!A29</f>
        <v/>
      </c>
      <c r="C29" s="109">
        <f>'Processing Settings'!B29</f>
        <v>0</v>
      </c>
      <c r="D29" s="113">
        <f>IF('Processing Settings'!D29="CBF(I)","CBL",'Processing Settings'!D29)</f>
        <v>0</v>
      </c>
      <c r="E29" s="111">
        <f>'Processing Settings'!E29</f>
        <v>0</v>
      </c>
      <c r="F29" s="111">
        <f>'Processing Settings'!F29</f>
        <v>0</v>
      </c>
      <c r="G29" s="109" t="str">
        <f>IF('Processing Settings'!E29&lt;&gt;"","DEF","")</f>
        <v/>
      </c>
      <c r="H29" s="109" t="e">
        <f>_xlfn.SWITCH('Processing Settings'!G29,"Aggregation","AGGREGATE","Gross","GROSS","Netting ('UNWIND')","NET","Netting with Strange Nets ('NET/SPLIT')","NET","Aggregation with Linking","AGGREGATE")</f>
        <v>#N/A</v>
      </c>
      <c r="I29" s="109" t="e">
        <f>_xlfn.SWITCH('Processing Settings'!H29,"released","RELEASED","on hold","HOLD")</f>
        <v>#N/A</v>
      </c>
      <c r="J29" s="109" t="e">
        <f>IF(H29&lt;&gt;"",IF('Processing Settings'!G29="Gross","",IF(OR('Processing Settings'!G29="Netting with Strange Nets ('NET/SPLIT')",'Processing Settings'!G29="Aggregation with Linking",'Processing Settings'!G29="Aggregation"),"NET/SPLIT","UNWIND")),"")</f>
        <v>#N/A</v>
      </c>
      <c r="K29" s="112" t="str">
        <f ca="1">IF(C29&lt;&gt;0,IF(ISNUMBER(YEAR('Signature Sheet'!$H$31)),'Signature Sheet'!H$31,NOW()),"")</f>
        <v/>
      </c>
      <c r="L29" s="109" t="str">
        <f>IFERROR(_xlfn.SWITCH('Processing Settings'!K29,"New","INSERT","Update","UPDATE","Delete","DELETE"),"")</f>
        <v/>
      </c>
    </row>
    <row r="30" spans="1:12">
      <c r="A30" s="109" t="str">
        <f>IFERROR(_xlfn.SWITCH('Processing Settings'!C30,"Eurex Derivate","XEUR","Xetra","XETR","Börse Frankfurt","XFRA","Xetra|Börse Frankfurt","XETR","",""),"")</f>
        <v/>
      </c>
      <c r="B30" s="109" t="str">
        <f>'Processing Settings'!A30</f>
        <v/>
      </c>
      <c r="C30" s="109">
        <f>'Processing Settings'!B30</f>
        <v>0</v>
      </c>
      <c r="D30" s="113">
        <f>IF('Processing Settings'!D30="CBF(I)","CBL",'Processing Settings'!D30)</f>
        <v>0</v>
      </c>
      <c r="E30" s="111">
        <f>'Processing Settings'!E30</f>
        <v>0</v>
      </c>
      <c r="F30" s="111">
        <f>'Processing Settings'!F30</f>
        <v>0</v>
      </c>
      <c r="G30" s="109" t="str">
        <f>IF('Processing Settings'!E30&lt;&gt;"","DEF","")</f>
        <v/>
      </c>
      <c r="H30" s="109" t="e">
        <f>_xlfn.SWITCH('Processing Settings'!G30,"Aggregation","AGGREGATE","Gross","GROSS","Netting ('UNWIND')","NET","Netting with Strange Nets ('NET/SPLIT')","NET","Aggregation with Linking","AGGREGATE")</f>
        <v>#N/A</v>
      </c>
      <c r="I30" s="109" t="e">
        <f>_xlfn.SWITCH('Processing Settings'!H30,"released","RELEASED","on hold","HOLD")</f>
        <v>#N/A</v>
      </c>
      <c r="J30" s="109" t="e">
        <f>IF(H30&lt;&gt;"",IF('Processing Settings'!G30="Gross","",IF(OR('Processing Settings'!G30="Netting with Strange Nets ('NET/SPLIT')",'Processing Settings'!G30="Aggregation with Linking",'Processing Settings'!G30="Aggregation"),"NET/SPLIT","UNWIND")),"")</f>
        <v>#N/A</v>
      </c>
      <c r="K30" s="112" t="str">
        <f ca="1">IF(C30&lt;&gt;0,IF(ISNUMBER(YEAR('Signature Sheet'!$H$31)),'Signature Sheet'!H$31,NOW()),"")</f>
        <v/>
      </c>
      <c r="L30" s="109" t="str">
        <f>IFERROR(_xlfn.SWITCH('Processing Settings'!K30,"New","INSERT","Update","UPDATE","Delete","DELETE"),"")</f>
        <v/>
      </c>
    </row>
    <row r="31" spans="1:12">
      <c r="A31" s="109" t="str">
        <f>IFERROR(_xlfn.SWITCH('Processing Settings'!C31,"Eurex Derivate","XEUR","Xetra","XETR","Börse Frankfurt","XFRA","Xetra|Börse Frankfurt","XETR","",""),"")</f>
        <v/>
      </c>
      <c r="B31" s="109" t="str">
        <f>'Processing Settings'!A31</f>
        <v/>
      </c>
      <c r="C31" s="109">
        <f>'Processing Settings'!B31</f>
        <v>0</v>
      </c>
      <c r="D31" s="113">
        <f>IF('Processing Settings'!D31="CBF(I)","CBL",'Processing Settings'!D31)</f>
        <v>0</v>
      </c>
      <c r="E31" s="111">
        <f>'Processing Settings'!E31</f>
        <v>0</v>
      </c>
      <c r="F31" s="111">
        <f>'Processing Settings'!F31</f>
        <v>0</v>
      </c>
      <c r="G31" s="109" t="str">
        <f>IF('Processing Settings'!E31&lt;&gt;"","DEF","")</f>
        <v/>
      </c>
      <c r="H31" s="109" t="e">
        <f>_xlfn.SWITCH('Processing Settings'!G31,"Aggregation","AGGREGATE","Gross","GROSS","Netting ('UNWIND')","NET","Netting with Strange Nets ('NET/SPLIT')","NET","Aggregation with Linking","AGGREGATE")</f>
        <v>#N/A</v>
      </c>
      <c r="I31" s="109" t="e">
        <f>_xlfn.SWITCH('Processing Settings'!H31,"released","RELEASED","on hold","HOLD")</f>
        <v>#N/A</v>
      </c>
      <c r="J31" s="109" t="e">
        <f>IF(H31&lt;&gt;"",IF('Processing Settings'!G31="Gross","",IF(OR('Processing Settings'!G31="Netting with Strange Nets ('NET/SPLIT')",'Processing Settings'!G31="Aggregation with Linking",'Processing Settings'!G31="Aggregation"),"NET/SPLIT","UNWIND")),"")</f>
        <v>#N/A</v>
      </c>
      <c r="K31" s="112" t="str">
        <f ca="1">IF(C31&lt;&gt;0,IF(ISNUMBER(YEAR('Signature Sheet'!$H$31)),'Signature Sheet'!H$31,NOW()),"")</f>
        <v/>
      </c>
      <c r="L31" s="109" t="str">
        <f>IFERROR(_xlfn.SWITCH('Processing Settings'!K31,"New","INSERT","Update","UPDATE","Delete","DELETE"),"")</f>
        <v/>
      </c>
    </row>
    <row r="32" spans="1:12">
      <c r="A32" s="109" t="str">
        <f>IFERROR(_xlfn.SWITCH('Processing Settings'!C32,"Eurex Derivate","XEUR","Xetra","XETR","Börse Frankfurt","XFRA","Xetra|Börse Frankfurt","XETR","",""),"")</f>
        <v/>
      </c>
      <c r="B32" s="109" t="str">
        <f>'Processing Settings'!A32</f>
        <v/>
      </c>
      <c r="C32" s="109">
        <f>'Processing Settings'!B32</f>
        <v>0</v>
      </c>
      <c r="D32" s="113">
        <f>IF('Processing Settings'!D32="CBF(I)","CBL",'Processing Settings'!D32)</f>
        <v>0</v>
      </c>
      <c r="E32" s="111">
        <f>'Processing Settings'!E32</f>
        <v>0</v>
      </c>
      <c r="F32" s="111">
        <f>'Processing Settings'!F32</f>
        <v>0</v>
      </c>
      <c r="G32" s="109" t="str">
        <f>IF('Processing Settings'!E32&lt;&gt;"","DEF","")</f>
        <v/>
      </c>
      <c r="H32" s="109" t="e">
        <f>_xlfn.SWITCH('Processing Settings'!G32,"Aggregation","AGGREGATE","Gross","GROSS","Netting ('UNWIND')","NET","Netting with Strange Nets ('NET/SPLIT')","NET","Aggregation with Linking","AGGREGATE")</f>
        <v>#N/A</v>
      </c>
      <c r="I32" s="109" t="e">
        <f>_xlfn.SWITCH('Processing Settings'!H32,"released","RELEASED","on hold","HOLD")</f>
        <v>#N/A</v>
      </c>
      <c r="J32" s="109" t="e">
        <f>IF(H32&lt;&gt;"",IF('Processing Settings'!G32="Gross","",IF(OR('Processing Settings'!G32="Netting with Strange Nets ('NET/SPLIT')",'Processing Settings'!G32="Aggregation with Linking",'Processing Settings'!G32="Aggregation"),"NET/SPLIT","UNWIND")),"")</f>
        <v>#N/A</v>
      </c>
      <c r="K32" s="112" t="str">
        <f ca="1">IF(C32&lt;&gt;0,IF(ISNUMBER(YEAR('Signature Sheet'!$H$31)),'Signature Sheet'!H$31,NOW()),"")</f>
        <v/>
      </c>
      <c r="L32" s="109" t="str">
        <f>IFERROR(_xlfn.SWITCH('Processing Settings'!K32,"New","INSERT","Update","UPDATE","Delete","DELETE"),"")</f>
        <v/>
      </c>
    </row>
    <row r="33" spans="1:12">
      <c r="A33" s="109" t="str">
        <f>IFERROR(_xlfn.SWITCH('Processing Settings'!C33,"Eurex Derivate","XEUR","Xetra","XETR","Börse Frankfurt","XFRA","Xetra|Börse Frankfurt","XETR","",""),"")</f>
        <v/>
      </c>
      <c r="B33" s="109" t="str">
        <f>'Processing Settings'!A33</f>
        <v/>
      </c>
      <c r="C33" s="109">
        <f>'Processing Settings'!B33</f>
        <v>0</v>
      </c>
      <c r="D33" s="113">
        <f>IF('Processing Settings'!D33="CBF(I)","CBL",'Processing Settings'!D33)</f>
        <v>0</v>
      </c>
      <c r="E33" s="111">
        <f>'Processing Settings'!E33</f>
        <v>0</v>
      </c>
      <c r="F33" s="111">
        <f>'Processing Settings'!F33</f>
        <v>0</v>
      </c>
      <c r="G33" s="109" t="str">
        <f>IF('Processing Settings'!E33&lt;&gt;"","DEF","")</f>
        <v/>
      </c>
      <c r="H33" s="109" t="e">
        <f>_xlfn.SWITCH('Processing Settings'!G33,"Aggregation","AGGREGATE","Gross","GROSS","Netting ('UNWIND')","NET","Netting with Strange Nets ('NET/SPLIT')","NET","Aggregation with Linking","AGGREGATE")</f>
        <v>#N/A</v>
      </c>
      <c r="I33" s="109" t="e">
        <f>_xlfn.SWITCH('Processing Settings'!H33,"released","RELEASED","on hold","HOLD")</f>
        <v>#N/A</v>
      </c>
      <c r="J33" s="109" t="e">
        <f>IF(H33&lt;&gt;"",IF('Processing Settings'!G33="Gross","",IF(OR('Processing Settings'!G33="Netting with Strange Nets ('NET/SPLIT')",'Processing Settings'!G33="Aggregation with Linking",'Processing Settings'!G33="Aggregation"),"NET/SPLIT","UNWIND")),"")</f>
        <v>#N/A</v>
      </c>
      <c r="K33" s="112" t="str">
        <f ca="1">IF(C33&lt;&gt;0,IF(ISNUMBER(YEAR('Signature Sheet'!$H$31)),'Signature Sheet'!H$31,NOW()),"")</f>
        <v/>
      </c>
      <c r="L33" s="109" t="str">
        <f>IFERROR(_xlfn.SWITCH('Processing Settings'!K33,"New","INSERT","Update","UPDATE","Delete","DELETE"),"")</f>
        <v/>
      </c>
    </row>
    <row r="34" spans="1:12">
      <c r="A34" s="109" t="str">
        <f>IFERROR(_xlfn.SWITCH('Processing Settings'!C34,"Eurex Derivate","XEUR","Xetra","XETR","Börse Frankfurt","XFRA","Xetra|Börse Frankfurt","XETR","",""),"")</f>
        <v/>
      </c>
      <c r="B34" s="109" t="str">
        <f>'Processing Settings'!A34</f>
        <v/>
      </c>
      <c r="C34" s="109">
        <f>'Processing Settings'!B34</f>
        <v>0</v>
      </c>
      <c r="D34" s="113">
        <f>IF('Processing Settings'!D34="CBF(I)","CBL",'Processing Settings'!D34)</f>
        <v>0</v>
      </c>
      <c r="E34" s="111">
        <f>'Processing Settings'!E34</f>
        <v>0</v>
      </c>
      <c r="F34" s="111">
        <f>'Processing Settings'!F34</f>
        <v>0</v>
      </c>
      <c r="G34" s="109" t="str">
        <f>IF('Processing Settings'!E34&lt;&gt;"","DEF","")</f>
        <v/>
      </c>
      <c r="H34" s="109" t="e">
        <f>_xlfn.SWITCH('Processing Settings'!G34,"Aggregation","AGGREGATE","Gross","GROSS","Netting ('UNWIND')","NET","Netting with Strange Nets ('NET/SPLIT')","NET","Aggregation with Linking","AGGREGATE")</f>
        <v>#N/A</v>
      </c>
      <c r="I34" s="109" t="e">
        <f>_xlfn.SWITCH('Processing Settings'!H34,"released","RELEASED","on hold","HOLD")</f>
        <v>#N/A</v>
      </c>
      <c r="J34" s="109" t="e">
        <f>IF(H34&lt;&gt;"",IF('Processing Settings'!G34="Gross","",IF(OR('Processing Settings'!G34="Netting with Strange Nets ('NET/SPLIT')",'Processing Settings'!G34="Aggregation with Linking",'Processing Settings'!G34="Aggregation"),"NET/SPLIT","UNWIND")),"")</f>
        <v>#N/A</v>
      </c>
      <c r="K34" s="112" t="str">
        <f ca="1">IF(C34&lt;&gt;0,IF(ISNUMBER(YEAR('Signature Sheet'!$H$31)),'Signature Sheet'!H$31,NOW()),"")</f>
        <v/>
      </c>
      <c r="L34" s="109" t="str">
        <f>IFERROR(_xlfn.SWITCH('Processing Settings'!K34,"New","INSERT","Update","UPDATE","Delete","DELETE"),"")</f>
        <v/>
      </c>
    </row>
    <row r="35" spans="1:12">
      <c r="A35" s="109" t="str">
        <f>IFERROR(_xlfn.SWITCH('Processing Settings'!C35,"Eurex Derivate","XEUR","Xetra","XETR","Börse Frankfurt","XFRA","Xetra|Börse Frankfurt","XETR","",""),"")</f>
        <v/>
      </c>
      <c r="B35" s="109" t="str">
        <f>'Processing Settings'!A35</f>
        <v/>
      </c>
      <c r="C35" s="109">
        <f>'Processing Settings'!B35</f>
        <v>0</v>
      </c>
      <c r="D35" s="113">
        <f>IF('Processing Settings'!D35="CBF(I)","CBL",'Processing Settings'!D35)</f>
        <v>0</v>
      </c>
      <c r="E35" s="111">
        <f>'Processing Settings'!E35</f>
        <v>0</v>
      </c>
      <c r="F35" s="111">
        <f>'Processing Settings'!F35</f>
        <v>0</v>
      </c>
      <c r="G35" s="109" t="str">
        <f>IF('Processing Settings'!E35&lt;&gt;"","DEF","")</f>
        <v/>
      </c>
      <c r="H35" s="109" t="e">
        <f>_xlfn.SWITCH('Processing Settings'!G35,"Aggregation","AGGREGATE","Gross","GROSS","Netting ('UNWIND')","NET","Netting with Strange Nets ('NET/SPLIT')","NET","Aggregation with Linking","AGGREGATE")</f>
        <v>#N/A</v>
      </c>
      <c r="I35" s="109" t="e">
        <f>_xlfn.SWITCH('Processing Settings'!H35,"released","RELEASED","on hold","HOLD")</f>
        <v>#N/A</v>
      </c>
      <c r="J35" s="109" t="e">
        <f>IF(H35&lt;&gt;"",IF('Processing Settings'!G35="Gross","",IF(OR('Processing Settings'!G35="Netting with Strange Nets ('NET/SPLIT')",'Processing Settings'!G35="Aggregation with Linking",'Processing Settings'!G35="Aggregation"),"NET/SPLIT","UNWIND")),"")</f>
        <v>#N/A</v>
      </c>
      <c r="K35" s="112" t="str">
        <f ca="1">IF(C35&lt;&gt;0,IF(ISNUMBER(YEAR('Signature Sheet'!$H$31)),'Signature Sheet'!H$31,NOW()),"")</f>
        <v/>
      </c>
      <c r="L35" s="109" t="str">
        <f>IFERROR(_xlfn.SWITCH('Processing Settings'!K35,"New","INSERT","Update","UPDATE","Delete","DELETE"),"")</f>
        <v/>
      </c>
    </row>
    <row r="36" spans="1:12">
      <c r="A36" s="109" t="str">
        <f>IFERROR(_xlfn.SWITCH('Processing Settings'!C36,"Eurex Derivate","XEUR","Xetra","XETR","Börse Frankfurt","XFRA","Xetra|Börse Frankfurt","XETR","",""),"")</f>
        <v/>
      </c>
      <c r="B36" s="109" t="str">
        <f>'Processing Settings'!A36</f>
        <v/>
      </c>
      <c r="C36" s="109">
        <f>'Processing Settings'!B36</f>
        <v>0</v>
      </c>
      <c r="D36" s="113">
        <f>IF('Processing Settings'!D36="CBF(I)","CBL",'Processing Settings'!D36)</f>
        <v>0</v>
      </c>
      <c r="E36" s="111">
        <f>'Processing Settings'!E36</f>
        <v>0</v>
      </c>
      <c r="F36" s="111">
        <f>'Processing Settings'!F36</f>
        <v>0</v>
      </c>
      <c r="G36" s="109" t="str">
        <f>IF('Processing Settings'!E36&lt;&gt;"","DEF","")</f>
        <v/>
      </c>
      <c r="H36" s="109" t="e">
        <f>_xlfn.SWITCH('Processing Settings'!G36,"Aggregation","AGGREGATE","Gross","GROSS","Netting ('UNWIND')","NET","Netting with Strange Nets ('NET/SPLIT')","NET","Aggregation with Linking","AGGREGATE")</f>
        <v>#N/A</v>
      </c>
      <c r="I36" s="109" t="e">
        <f>_xlfn.SWITCH('Processing Settings'!H36,"released","RELEASED","on hold","HOLD")</f>
        <v>#N/A</v>
      </c>
      <c r="J36" s="109" t="e">
        <f>IF(H36&lt;&gt;"",IF('Processing Settings'!G36="Gross","",IF(OR('Processing Settings'!G36="Netting with Strange Nets ('NET/SPLIT')",'Processing Settings'!G36="Aggregation with Linking",'Processing Settings'!G36="Aggregation"),"NET/SPLIT","UNWIND")),"")</f>
        <v>#N/A</v>
      </c>
      <c r="K36" s="112" t="str">
        <f ca="1">IF(C36&lt;&gt;0,IF(ISNUMBER(YEAR('Signature Sheet'!$H$31)),'Signature Sheet'!H$31,NOW()),"")</f>
        <v/>
      </c>
      <c r="L36" s="109" t="str">
        <f>IFERROR(_xlfn.SWITCH('Processing Settings'!K36,"New","INSERT","Update","UPDATE","Delete","DELETE"),"")</f>
        <v/>
      </c>
    </row>
    <row r="37" spans="1:12">
      <c r="A37" s="109" t="str">
        <f>IFERROR(_xlfn.SWITCH('Processing Settings'!C37,"Eurex Derivate","XEUR","Xetra","XETR","Börse Frankfurt","XFRA","Xetra|Börse Frankfurt","XETR","",""),"")</f>
        <v/>
      </c>
      <c r="B37" s="109" t="str">
        <f>'Processing Settings'!A37</f>
        <v/>
      </c>
      <c r="C37" s="109">
        <f>'Processing Settings'!B37</f>
        <v>0</v>
      </c>
      <c r="D37" s="113">
        <f>IF('Processing Settings'!D37="CBF(I)","CBL",'Processing Settings'!D37)</f>
        <v>0</v>
      </c>
      <c r="E37" s="111">
        <f>'Processing Settings'!E37</f>
        <v>0</v>
      </c>
      <c r="F37" s="111">
        <f>'Processing Settings'!F37</f>
        <v>0</v>
      </c>
      <c r="G37" s="109" t="str">
        <f>IF('Processing Settings'!E37&lt;&gt;"","DEF","")</f>
        <v/>
      </c>
      <c r="H37" s="109" t="e">
        <f>_xlfn.SWITCH('Processing Settings'!G37,"Aggregation","AGGREGATE","Gross","GROSS","Netting ('UNWIND')","NET","Netting with Strange Nets ('NET/SPLIT')","NET","Aggregation with Linking","AGGREGATE")</f>
        <v>#N/A</v>
      </c>
      <c r="I37" s="109" t="e">
        <f>_xlfn.SWITCH('Processing Settings'!H37,"released","RELEASED","on hold","HOLD")</f>
        <v>#N/A</v>
      </c>
      <c r="J37" s="109" t="e">
        <f>IF(H37&lt;&gt;"",IF('Processing Settings'!G37="Gross","",IF(OR('Processing Settings'!G37="Netting with Strange Nets ('NET/SPLIT')",'Processing Settings'!G37="Aggregation with Linking",'Processing Settings'!G37="Aggregation"),"NET/SPLIT","UNWIND")),"")</f>
        <v>#N/A</v>
      </c>
      <c r="K37" s="112" t="str">
        <f ca="1">IF(C37&lt;&gt;0,IF(ISNUMBER(YEAR('Signature Sheet'!$H$31)),'Signature Sheet'!H$31,NOW()),"")</f>
        <v/>
      </c>
      <c r="L37" s="109" t="str">
        <f>IFERROR(_xlfn.SWITCH('Processing Settings'!K37,"New","INSERT","Update","UPDATE","Delete","DELETE"),"")</f>
        <v/>
      </c>
    </row>
    <row r="38" spans="1:12">
      <c r="A38" s="109" t="str">
        <f>IFERROR(_xlfn.SWITCH('Processing Settings'!C38,"Eurex Derivate","XEUR","Xetra","XETR","Börse Frankfurt","XFRA","Xetra|Börse Frankfurt","XETR","",""),"")</f>
        <v/>
      </c>
      <c r="B38" s="109" t="str">
        <f>'Processing Settings'!A38</f>
        <v/>
      </c>
      <c r="C38" s="109">
        <f>'Processing Settings'!B38</f>
        <v>0</v>
      </c>
      <c r="D38" s="113">
        <f>IF('Processing Settings'!D38="CBF(I)","CBL",'Processing Settings'!D38)</f>
        <v>0</v>
      </c>
      <c r="E38" s="111">
        <f>'Processing Settings'!E38</f>
        <v>0</v>
      </c>
      <c r="F38" s="111">
        <f>'Processing Settings'!F38</f>
        <v>0</v>
      </c>
      <c r="G38" s="109" t="str">
        <f>IF('Processing Settings'!E38&lt;&gt;"","DEF","")</f>
        <v/>
      </c>
      <c r="H38" s="109" t="e">
        <f>_xlfn.SWITCH('Processing Settings'!G38,"Aggregation","AGGREGATE","Gross","GROSS","Netting ('UNWIND')","NET","Netting with Strange Nets ('NET/SPLIT')","NET","Aggregation with Linking","AGGREGATE")</f>
        <v>#N/A</v>
      </c>
      <c r="I38" s="109" t="e">
        <f>_xlfn.SWITCH('Processing Settings'!H38,"released","RELEASED","on hold","HOLD")</f>
        <v>#N/A</v>
      </c>
      <c r="J38" s="109" t="e">
        <f>IF(H38&lt;&gt;"",IF('Processing Settings'!G38="Gross","",IF(OR('Processing Settings'!G38="Netting with Strange Nets ('NET/SPLIT')",'Processing Settings'!G38="Aggregation with Linking",'Processing Settings'!G38="Aggregation"),"NET/SPLIT","UNWIND")),"")</f>
        <v>#N/A</v>
      </c>
      <c r="K38" s="112" t="str">
        <f ca="1">IF(C38&lt;&gt;0,IF(ISNUMBER(YEAR('Signature Sheet'!$H$31)),'Signature Sheet'!H$31,NOW()),"")</f>
        <v/>
      </c>
      <c r="L38" s="109" t="str">
        <f>IFERROR(_xlfn.SWITCH('Processing Settings'!K38,"New","INSERT","Update","UPDATE","Delete","DELETE"),"")</f>
        <v/>
      </c>
    </row>
    <row r="39" spans="1:12">
      <c r="A39" s="109" t="str">
        <f>IFERROR(_xlfn.SWITCH('Processing Settings'!C39,"Eurex Derivate","XEUR","Xetra","XETR","Börse Frankfurt","XFRA","Xetra|Börse Frankfurt","XETR","",""),"")</f>
        <v/>
      </c>
      <c r="B39" s="109" t="str">
        <f>'Processing Settings'!A39</f>
        <v/>
      </c>
      <c r="C39" s="109">
        <f>'Processing Settings'!B39</f>
        <v>0</v>
      </c>
      <c r="D39" s="113">
        <f>IF('Processing Settings'!D39="CBF(I)","CBL",'Processing Settings'!D39)</f>
        <v>0</v>
      </c>
      <c r="E39" s="109">
        <f>'Processing Settings'!E39</f>
        <v>0</v>
      </c>
      <c r="F39" s="111">
        <f>'Processing Settings'!F39</f>
        <v>0</v>
      </c>
      <c r="G39" s="109" t="str">
        <f>IF('Processing Settings'!E39&lt;&gt;"","DEF","")</f>
        <v/>
      </c>
      <c r="H39" s="109" t="e">
        <f>_xlfn.SWITCH('Processing Settings'!G39,"Aggregation","AGGREGATE","Gross","GROSS","Netting ('UNWIND')","NET","Netting with Strange Nets ('NET/SPLIT')","NET","Aggregation with Linking","AGGREGATE")</f>
        <v>#N/A</v>
      </c>
      <c r="I39" s="109" t="e">
        <f>_xlfn.SWITCH('Processing Settings'!H39,"released","RELEASED","on hold","HOLD")</f>
        <v>#N/A</v>
      </c>
      <c r="J39" s="109" t="e">
        <f>IF(H39&lt;&gt;"",IF('Processing Settings'!G39="Gross","",IF(OR('Processing Settings'!G39="Netting with Strange Nets ('NET/SPLIT')",'Processing Settings'!G39="Aggregation with Linking",'Processing Settings'!G39="Aggregation"),"NET/SPLIT","UNWIND")),"")</f>
        <v>#N/A</v>
      </c>
      <c r="K39" s="112" t="str">
        <f ca="1">IF(C39&lt;&gt;0,IF(ISNUMBER(YEAR('Signature Sheet'!$H$31)),'Signature Sheet'!H$31,NOW()),"")</f>
        <v/>
      </c>
      <c r="L39" s="109" t="str">
        <f>IFERROR(_xlfn.SWITCH('Processing Settings'!K39,"New","INSERT","Update","UPDATE","Delete","DELETE"),"")</f>
        <v/>
      </c>
    </row>
    <row r="40" spans="1:12">
      <c r="A40" s="109" t="str">
        <f>IFERROR(_xlfn.SWITCH('Processing Settings'!C40,"Eurex Derivate","XEUR","Xetra","XETR","Börse Frankfurt","XFRA","Xetra|Börse Frankfurt","XETR","",""),"")</f>
        <v/>
      </c>
      <c r="B40" s="109" t="str">
        <f>'Processing Settings'!A40</f>
        <v/>
      </c>
      <c r="C40" s="109">
        <f>'Processing Settings'!B40</f>
        <v>0</v>
      </c>
      <c r="D40" s="113">
        <f>IF('Processing Settings'!D40="CBF(I)","CBL",'Processing Settings'!D40)</f>
        <v>0</v>
      </c>
      <c r="E40" s="109">
        <f>'Processing Settings'!E40</f>
        <v>0</v>
      </c>
      <c r="F40" s="111">
        <f>'Processing Settings'!F40</f>
        <v>0</v>
      </c>
      <c r="G40" s="109" t="str">
        <f>IF('Processing Settings'!E40&lt;&gt;"","DEF","")</f>
        <v/>
      </c>
      <c r="H40" s="109" t="e">
        <f>_xlfn.SWITCH('Processing Settings'!G40,"Aggregation","AGGREGATE","Gross","GROSS","Netting ('UNWIND')","NET","Netting with Strange Nets ('NET/SPLIT')","NET","Aggregation with Linking","AGGREGATE")</f>
        <v>#N/A</v>
      </c>
      <c r="I40" s="109" t="e">
        <f>_xlfn.SWITCH('Processing Settings'!H40,"released","RELEASED","on hold","HOLD")</f>
        <v>#N/A</v>
      </c>
      <c r="J40" s="109" t="e">
        <f>IF(H40&lt;&gt;"",IF('Processing Settings'!G40="Gross","",IF(OR('Processing Settings'!G40="Netting with Strange Nets ('NET/SPLIT')",'Processing Settings'!G40="Aggregation with Linking",'Processing Settings'!G40="Aggregation"),"NET/SPLIT","UNWIND")),"")</f>
        <v>#N/A</v>
      </c>
      <c r="K40" s="112" t="str">
        <f ca="1">IF(C40&lt;&gt;0,IF(ISNUMBER(YEAR('Signature Sheet'!$H$31)),'Signature Sheet'!H$31,NOW()),"")</f>
        <v/>
      </c>
      <c r="L40" s="109" t="str">
        <f>IFERROR(_xlfn.SWITCH('Processing Settings'!K40,"New","INSERT","Update","UPDATE","Delete","DELETE"),"")</f>
        <v/>
      </c>
    </row>
    <row r="41" spans="1:12">
      <c r="A41" s="109" t="str">
        <f>IFERROR(_xlfn.SWITCH('Processing Settings'!C41,"Eurex Derivate","XEUR","Xetra","XETR","Börse Frankfurt","XFRA","Xetra|Börse Frankfurt","XETR","",""),"")</f>
        <v/>
      </c>
      <c r="B41" s="109" t="str">
        <f>'Processing Settings'!A41</f>
        <v/>
      </c>
      <c r="C41" s="109">
        <f>'Processing Settings'!B41</f>
        <v>0</v>
      </c>
      <c r="D41" s="113">
        <f>IF('Processing Settings'!D41="CBF(I)","CBL",'Processing Settings'!D41)</f>
        <v>0</v>
      </c>
      <c r="E41" s="109">
        <f>'Processing Settings'!E41</f>
        <v>0</v>
      </c>
      <c r="F41" s="111">
        <f>'Processing Settings'!F41</f>
        <v>0</v>
      </c>
      <c r="G41" s="109" t="str">
        <f>IF('Processing Settings'!E41&lt;&gt;"","DEF","")</f>
        <v/>
      </c>
      <c r="H41" s="109" t="e">
        <f>_xlfn.SWITCH('Processing Settings'!G41,"Aggregation","AGGREGATE","Gross","GROSS","Netting ('UNWIND')","NET","Netting with Strange Nets ('NET/SPLIT')","NET","Aggregation with Linking","AGGREGATE")</f>
        <v>#N/A</v>
      </c>
      <c r="I41" s="109" t="e">
        <f>_xlfn.SWITCH('Processing Settings'!H41,"released","RELEASED","on hold","HOLD")</f>
        <v>#N/A</v>
      </c>
      <c r="J41" s="109" t="e">
        <f>IF(H41&lt;&gt;"",IF('Processing Settings'!G41="Gross","",IF(OR('Processing Settings'!G41="Netting with Strange Nets ('NET/SPLIT')",'Processing Settings'!G41="Aggregation with Linking",'Processing Settings'!G41="Aggregation"),"NET/SPLIT","UNWIND")),"")</f>
        <v>#N/A</v>
      </c>
      <c r="K41" s="112" t="str">
        <f ca="1">IF(C41&lt;&gt;0,IF(ISNUMBER(YEAR('Signature Sheet'!$H$31)),'Signature Sheet'!H$31,NOW()),"")</f>
        <v/>
      </c>
      <c r="L41" s="109" t="str">
        <f>IFERROR(_xlfn.SWITCH('Processing Settings'!K41,"New","INSERT","Update","UPDATE","Delete","DELETE"),"")</f>
        <v/>
      </c>
    </row>
    <row r="42" spans="1:12">
      <c r="A42" s="109" t="str">
        <f>IFERROR(_xlfn.SWITCH('Processing Settings'!C42,"Eurex Derivate","XEUR","Xetra","XETR","Börse Frankfurt","XFRA","Xetra|Börse Frankfurt","XETR","",""),"")</f>
        <v/>
      </c>
      <c r="B42" s="109" t="str">
        <f>'Processing Settings'!A42</f>
        <v/>
      </c>
      <c r="C42" s="109">
        <f>'Processing Settings'!B42</f>
        <v>0</v>
      </c>
      <c r="D42" s="113">
        <f>IF('Processing Settings'!D42="CBF(I)","CBL",'Processing Settings'!D42)</f>
        <v>0</v>
      </c>
      <c r="E42" s="109">
        <f>'Processing Settings'!E42</f>
        <v>0</v>
      </c>
      <c r="F42" s="111">
        <f>'Processing Settings'!F42</f>
        <v>0</v>
      </c>
      <c r="G42" s="109" t="str">
        <f>IF('Processing Settings'!E42&lt;&gt;"","DEF","")</f>
        <v/>
      </c>
      <c r="H42" s="109" t="e">
        <f>_xlfn.SWITCH('Processing Settings'!G42,"Aggregation","AGGREGATE","Gross","GROSS","Netting ('UNWIND')","NET","Netting with Strange Nets ('NET/SPLIT')","NET","Aggregation with Linking","AGGREGATE")</f>
        <v>#N/A</v>
      </c>
      <c r="I42" s="109" t="e">
        <f>_xlfn.SWITCH('Processing Settings'!H42,"released","RELEASED","on hold","HOLD")</f>
        <v>#N/A</v>
      </c>
      <c r="J42" s="109" t="e">
        <f>IF(H42&lt;&gt;"",IF('Processing Settings'!G42="Gross","",IF(OR('Processing Settings'!G42="Netting with Strange Nets ('NET/SPLIT')",'Processing Settings'!G42="Aggregation with Linking",'Processing Settings'!G42="Aggregation"),"NET/SPLIT","UNWIND")),"")</f>
        <v>#N/A</v>
      </c>
      <c r="K42" s="112" t="str">
        <f ca="1">IF(C42&lt;&gt;0,IF(ISNUMBER(YEAR('Signature Sheet'!$H$31)),'Signature Sheet'!H$31,NOW()),"")</f>
        <v/>
      </c>
      <c r="L42" s="109" t="str">
        <f>IFERROR(_xlfn.SWITCH('Processing Settings'!K42,"New","INSERT","Update","UPDATE","Delete","DELETE"),"")</f>
        <v/>
      </c>
    </row>
    <row r="43" spans="1:12">
      <c r="A43" s="109" t="str">
        <f>IFERROR(_xlfn.SWITCH('Processing Settings'!C43,"Eurex Derivate","XEUR","Xetra","XETR","Börse Frankfurt","XFRA","Xetra|Börse Frankfurt","XETR","",""),"")</f>
        <v/>
      </c>
      <c r="B43" s="109" t="str">
        <f>'Processing Settings'!A43</f>
        <v/>
      </c>
      <c r="C43" s="109">
        <f>'Processing Settings'!B43</f>
        <v>0</v>
      </c>
      <c r="D43" s="113">
        <f>IF('Processing Settings'!D43="CBF(I)","CBL",'Processing Settings'!D43)</f>
        <v>0</v>
      </c>
      <c r="E43" s="109">
        <f>'Processing Settings'!E43</f>
        <v>0</v>
      </c>
      <c r="F43" s="111">
        <f>'Processing Settings'!F43</f>
        <v>0</v>
      </c>
      <c r="G43" s="109" t="str">
        <f>IF('Processing Settings'!E43&lt;&gt;"","DEF","")</f>
        <v/>
      </c>
      <c r="H43" s="109" t="e">
        <f>_xlfn.SWITCH('Processing Settings'!G43,"Aggregation","AGGREGATE","Gross","GROSS","Netting ('UNWIND')","NET","Netting with Strange Nets ('NET/SPLIT')","NET","Aggregation with Linking","AGGREGATE")</f>
        <v>#N/A</v>
      </c>
      <c r="I43" s="109" t="e">
        <f>_xlfn.SWITCH('Processing Settings'!H43,"released","RELEASED","on hold","HOLD")</f>
        <v>#N/A</v>
      </c>
      <c r="J43" s="109" t="e">
        <f>IF(H43&lt;&gt;"",IF('Processing Settings'!G43="Gross","",IF(OR('Processing Settings'!G43="Netting with Strange Nets ('NET/SPLIT')",'Processing Settings'!G43="Aggregation with Linking",'Processing Settings'!G43="Aggregation"),"NET/SPLIT","UNWIND")),"")</f>
        <v>#N/A</v>
      </c>
      <c r="K43" s="112" t="str">
        <f ca="1">IF(C43&lt;&gt;0,IF(ISNUMBER(YEAR('Signature Sheet'!$H$31)),'Signature Sheet'!H$31,NOW()),"")</f>
        <v/>
      </c>
      <c r="L43" s="109" t="str">
        <f>IFERROR(_xlfn.SWITCH('Processing Settings'!K43,"New","INSERT","Update","UPDATE","Delete","DELETE"),"")</f>
        <v/>
      </c>
    </row>
    <row r="44" spans="1:12">
      <c r="A44" s="109" t="str">
        <f>IFERROR(_xlfn.SWITCH('Processing Settings'!C44,"Eurex Derivate","XEUR","Xetra","XETR","Börse Frankfurt","XFRA","Xetra|Börse Frankfurt","XETR","",""),"")</f>
        <v/>
      </c>
      <c r="B44" s="109" t="str">
        <f>'Processing Settings'!A44</f>
        <v/>
      </c>
      <c r="C44" s="109">
        <f>'Processing Settings'!B44</f>
        <v>0</v>
      </c>
      <c r="D44" s="113">
        <f>IF('Processing Settings'!D44="CBF(I)","CBL",'Processing Settings'!D44)</f>
        <v>0</v>
      </c>
      <c r="E44" s="109">
        <f>'Processing Settings'!E44</f>
        <v>0</v>
      </c>
      <c r="F44" s="111">
        <f>'Processing Settings'!F44</f>
        <v>0</v>
      </c>
      <c r="G44" s="109" t="str">
        <f>IF('Processing Settings'!E44&lt;&gt;"","DEF","")</f>
        <v/>
      </c>
      <c r="H44" s="109" t="e">
        <f>_xlfn.SWITCH('Processing Settings'!G44,"Aggregation","AGGREGATE","Gross","GROSS","Netting ('UNWIND')","NET","Netting with Strange Nets ('NET/SPLIT')","NET","Aggregation with Linking","AGGREGATE")</f>
        <v>#N/A</v>
      </c>
      <c r="I44" s="109" t="e">
        <f>_xlfn.SWITCH('Processing Settings'!H44,"released","RELEASED","on hold","HOLD")</f>
        <v>#N/A</v>
      </c>
      <c r="J44" s="109" t="e">
        <f>IF(H44&lt;&gt;"",IF('Processing Settings'!G44="Gross","",IF(OR('Processing Settings'!G44="Netting with Strange Nets ('NET/SPLIT')",'Processing Settings'!G44="Aggregation with Linking",'Processing Settings'!G44="Aggregation"),"NET/SPLIT","UNWIND")),"")</f>
        <v>#N/A</v>
      </c>
      <c r="K44" s="112" t="str">
        <f ca="1">IF(C44&lt;&gt;0,IF(ISNUMBER(YEAR('Signature Sheet'!$H$31)),'Signature Sheet'!H$31,NOW()),"")</f>
        <v/>
      </c>
      <c r="L44" s="109" t="str">
        <f>IFERROR(_xlfn.SWITCH('Processing Settings'!K44,"New","INSERT","Update","UPDATE","Delete","DELETE"),"")</f>
        <v/>
      </c>
    </row>
    <row r="45" spans="1:12">
      <c r="A45" s="109" t="str">
        <f>IFERROR(_xlfn.SWITCH('Processing Settings'!C45,"Eurex Derivate","XEUR","Xetra","XETR","Börse Frankfurt","XFRA","Xetra|Börse Frankfurt","XETR","",""),"")</f>
        <v/>
      </c>
      <c r="B45" s="109" t="str">
        <f>'Processing Settings'!A45</f>
        <v/>
      </c>
      <c r="C45" s="109">
        <f>'Processing Settings'!B45</f>
        <v>0</v>
      </c>
      <c r="D45" s="113">
        <f>IF('Processing Settings'!D45="CBF(I)","CBL",'Processing Settings'!D45)</f>
        <v>0</v>
      </c>
      <c r="E45" s="109">
        <f>'Processing Settings'!E45</f>
        <v>0</v>
      </c>
      <c r="F45" s="111">
        <f>'Processing Settings'!F45</f>
        <v>0</v>
      </c>
      <c r="G45" s="109" t="str">
        <f>IF('Processing Settings'!E45&lt;&gt;"","DEF","")</f>
        <v/>
      </c>
      <c r="H45" s="109" t="e">
        <f>_xlfn.SWITCH('Processing Settings'!G45,"Aggregation","AGGREGATE","Gross","GROSS","Netting ('UNWIND')","NET","Netting with Strange Nets ('NET/SPLIT')","NET","Aggregation with Linking","AGGREGATE")</f>
        <v>#N/A</v>
      </c>
      <c r="I45" s="109" t="e">
        <f>_xlfn.SWITCH('Processing Settings'!H45,"released","RELEASED","on hold","HOLD")</f>
        <v>#N/A</v>
      </c>
      <c r="J45" s="109" t="e">
        <f>IF(H45&lt;&gt;"",IF('Processing Settings'!G45="Gross","",IF(OR('Processing Settings'!G45="Netting with Strange Nets ('NET/SPLIT')",'Processing Settings'!G45="Aggregation with Linking",'Processing Settings'!G45="Aggregation"),"NET/SPLIT","UNWIND")),"")</f>
        <v>#N/A</v>
      </c>
      <c r="K45" s="112" t="str">
        <f ca="1">IF(C45&lt;&gt;0,IF(ISNUMBER(YEAR('Signature Sheet'!$H$31)),'Signature Sheet'!H$31,NOW()),"")</f>
        <v/>
      </c>
      <c r="L45" s="109" t="str">
        <f>IFERROR(_xlfn.SWITCH('Processing Settings'!K45,"New","INSERT","Update","UPDATE","Delete","DELETE"),"")</f>
        <v/>
      </c>
    </row>
    <row r="46" spans="1:12">
      <c r="A46" s="109" t="str">
        <f>IFERROR(_xlfn.SWITCH('Processing Settings'!C46,"Eurex Derivate","XEUR","Xetra","XETR","Börse Frankfurt","XFRA","Xetra|Börse Frankfurt","XETR","",""),"")</f>
        <v/>
      </c>
      <c r="B46" s="109" t="str">
        <f>'Processing Settings'!A46</f>
        <v/>
      </c>
      <c r="C46" s="109">
        <f>'Processing Settings'!B46</f>
        <v>0</v>
      </c>
      <c r="D46" s="113">
        <f>IF('Processing Settings'!D46="CBF(I)","CBL",'Processing Settings'!D46)</f>
        <v>0</v>
      </c>
      <c r="E46" s="109">
        <f>'Processing Settings'!E46</f>
        <v>0</v>
      </c>
      <c r="F46" s="111">
        <f>'Processing Settings'!F46</f>
        <v>0</v>
      </c>
      <c r="G46" s="109" t="str">
        <f>IF('Processing Settings'!E46&lt;&gt;"","DEF","")</f>
        <v/>
      </c>
      <c r="H46" s="109" t="e">
        <f>_xlfn.SWITCH('Processing Settings'!G46,"Aggregation","AGGREGATE","Gross","GROSS","Netting ('UNWIND')","NET","Netting with Strange Nets ('NET/SPLIT')","NET","Aggregation with Linking","AGGREGATE")</f>
        <v>#N/A</v>
      </c>
      <c r="I46" s="109" t="e">
        <f>_xlfn.SWITCH('Processing Settings'!H46,"released","RELEASED","on hold","HOLD")</f>
        <v>#N/A</v>
      </c>
      <c r="J46" s="109" t="e">
        <f>IF(H46&lt;&gt;"",IF('Processing Settings'!G46="Gross","",IF(OR('Processing Settings'!G46="Netting with Strange Nets ('NET/SPLIT')",'Processing Settings'!G46="Aggregation with Linking",'Processing Settings'!G46="Aggregation"),"NET/SPLIT","UNWIND")),"")</f>
        <v>#N/A</v>
      </c>
      <c r="K46" s="112" t="str">
        <f ca="1">IF(C46&lt;&gt;0,IF(ISNUMBER(YEAR('Signature Sheet'!$H$31)),'Signature Sheet'!H$31,NOW()),"")</f>
        <v/>
      </c>
      <c r="L46" s="109" t="str">
        <f>IFERROR(_xlfn.SWITCH('Processing Settings'!K46,"New","INSERT","Update","UPDATE","Delete","DELETE"),"")</f>
        <v/>
      </c>
    </row>
    <row r="47" spans="1:12">
      <c r="A47" s="109" t="str">
        <f>IFERROR(_xlfn.SWITCH('Processing Settings'!C47,"Eurex Derivate","XEUR","Xetra","XETR","Börse Frankfurt","XFRA","Xetra|Börse Frankfurt","XETR","",""),"")</f>
        <v/>
      </c>
      <c r="B47" s="109" t="str">
        <f>'Processing Settings'!A47</f>
        <v/>
      </c>
      <c r="C47" s="109">
        <f>'Processing Settings'!B47</f>
        <v>0</v>
      </c>
      <c r="D47" s="113">
        <f>IF('Processing Settings'!D47="CBF(I)","CBL",'Processing Settings'!D47)</f>
        <v>0</v>
      </c>
      <c r="E47" s="109">
        <f>'Processing Settings'!E47</f>
        <v>0</v>
      </c>
      <c r="F47" s="111">
        <f>'Processing Settings'!F47</f>
        <v>0</v>
      </c>
      <c r="G47" s="109" t="str">
        <f>IF('Processing Settings'!E47&lt;&gt;"","DEF","")</f>
        <v/>
      </c>
      <c r="H47" s="109" t="e">
        <f>_xlfn.SWITCH('Processing Settings'!G47,"Aggregation","AGGREGATE","Gross","GROSS","Netting ('UNWIND')","NET","Netting with Strange Nets ('NET/SPLIT')","NET","Aggregation with Linking","AGGREGATE")</f>
        <v>#N/A</v>
      </c>
      <c r="I47" s="109" t="e">
        <f>_xlfn.SWITCH('Processing Settings'!H47,"released","RELEASED","on hold","HOLD")</f>
        <v>#N/A</v>
      </c>
      <c r="J47" s="109" t="e">
        <f>IF(H47&lt;&gt;"",IF('Processing Settings'!G47="Gross","",IF(OR('Processing Settings'!G47="Netting with Strange Nets ('NET/SPLIT')",'Processing Settings'!G47="Aggregation with Linking",'Processing Settings'!G47="Aggregation"),"NET/SPLIT","UNWIND")),"")</f>
        <v>#N/A</v>
      </c>
      <c r="K47" s="112" t="str">
        <f ca="1">IF(C47&lt;&gt;0,IF(ISNUMBER(YEAR('Signature Sheet'!$H$31)),'Signature Sheet'!H$31,NOW()),"")</f>
        <v/>
      </c>
      <c r="L47" s="109" t="str">
        <f>IFERROR(_xlfn.SWITCH('Processing Settings'!K47,"New","INSERT","Update","UPDATE","Delete","DELETE"),"")</f>
        <v/>
      </c>
    </row>
    <row r="48" spans="1:12">
      <c r="A48" s="109" t="str">
        <f>IFERROR(_xlfn.SWITCH('Processing Settings'!C48,"Eurex Derivate","XEUR","Xetra","XETR","Börse Frankfurt","XFRA","Xetra|Börse Frankfurt","XETR","",""),"")</f>
        <v/>
      </c>
      <c r="B48" s="109" t="str">
        <f>'Processing Settings'!A48</f>
        <v/>
      </c>
      <c r="C48" s="109">
        <f>'Processing Settings'!B48</f>
        <v>0</v>
      </c>
      <c r="D48" s="113">
        <f>IF('Processing Settings'!D48="CBF(I)","CBL",'Processing Settings'!D48)</f>
        <v>0</v>
      </c>
      <c r="E48" s="109">
        <f>'Processing Settings'!E48</f>
        <v>0</v>
      </c>
      <c r="F48" s="111">
        <f>'Processing Settings'!F48</f>
        <v>0</v>
      </c>
      <c r="G48" s="109" t="str">
        <f>IF('Processing Settings'!E48&lt;&gt;"","DEF","")</f>
        <v/>
      </c>
      <c r="H48" s="109" t="e">
        <f>_xlfn.SWITCH('Processing Settings'!G48,"Aggregation","AGGREGATE","Gross","GROSS","Netting ('UNWIND')","NET","Netting with Strange Nets ('NET/SPLIT')","NET","Aggregation with Linking","AGGREGATE")</f>
        <v>#N/A</v>
      </c>
      <c r="I48" s="109" t="e">
        <f>_xlfn.SWITCH('Processing Settings'!H48,"released","RELEASED","on hold","HOLD")</f>
        <v>#N/A</v>
      </c>
      <c r="J48" s="109" t="e">
        <f>IF(H48&lt;&gt;"",IF('Processing Settings'!G48="Gross","",IF(OR('Processing Settings'!G48="Netting with Strange Nets ('NET/SPLIT')",'Processing Settings'!G48="Aggregation with Linking",'Processing Settings'!G48="Aggregation"),"NET/SPLIT","UNWIND")),"")</f>
        <v>#N/A</v>
      </c>
      <c r="K48" s="112" t="str">
        <f ca="1">IF(C48&lt;&gt;0,IF(ISNUMBER(YEAR('Signature Sheet'!$H$31)),'Signature Sheet'!H$31,NOW()),"")</f>
        <v/>
      </c>
      <c r="L48" s="109" t="str">
        <f>IFERROR(_xlfn.SWITCH('Processing Settings'!K48,"New","INSERT","Update","UPDATE","Delete","DELETE"),"")</f>
        <v/>
      </c>
    </row>
    <row r="49" spans="1:12">
      <c r="A49" s="109" t="str">
        <f>IFERROR(_xlfn.SWITCH('Processing Settings'!C49,"Eurex Derivate","XEUR","Xetra","XETR","Börse Frankfurt","XFRA","Xetra|Börse Frankfurt","XETR","",""),"")</f>
        <v/>
      </c>
      <c r="B49" s="109" t="str">
        <f>'Processing Settings'!A49</f>
        <v/>
      </c>
      <c r="C49" s="109">
        <f>'Processing Settings'!B49</f>
        <v>0</v>
      </c>
      <c r="D49" s="113">
        <f>IF('Processing Settings'!D49="CBF(I)","CBL",'Processing Settings'!D49)</f>
        <v>0</v>
      </c>
      <c r="E49" s="109">
        <f>'Processing Settings'!E49</f>
        <v>0</v>
      </c>
      <c r="F49" s="111">
        <f>'Processing Settings'!F49</f>
        <v>0</v>
      </c>
      <c r="G49" s="109" t="str">
        <f>IF('Processing Settings'!E49&lt;&gt;"","DEF","")</f>
        <v/>
      </c>
      <c r="H49" s="109" t="e">
        <f>_xlfn.SWITCH('Processing Settings'!G49,"Aggregation","AGGREGATE","Gross","GROSS","Netting ('UNWIND')","NET","Netting with Strange Nets ('NET/SPLIT')","NET","Aggregation with Linking","AGGREGATE")</f>
        <v>#N/A</v>
      </c>
      <c r="I49" s="109" t="e">
        <f>_xlfn.SWITCH('Processing Settings'!H49,"released","RELEASED","on hold","HOLD")</f>
        <v>#N/A</v>
      </c>
      <c r="J49" s="109" t="e">
        <f>IF(H49&lt;&gt;"",IF('Processing Settings'!G49="Gross","",IF(OR('Processing Settings'!G49="Netting with Strange Nets ('NET/SPLIT')",'Processing Settings'!G49="Aggregation with Linking",'Processing Settings'!G49="Aggregation"),"NET/SPLIT","UNWIND")),"")</f>
        <v>#N/A</v>
      </c>
      <c r="K49" s="112" t="str">
        <f ca="1">IF(C49&lt;&gt;0,IF(ISNUMBER(YEAR('Signature Sheet'!$H$31)),'Signature Sheet'!H$31,NOW()),"")</f>
        <v/>
      </c>
      <c r="L49" s="109" t="str">
        <f>IFERROR(_xlfn.SWITCH('Processing Settings'!K49,"New","INSERT","Update","UPDATE","Delete","DELETE"),"")</f>
        <v/>
      </c>
    </row>
    <row r="50" spans="1:12">
      <c r="A50" s="109" t="str">
        <f>IFERROR(_xlfn.SWITCH('Processing Settings'!C50,"Eurex Derivate","XEUR","Xetra","XETR","Börse Frankfurt","XFRA","Xetra|Börse Frankfurt","XETR","",""),"")</f>
        <v/>
      </c>
      <c r="B50" s="109" t="str">
        <f>'Processing Settings'!A50</f>
        <v/>
      </c>
      <c r="C50" s="109">
        <f>'Processing Settings'!B50</f>
        <v>0</v>
      </c>
      <c r="D50" s="113">
        <f>IF('Processing Settings'!D50="CBF(I)","CBL",'Processing Settings'!D50)</f>
        <v>0</v>
      </c>
      <c r="E50" s="109">
        <f>'Processing Settings'!E50</f>
        <v>0</v>
      </c>
      <c r="F50" s="111">
        <f>'Processing Settings'!F50</f>
        <v>0</v>
      </c>
      <c r="G50" s="109" t="str">
        <f>IF('Processing Settings'!E50&lt;&gt;"","DEF","")</f>
        <v/>
      </c>
      <c r="H50" s="109" t="e">
        <f>_xlfn.SWITCH('Processing Settings'!G50,"Aggregation","AGGREGATE","Gross","GROSS","Netting ('UNWIND')","NET","Netting with Strange Nets ('NET/SPLIT')","NET","Aggregation with Linking","AGGREGATE")</f>
        <v>#N/A</v>
      </c>
      <c r="I50" s="109" t="e">
        <f>_xlfn.SWITCH('Processing Settings'!H50,"released","RELEASED","on hold","HOLD")</f>
        <v>#N/A</v>
      </c>
      <c r="J50" s="109" t="e">
        <f>IF(H50&lt;&gt;"",IF('Processing Settings'!G50="Gross","",IF(OR('Processing Settings'!G50="Netting with Strange Nets ('NET/SPLIT')",'Processing Settings'!G50="Aggregation with Linking",'Processing Settings'!G50="Aggregation"),"NET/SPLIT","UNWIND")),"")</f>
        <v>#N/A</v>
      </c>
      <c r="K50" s="112" t="str">
        <f ca="1">IF(C50&lt;&gt;0,IF(ISNUMBER(YEAR('Signature Sheet'!$H$31)),'Signature Sheet'!H$31,NOW()),"")</f>
        <v/>
      </c>
      <c r="L50" s="109" t="str">
        <f>IFERROR(_xlfn.SWITCH('Processing Settings'!K50,"New","INSERT","Update","UPDATE","Delete","DELETE"),"")</f>
        <v/>
      </c>
    </row>
    <row r="51" spans="1:12">
      <c r="A51" s="109" t="str">
        <f>IFERROR(_xlfn.SWITCH('Processing Settings'!C51,"Eurex Derivate","XEUR","Xetra","XETR","Börse Frankfurt","XFRA","Xetra|Börse Frankfurt","XETR","",""),"")</f>
        <v/>
      </c>
      <c r="B51" s="109" t="str">
        <f>'Processing Settings'!A51</f>
        <v/>
      </c>
      <c r="C51" s="109">
        <f>'Processing Settings'!B51</f>
        <v>0</v>
      </c>
      <c r="D51" s="113">
        <f>IF('Processing Settings'!D51="CBF(I)","CBL",'Processing Settings'!D51)</f>
        <v>0</v>
      </c>
      <c r="E51" s="109">
        <f>'Processing Settings'!E51</f>
        <v>0</v>
      </c>
      <c r="F51" s="111">
        <f>'Processing Settings'!F51</f>
        <v>0</v>
      </c>
      <c r="G51" s="109" t="str">
        <f>IF('Processing Settings'!E51&lt;&gt;"","DEF","")</f>
        <v/>
      </c>
      <c r="H51" s="109" t="e">
        <f>_xlfn.SWITCH('Processing Settings'!G51,"Aggregation","AGGREGATE","Gross","GROSS","Netting ('UNWIND')","NET","Netting with Strange Nets ('NET/SPLIT')","NET","Aggregation with Linking","AGGREGATE")</f>
        <v>#N/A</v>
      </c>
      <c r="I51" s="109" t="e">
        <f>_xlfn.SWITCH('Processing Settings'!H51,"released","RELEASED","on hold","HOLD")</f>
        <v>#N/A</v>
      </c>
      <c r="J51" s="109" t="e">
        <f>IF(H51&lt;&gt;"",IF('Processing Settings'!G51="Gross","",IF(OR('Processing Settings'!G51="Netting with Strange Nets ('NET/SPLIT')",'Processing Settings'!G51="Aggregation with Linking",'Processing Settings'!G51="Aggregation"),"NET/SPLIT","UNWIND")),"")</f>
        <v>#N/A</v>
      </c>
      <c r="K51" s="112" t="str">
        <f ca="1">IF(C51&lt;&gt;0,IF(ISNUMBER(YEAR('Signature Sheet'!$H$31)),'Signature Sheet'!H$31,NOW()),"")</f>
        <v/>
      </c>
      <c r="L51" s="109" t="str">
        <f>IFERROR(_xlfn.SWITCH('Processing Settings'!K51,"New","INSERT","Update","UPDATE","Delete","DELETE"),"")</f>
        <v/>
      </c>
    </row>
    <row r="52" spans="1:12">
      <c r="A52" s="109" t="str">
        <f>IFERROR(_xlfn.SWITCH('Processing Settings'!C52,"Eurex Derivate","XEUR","Xetra","XETR","Börse Frankfurt","XFRA","Xetra|Börse Frankfurt","XETR","",""),"")</f>
        <v/>
      </c>
      <c r="B52" s="109" t="str">
        <f>'Processing Settings'!A52</f>
        <v/>
      </c>
      <c r="C52" s="109">
        <f>'Processing Settings'!B52</f>
        <v>0</v>
      </c>
      <c r="D52" s="113">
        <f>IF('Processing Settings'!D52="CBF(I)","CBL",'Processing Settings'!D52)</f>
        <v>0</v>
      </c>
      <c r="E52" s="109">
        <f>'Processing Settings'!E52</f>
        <v>0</v>
      </c>
      <c r="F52" s="111">
        <f>'Processing Settings'!F52</f>
        <v>0</v>
      </c>
      <c r="G52" s="109" t="str">
        <f>IF('Processing Settings'!E52&lt;&gt;"","DEF","")</f>
        <v/>
      </c>
      <c r="H52" s="109" t="e">
        <f>_xlfn.SWITCH('Processing Settings'!G52,"Aggregation","AGGREGATE","Gross","GROSS","Netting ('UNWIND')","NET","Netting with Strange Nets ('NET/SPLIT')","NET","Aggregation with Linking","AGGREGATE")</f>
        <v>#N/A</v>
      </c>
      <c r="I52" s="109" t="e">
        <f>_xlfn.SWITCH('Processing Settings'!H52,"released","RELEASED","on hold","HOLD")</f>
        <v>#N/A</v>
      </c>
      <c r="J52" s="109" t="e">
        <f>IF(H52&lt;&gt;"",IF('Processing Settings'!G52="Gross","",IF(OR('Processing Settings'!G52="Netting with Strange Nets ('NET/SPLIT')",'Processing Settings'!G52="Aggregation with Linking",'Processing Settings'!G52="Aggregation"),"NET/SPLIT","UNWIND")),"")</f>
        <v>#N/A</v>
      </c>
      <c r="K52" s="112" t="str">
        <f ca="1">IF(C52&lt;&gt;0,IF(ISNUMBER(YEAR('Signature Sheet'!$H$31)),'Signature Sheet'!H$31,NOW()),"")</f>
        <v/>
      </c>
      <c r="L52" s="109" t="str">
        <f>IFERROR(_xlfn.SWITCH('Processing Settings'!K52,"New","INSERT","Update","UPDATE","Delete","DELETE"),"")</f>
        <v/>
      </c>
    </row>
    <row r="53" spans="1:12">
      <c r="A53" s="109" t="str">
        <f>IFERROR(_xlfn.SWITCH('Processing Settings'!C53,"Eurex Derivate","XEUR","Xetra","XETR","Börse Frankfurt","XFRA","Xetra|Börse Frankfurt","XETR","",""),"")</f>
        <v/>
      </c>
      <c r="B53" s="109" t="str">
        <f>'Processing Settings'!A53</f>
        <v/>
      </c>
      <c r="C53" s="109">
        <f>'Processing Settings'!B53</f>
        <v>0</v>
      </c>
      <c r="D53" s="113">
        <f>IF('Processing Settings'!D53="CBF(I)","CBL",'Processing Settings'!D53)</f>
        <v>0</v>
      </c>
      <c r="E53" s="109">
        <f>'Processing Settings'!E53</f>
        <v>0</v>
      </c>
      <c r="F53" s="111">
        <f>'Processing Settings'!F53</f>
        <v>0</v>
      </c>
      <c r="G53" s="109" t="str">
        <f>IF('Processing Settings'!E53&lt;&gt;"","DEF","")</f>
        <v/>
      </c>
      <c r="H53" s="109" t="e">
        <f>_xlfn.SWITCH('Processing Settings'!G53,"Aggregation","AGGREGATE","Gross","GROSS","Netting ('UNWIND')","NET","Netting with Strange Nets ('NET/SPLIT')","NET","Aggregation with Linking","AGGREGATE")</f>
        <v>#N/A</v>
      </c>
      <c r="I53" s="109" t="e">
        <f>_xlfn.SWITCH('Processing Settings'!H53,"released","RELEASED","on hold","HOLD")</f>
        <v>#N/A</v>
      </c>
      <c r="J53" s="109" t="e">
        <f>IF(H53&lt;&gt;"",IF('Processing Settings'!G53="Gross","",IF(OR('Processing Settings'!G53="Netting with Strange Nets ('NET/SPLIT')",'Processing Settings'!G53="Aggregation with Linking",'Processing Settings'!G53="Aggregation"),"NET/SPLIT","UNWIND")),"")</f>
        <v>#N/A</v>
      </c>
      <c r="K53" s="112" t="str">
        <f ca="1">IF(C53&lt;&gt;0,IF(ISNUMBER(YEAR('Signature Sheet'!$H$31)),'Signature Sheet'!H$31,NOW()),"")</f>
        <v/>
      </c>
      <c r="L53" s="109" t="str">
        <f>IFERROR(_xlfn.SWITCH('Processing Settings'!K53,"New","INSERT","Update","UPDATE","Delete","DELETE"),"")</f>
        <v/>
      </c>
    </row>
    <row r="54" spans="1:12">
      <c r="A54" s="109" t="str">
        <f>IFERROR(_xlfn.SWITCH('Processing Settings'!C54,"Eurex Derivate","XEUR","Xetra","XETR","Börse Frankfurt","XFRA","Xetra|Börse Frankfurt","XETR","",""),"")</f>
        <v/>
      </c>
      <c r="B54" s="109" t="str">
        <f>'Processing Settings'!A54</f>
        <v/>
      </c>
      <c r="C54" s="109">
        <f>'Processing Settings'!B54</f>
        <v>0</v>
      </c>
      <c r="D54" s="113">
        <f>IF('Processing Settings'!D54="CBF(I)","CBL",'Processing Settings'!D54)</f>
        <v>0</v>
      </c>
      <c r="E54" s="109">
        <f>'Processing Settings'!E54</f>
        <v>0</v>
      </c>
      <c r="F54" s="111">
        <f>'Processing Settings'!F54</f>
        <v>0</v>
      </c>
      <c r="G54" s="109" t="str">
        <f>IF('Processing Settings'!E54&lt;&gt;"","DEF","")</f>
        <v/>
      </c>
      <c r="H54" s="109" t="e">
        <f>_xlfn.SWITCH('Processing Settings'!G54,"Aggregation","AGGREGATE","Gross","GROSS","Netting ('UNWIND')","NET","Netting with Strange Nets ('NET/SPLIT')","NET","Aggregation with Linking","AGGREGATE")</f>
        <v>#N/A</v>
      </c>
      <c r="I54" s="109" t="e">
        <f>_xlfn.SWITCH('Processing Settings'!H54,"released","RELEASED","on hold","HOLD")</f>
        <v>#N/A</v>
      </c>
      <c r="J54" s="109" t="e">
        <f>IF(H54&lt;&gt;"",IF('Processing Settings'!G54="Gross","",IF(OR('Processing Settings'!G54="Netting with Strange Nets ('NET/SPLIT')",'Processing Settings'!G54="Aggregation with Linking",'Processing Settings'!G54="Aggregation"),"NET/SPLIT","UNWIND")),"")</f>
        <v>#N/A</v>
      </c>
      <c r="K54" s="112" t="str">
        <f ca="1">IF(C54&lt;&gt;0,IF(ISNUMBER(YEAR('Signature Sheet'!$H$31)),'Signature Sheet'!H$31,NOW()),"")</f>
        <v/>
      </c>
      <c r="L54" s="109" t="str">
        <f>IFERROR(_xlfn.SWITCH('Processing Settings'!K54,"New","INSERT","Update","UPDATE","Delete","DELETE"),"")</f>
        <v/>
      </c>
    </row>
    <row r="55" spans="1:12">
      <c r="A55" s="109" t="str">
        <f>IFERROR(_xlfn.SWITCH('Processing Settings'!C55,"Eurex Derivate","XEUR","Xetra","XETR","Börse Frankfurt","XFRA","Xetra|Börse Frankfurt","XETR","",""),"")</f>
        <v/>
      </c>
      <c r="B55" s="109" t="str">
        <f>'Processing Settings'!A55</f>
        <v/>
      </c>
      <c r="C55" s="109">
        <f>'Processing Settings'!B55</f>
        <v>0</v>
      </c>
      <c r="D55" s="113">
        <f>IF('Processing Settings'!D55="CBF(I)","CBL",'Processing Settings'!D55)</f>
        <v>0</v>
      </c>
      <c r="E55" s="109">
        <f>'Processing Settings'!E55</f>
        <v>0</v>
      </c>
      <c r="F55" s="111">
        <f>'Processing Settings'!F55</f>
        <v>0</v>
      </c>
      <c r="G55" s="109" t="str">
        <f>IF('Processing Settings'!E55&lt;&gt;"","DEF","")</f>
        <v/>
      </c>
      <c r="H55" s="109" t="e">
        <f>_xlfn.SWITCH('Processing Settings'!G55,"Aggregation","AGGREGATE","Gross","GROSS","Netting ('UNWIND')","NET","Netting with Strange Nets ('NET/SPLIT')","NET","Aggregation with Linking","AGGREGATE")</f>
        <v>#N/A</v>
      </c>
      <c r="I55" s="109" t="e">
        <f>_xlfn.SWITCH('Processing Settings'!H55,"released","RELEASED","on hold","HOLD")</f>
        <v>#N/A</v>
      </c>
      <c r="J55" s="109" t="e">
        <f>IF(H55&lt;&gt;"",IF('Processing Settings'!G55="Gross","",IF(OR('Processing Settings'!G55="Netting with Strange Nets ('NET/SPLIT')",'Processing Settings'!G55="Aggregation with Linking",'Processing Settings'!G55="Aggregation"),"NET/SPLIT","UNWIND")),"")</f>
        <v>#N/A</v>
      </c>
      <c r="K55" s="112" t="str">
        <f ca="1">IF(C55&lt;&gt;0,IF(ISNUMBER(YEAR('Signature Sheet'!$H$31)),'Signature Sheet'!H$31,NOW()),"")</f>
        <v/>
      </c>
      <c r="L55" s="109" t="str">
        <f>IFERROR(_xlfn.SWITCH('Processing Settings'!K55,"New","INSERT","Update","UPDATE","Delete","DELETE"),"")</f>
        <v/>
      </c>
    </row>
    <row r="56" spans="1:12">
      <c r="A56" s="109" t="str">
        <f>IFERROR(_xlfn.SWITCH('Processing Settings'!C56,"Eurex Derivate","XEUR","Xetra","XETR","Börse Frankfurt","XFRA","Xetra|Börse Frankfurt","XETR","",""),"")</f>
        <v/>
      </c>
      <c r="B56" s="109" t="str">
        <f>'Processing Settings'!A56</f>
        <v/>
      </c>
      <c r="C56" s="109">
        <f>'Processing Settings'!B56</f>
        <v>0</v>
      </c>
      <c r="D56" s="113">
        <f>IF('Processing Settings'!D56="CBF(I)","CBL",'Processing Settings'!D56)</f>
        <v>0</v>
      </c>
      <c r="E56" s="109">
        <f>'Processing Settings'!E56</f>
        <v>0</v>
      </c>
      <c r="F56" s="111">
        <f>'Processing Settings'!F56</f>
        <v>0</v>
      </c>
      <c r="G56" s="109" t="str">
        <f>IF('Processing Settings'!E56&lt;&gt;"","DEF","")</f>
        <v/>
      </c>
      <c r="H56" s="109" t="e">
        <f>_xlfn.SWITCH('Processing Settings'!G56,"Aggregation","AGGREGATE","Gross","GROSS","Netting ('UNWIND')","NET","Netting with Strange Nets ('NET/SPLIT')","NET","Aggregation with Linking","AGGREGATE")</f>
        <v>#N/A</v>
      </c>
      <c r="I56" s="109" t="e">
        <f>_xlfn.SWITCH('Processing Settings'!H56,"released","RELEASED","on hold","HOLD")</f>
        <v>#N/A</v>
      </c>
      <c r="J56" s="109" t="e">
        <f>IF(H56&lt;&gt;"",IF('Processing Settings'!G56="Gross","",IF(OR('Processing Settings'!G56="Netting with Strange Nets ('NET/SPLIT')",'Processing Settings'!G56="Aggregation with Linking",'Processing Settings'!G56="Aggregation"),"NET/SPLIT","UNWIND")),"")</f>
        <v>#N/A</v>
      </c>
      <c r="K56" s="112" t="str">
        <f ca="1">IF(C56&lt;&gt;0,IF(ISNUMBER(YEAR('Signature Sheet'!$H$31)),'Signature Sheet'!H$31,NOW()),"")</f>
        <v/>
      </c>
      <c r="L56" s="109" t="str">
        <f>IFERROR(_xlfn.SWITCH('Processing Settings'!K56,"New","INSERT","Update","UPDATE","Delete","DELETE"),"")</f>
        <v/>
      </c>
    </row>
    <row r="57" spans="1:12">
      <c r="A57" s="109" t="str">
        <f>IFERROR(_xlfn.SWITCH('Processing Settings'!C57,"Eurex Derivate","XEUR","Xetra","XETR","Börse Frankfurt","XFRA","Xetra|Börse Frankfurt","XETR","",""),"")</f>
        <v/>
      </c>
      <c r="B57" s="109" t="str">
        <f>'Processing Settings'!A57</f>
        <v/>
      </c>
      <c r="C57" s="109">
        <f>'Processing Settings'!B57</f>
        <v>0</v>
      </c>
      <c r="D57" s="113">
        <f>IF('Processing Settings'!D57="CBF(I)","CBL",'Processing Settings'!D57)</f>
        <v>0</v>
      </c>
      <c r="E57" s="109">
        <f>'Processing Settings'!E57</f>
        <v>0</v>
      </c>
      <c r="F57" s="111">
        <f>'Processing Settings'!F57</f>
        <v>0</v>
      </c>
      <c r="G57" s="109" t="str">
        <f>IF('Processing Settings'!E57&lt;&gt;"","DEF","")</f>
        <v/>
      </c>
      <c r="H57" s="109" t="e">
        <f>_xlfn.SWITCH('Processing Settings'!G57,"Aggregation","AGGREGATE","Gross","GROSS","Netting ('UNWIND')","NET","Netting with Strange Nets ('NET/SPLIT')","NET","Aggregation with Linking","AGGREGATE")</f>
        <v>#N/A</v>
      </c>
      <c r="I57" s="109" t="e">
        <f>_xlfn.SWITCH('Processing Settings'!H57,"released","RELEASED","on hold","HOLD")</f>
        <v>#N/A</v>
      </c>
      <c r="J57" s="109" t="e">
        <f>IF(H57&lt;&gt;"",IF('Processing Settings'!G57="Gross","",IF(OR('Processing Settings'!G57="Netting with Strange Nets ('NET/SPLIT')",'Processing Settings'!G57="Aggregation with Linking",'Processing Settings'!G57="Aggregation"),"NET/SPLIT","UNWIND")),"")</f>
        <v>#N/A</v>
      </c>
      <c r="K57" s="112" t="str">
        <f ca="1">IF(C57&lt;&gt;0,IF(ISNUMBER(YEAR('Signature Sheet'!$H$31)),'Signature Sheet'!H$31,NOW()),"")</f>
        <v/>
      </c>
      <c r="L57" s="109" t="str">
        <f>IFERROR(_xlfn.SWITCH('Processing Settings'!K57,"New","INSERT","Update","UPDATE","Delete","DELETE"),"")</f>
        <v/>
      </c>
    </row>
    <row r="58" spans="1:12">
      <c r="A58" s="109" t="str">
        <f>IFERROR(_xlfn.SWITCH('Processing Settings'!C58,"Eurex Derivate","XEUR","Xetra","XETR","Börse Frankfurt","XFRA","Xetra|Börse Frankfurt","XETR","",""),"")</f>
        <v/>
      </c>
      <c r="B58" s="109" t="str">
        <f>'Processing Settings'!A58</f>
        <v/>
      </c>
      <c r="C58" s="109">
        <f>'Processing Settings'!B58</f>
        <v>0</v>
      </c>
      <c r="D58" s="113">
        <f>IF('Processing Settings'!D58="CBF(I)","CBL",'Processing Settings'!D58)</f>
        <v>0</v>
      </c>
      <c r="E58" s="109">
        <f>'Processing Settings'!E58</f>
        <v>0</v>
      </c>
      <c r="F58" s="111">
        <f>'Processing Settings'!F58</f>
        <v>0</v>
      </c>
      <c r="G58" s="109" t="str">
        <f>IF('Processing Settings'!E58&lt;&gt;"","DEF","")</f>
        <v/>
      </c>
      <c r="H58" s="109" t="e">
        <f>_xlfn.SWITCH('Processing Settings'!G58,"Aggregation","AGGREGATE","Gross","GROSS","Netting ('UNWIND')","NET","Netting with Strange Nets ('NET/SPLIT')","NET","Aggregation with Linking","AGGREGATE")</f>
        <v>#N/A</v>
      </c>
      <c r="I58" s="109" t="e">
        <f>_xlfn.SWITCH('Processing Settings'!H58,"released","RELEASED","on hold","HOLD")</f>
        <v>#N/A</v>
      </c>
      <c r="J58" s="109" t="e">
        <f>IF(H58&lt;&gt;"",IF('Processing Settings'!G58="Gross","",IF(OR('Processing Settings'!G58="Netting with Strange Nets ('NET/SPLIT')",'Processing Settings'!G58="Aggregation with Linking",'Processing Settings'!G58="Aggregation"),"NET/SPLIT","UNWIND")),"")</f>
        <v>#N/A</v>
      </c>
      <c r="K58" s="112" t="str">
        <f ca="1">IF(C58&lt;&gt;0,IF(ISNUMBER(YEAR('Signature Sheet'!$H$31)),'Signature Sheet'!H$31,NOW()),"")</f>
        <v/>
      </c>
      <c r="L58" s="109" t="str">
        <f>IFERROR(_xlfn.SWITCH('Processing Settings'!K58,"New","INSERT","Update","UPDATE","Delete","DELETE"),"")</f>
        <v/>
      </c>
    </row>
    <row r="59" spans="1:12">
      <c r="A59" s="109" t="str">
        <f>IFERROR(_xlfn.SWITCH('Processing Settings'!C59,"Eurex Derivate","XEUR","Xetra","XETR","Börse Frankfurt","XFRA","Xetra|Börse Frankfurt","XETR","",""),"")</f>
        <v/>
      </c>
      <c r="B59" s="109" t="str">
        <f>'Processing Settings'!A59</f>
        <v/>
      </c>
      <c r="C59" s="109">
        <f>'Processing Settings'!B59</f>
        <v>0</v>
      </c>
      <c r="D59" s="113">
        <f>IF('Processing Settings'!D59="CBF(I)","CBL",'Processing Settings'!D59)</f>
        <v>0</v>
      </c>
      <c r="E59" s="109">
        <f>'Processing Settings'!E59</f>
        <v>0</v>
      </c>
      <c r="F59" s="111">
        <f>'Processing Settings'!F59</f>
        <v>0</v>
      </c>
      <c r="G59" s="109" t="str">
        <f>IF('Processing Settings'!E59&lt;&gt;"","DEF","")</f>
        <v/>
      </c>
      <c r="H59" s="109" t="e">
        <f>_xlfn.SWITCH('Processing Settings'!G59,"Aggregation","AGGREGATE","Gross","GROSS","Netting ('UNWIND')","NET","Netting with Strange Nets ('NET/SPLIT')","NET","Aggregation with Linking","AGGREGATE")</f>
        <v>#N/A</v>
      </c>
      <c r="I59" s="109" t="e">
        <f>_xlfn.SWITCH('Processing Settings'!H59,"released","RELEASED","on hold","HOLD")</f>
        <v>#N/A</v>
      </c>
      <c r="J59" s="109" t="e">
        <f>IF(H59&lt;&gt;"",IF('Processing Settings'!G59="Gross","",IF(OR('Processing Settings'!G59="Netting with Strange Nets ('NET/SPLIT')",'Processing Settings'!G59="Aggregation with Linking",'Processing Settings'!G59="Aggregation"),"NET/SPLIT","UNWIND")),"")</f>
        <v>#N/A</v>
      </c>
      <c r="K59" s="112" t="str">
        <f ca="1">IF(C59&lt;&gt;0,IF(ISNUMBER(YEAR('Signature Sheet'!$H$31)),'Signature Sheet'!H$31,NOW()),"")</f>
        <v/>
      </c>
      <c r="L59" s="109" t="str">
        <f>IFERROR(_xlfn.SWITCH('Processing Settings'!K59,"New","INSERT","Update","UPDATE","Delete","DELETE"),"")</f>
        <v/>
      </c>
    </row>
    <row r="60" spans="1:12">
      <c r="A60" s="109" t="str">
        <f>IFERROR(_xlfn.SWITCH('Processing Settings'!C60,"Eurex Derivate","XEUR","Xetra","XETR","Börse Frankfurt","XFRA","Xetra|Börse Frankfurt","XETR","",""),"")</f>
        <v/>
      </c>
      <c r="B60" s="109" t="str">
        <f>'Processing Settings'!A60</f>
        <v/>
      </c>
      <c r="C60" s="109">
        <f>'Processing Settings'!B60</f>
        <v>0</v>
      </c>
      <c r="D60" s="113">
        <f>IF('Processing Settings'!D60="CBF(I)","CBL",'Processing Settings'!D60)</f>
        <v>0</v>
      </c>
      <c r="E60" s="109">
        <f>'Processing Settings'!E60</f>
        <v>0</v>
      </c>
      <c r="F60" s="111">
        <f>'Processing Settings'!F60</f>
        <v>0</v>
      </c>
      <c r="G60" s="109" t="str">
        <f>IF('Processing Settings'!E60&lt;&gt;"","DEF","")</f>
        <v/>
      </c>
      <c r="H60" s="109" t="e">
        <f>_xlfn.SWITCH('Processing Settings'!G60,"Aggregation","AGGREGATE","Gross","GROSS","Netting ('UNWIND')","NET","Netting with Strange Nets ('NET/SPLIT')","NET","Aggregation with Linking","AGGREGATE")</f>
        <v>#N/A</v>
      </c>
      <c r="I60" s="109" t="e">
        <f>_xlfn.SWITCH('Processing Settings'!H60,"released","RELEASED","on hold","HOLD")</f>
        <v>#N/A</v>
      </c>
      <c r="J60" s="109" t="e">
        <f>IF(H60&lt;&gt;"",IF('Processing Settings'!G60="Gross","",IF(OR('Processing Settings'!G60="Netting with Strange Nets ('NET/SPLIT')",'Processing Settings'!G60="Aggregation with Linking",'Processing Settings'!G60="Aggregation"),"NET/SPLIT","UNWIND")),"")</f>
        <v>#N/A</v>
      </c>
      <c r="K60" s="112" t="str">
        <f ca="1">IF(C60&lt;&gt;0,IF(ISNUMBER(YEAR('Signature Sheet'!$H$31)),'Signature Sheet'!H$31,NOW()),"")</f>
        <v/>
      </c>
      <c r="L60" s="109" t="str">
        <f>IFERROR(_xlfn.SWITCH('Processing Settings'!K60,"New","INSERT","Update","UPDATE","Delete","DELETE"),"")</f>
        <v/>
      </c>
    </row>
    <row r="61" spans="1:12">
      <c r="A61" s="109" t="str">
        <f>IFERROR(_xlfn.SWITCH('Processing Settings'!C61,"Eurex Derivate","XEUR","Xetra","XETR","Börse Frankfurt","XFRA","Xetra|Börse Frankfurt","XETR","",""),"")</f>
        <v/>
      </c>
      <c r="B61" s="109" t="str">
        <f>'Processing Settings'!A61</f>
        <v/>
      </c>
      <c r="C61" s="109">
        <f>'Processing Settings'!B61</f>
        <v>0</v>
      </c>
      <c r="D61" s="113">
        <f>IF('Processing Settings'!D61="CBF(I)","CBL",'Processing Settings'!D61)</f>
        <v>0</v>
      </c>
      <c r="E61" s="109">
        <f>'Processing Settings'!E61</f>
        <v>0</v>
      </c>
      <c r="F61" s="111">
        <f>'Processing Settings'!F61</f>
        <v>0</v>
      </c>
      <c r="G61" s="109" t="str">
        <f>IF('Processing Settings'!E61&lt;&gt;"","DEF","")</f>
        <v/>
      </c>
      <c r="H61" s="109" t="e">
        <f>_xlfn.SWITCH('Processing Settings'!G61,"Aggregation","AGGREGATE","Gross","GROSS","Netting ('UNWIND')","NET","Netting with Strange Nets ('NET/SPLIT')","NET","Aggregation with Linking","AGGREGATE")</f>
        <v>#N/A</v>
      </c>
      <c r="I61" s="109" t="e">
        <f>_xlfn.SWITCH('Processing Settings'!H61,"released","RELEASED","on hold","HOLD")</f>
        <v>#N/A</v>
      </c>
      <c r="J61" s="109" t="e">
        <f>IF(H61&lt;&gt;"",IF('Processing Settings'!G61="Gross","",IF(OR('Processing Settings'!G61="Netting with Strange Nets ('NET/SPLIT')",'Processing Settings'!G61="Aggregation with Linking",'Processing Settings'!G61="Aggregation"),"NET/SPLIT","UNWIND")),"")</f>
        <v>#N/A</v>
      </c>
      <c r="K61" s="112" t="str">
        <f ca="1">IF(C61&lt;&gt;0,IF(ISNUMBER(YEAR('Signature Sheet'!$H$31)),'Signature Sheet'!H$31,NOW()),"")</f>
        <v/>
      </c>
      <c r="L61" s="109" t="str">
        <f>IFERROR(_xlfn.SWITCH('Processing Settings'!K61,"New","INSERT","Update","UPDATE","Delete","DELETE"),"")</f>
        <v/>
      </c>
    </row>
    <row r="62" spans="1:12">
      <c r="A62" s="109" t="str">
        <f>IFERROR(_xlfn.SWITCH('Processing Settings'!C62,"Eurex Derivate","XEUR","Xetra","XETR","Börse Frankfurt","XFRA","Xetra|Börse Frankfurt","XETR","",""),"")</f>
        <v/>
      </c>
      <c r="B62" s="109" t="str">
        <f>'Processing Settings'!A62</f>
        <v/>
      </c>
      <c r="C62" s="109">
        <f>'Processing Settings'!B62</f>
        <v>0</v>
      </c>
      <c r="D62" s="113">
        <f>IF('Processing Settings'!D62="CBF(I)","CBL",'Processing Settings'!D62)</f>
        <v>0</v>
      </c>
      <c r="E62" s="109">
        <f>'Processing Settings'!E62</f>
        <v>0</v>
      </c>
      <c r="F62" s="111">
        <f>'Processing Settings'!F62</f>
        <v>0</v>
      </c>
      <c r="G62" s="109" t="str">
        <f>IF('Processing Settings'!E62&lt;&gt;"","DEF","")</f>
        <v/>
      </c>
      <c r="H62" s="109" t="e">
        <f>_xlfn.SWITCH('Processing Settings'!G62,"Aggregation","AGGREGATE","Gross","GROSS","Netting ('UNWIND')","NET","Netting with Strange Nets ('NET/SPLIT')","NET","Aggregation with Linking","AGGREGATE")</f>
        <v>#N/A</v>
      </c>
      <c r="I62" s="109" t="e">
        <f>_xlfn.SWITCH('Processing Settings'!H62,"released","RELEASED","on hold","HOLD")</f>
        <v>#N/A</v>
      </c>
      <c r="J62" s="109" t="e">
        <f>IF(H62&lt;&gt;"",IF('Processing Settings'!G62="Gross","",IF(OR('Processing Settings'!G62="Netting with Strange Nets ('NET/SPLIT')",'Processing Settings'!G62="Aggregation with Linking",'Processing Settings'!G62="Aggregation"),"NET/SPLIT","UNWIND")),"")</f>
        <v>#N/A</v>
      </c>
      <c r="K62" s="112" t="str">
        <f ca="1">IF(C62&lt;&gt;0,IF(ISNUMBER(YEAR('Signature Sheet'!$H$31)),'Signature Sheet'!H$31,NOW()),"")</f>
        <v/>
      </c>
      <c r="L62" s="109" t="str">
        <f>IFERROR(_xlfn.SWITCH('Processing Settings'!K62,"New","INSERT","Update","UPDATE","Delete","DELETE"),"")</f>
        <v/>
      </c>
    </row>
    <row r="63" spans="1:12">
      <c r="A63" s="109" t="str">
        <f>IFERROR(_xlfn.SWITCH('Processing Settings'!C63,"Eurex Derivate","XEUR","Xetra","XETR","Börse Frankfurt","XFRA","Xetra|Börse Frankfurt","XETR","",""),"")</f>
        <v/>
      </c>
      <c r="B63" s="109" t="str">
        <f>'Processing Settings'!A63</f>
        <v/>
      </c>
      <c r="C63" s="109">
        <f>'Processing Settings'!B63</f>
        <v>0</v>
      </c>
      <c r="D63" s="113">
        <f>IF('Processing Settings'!D63="CBF(I)","CBL",'Processing Settings'!D63)</f>
        <v>0</v>
      </c>
      <c r="E63" s="109">
        <f>'Processing Settings'!E63</f>
        <v>0</v>
      </c>
      <c r="F63" s="111">
        <f>'Processing Settings'!F63</f>
        <v>0</v>
      </c>
      <c r="G63" s="109" t="str">
        <f>IF('Processing Settings'!E63&lt;&gt;"","DEF","")</f>
        <v/>
      </c>
      <c r="H63" s="109" t="e">
        <f>_xlfn.SWITCH('Processing Settings'!G63,"Aggregation","AGGREGATE","Gross","GROSS","Netting ('UNWIND')","NET","Netting with Strange Nets ('NET/SPLIT')","NET","Aggregation with Linking","AGGREGATE")</f>
        <v>#N/A</v>
      </c>
      <c r="I63" s="109" t="e">
        <f>_xlfn.SWITCH('Processing Settings'!H63,"released","RELEASED","on hold","HOLD")</f>
        <v>#N/A</v>
      </c>
      <c r="J63" s="109" t="e">
        <f>IF(H63&lt;&gt;"",IF('Processing Settings'!G63="Gross","",IF(OR('Processing Settings'!G63="Netting with Strange Nets ('NET/SPLIT')",'Processing Settings'!G63="Aggregation with Linking",'Processing Settings'!G63="Aggregation"),"NET/SPLIT","UNWIND")),"")</f>
        <v>#N/A</v>
      </c>
      <c r="K63" s="112" t="str">
        <f ca="1">IF(C63&lt;&gt;0,IF(ISNUMBER(YEAR('Signature Sheet'!$H$31)),'Signature Sheet'!H$31,NOW()),"")</f>
        <v/>
      </c>
      <c r="L63" s="109" t="str">
        <f>IFERROR(_xlfn.SWITCH('Processing Settings'!K63,"New","INSERT","Update","UPDATE","Delete","DELETE"),"")</f>
        <v/>
      </c>
    </row>
    <row r="64" spans="1:12">
      <c r="A64" s="109" t="str">
        <f>IFERROR(_xlfn.SWITCH('Processing Settings'!C64,"Eurex Derivate","XEUR","Xetra","XETR","Börse Frankfurt","XFRA","Xetra|Börse Frankfurt","XETR","",""),"")</f>
        <v/>
      </c>
      <c r="B64" s="109" t="str">
        <f>'Processing Settings'!A64</f>
        <v/>
      </c>
      <c r="C64" s="109">
        <f>'Processing Settings'!B64</f>
        <v>0</v>
      </c>
      <c r="D64" s="113">
        <f>IF('Processing Settings'!D64="CBF(I)","CBL",'Processing Settings'!D64)</f>
        <v>0</v>
      </c>
      <c r="E64" s="109">
        <f>'Processing Settings'!E64</f>
        <v>0</v>
      </c>
      <c r="F64" s="111">
        <f>'Processing Settings'!F64</f>
        <v>0</v>
      </c>
      <c r="G64" s="109" t="str">
        <f>IF('Processing Settings'!E64&lt;&gt;"","DEF","")</f>
        <v/>
      </c>
      <c r="H64" s="109" t="e">
        <f>_xlfn.SWITCH('Processing Settings'!G64,"Aggregation","AGGREGATE","Gross","GROSS","Netting ('UNWIND')","NET","Netting with Strange Nets ('NET/SPLIT')","NET","Aggregation with Linking","AGGREGATE")</f>
        <v>#N/A</v>
      </c>
      <c r="I64" s="109" t="e">
        <f>_xlfn.SWITCH('Processing Settings'!H64,"released","RELEASED","on hold","HOLD")</f>
        <v>#N/A</v>
      </c>
      <c r="J64" s="109" t="e">
        <f>IF(H64&lt;&gt;"",IF('Processing Settings'!G64="Gross","",IF(OR('Processing Settings'!G64="Netting with Strange Nets ('NET/SPLIT')",'Processing Settings'!G64="Aggregation with Linking",'Processing Settings'!G64="Aggregation"),"NET/SPLIT","UNWIND")),"")</f>
        <v>#N/A</v>
      </c>
      <c r="K64" s="112" t="str">
        <f ca="1">IF(C64&lt;&gt;0,IF(ISNUMBER(YEAR('Signature Sheet'!$H$31)),'Signature Sheet'!H$31,NOW()),"")</f>
        <v/>
      </c>
      <c r="L64" s="109" t="str">
        <f>IFERROR(_xlfn.SWITCH('Processing Settings'!K64,"New","INSERT","Update","UPDATE","Delete","DELETE"),"")</f>
        <v/>
      </c>
    </row>
    <row r="65" spans="1:12">
      <c r="A65" s="109" t="str">
        <f>IFERROR(_xlfn.SWITCH('Processing Settings'!C65,"Eurex Derivate","XEUR","Xetra","XETR","Börse Frankfurt","XFRA","Xetra|Börse Frankfurt","XETR","",""),"")</f>
        <v/>
      </c>
      <c r="B65" s="109" t="str">
        <f>'Processing Settings'!A65</f>
        <v/>
      </c>
      <c r="C65" s="109">
        <f>'Processing Settings'!B65</f>
        <v>0</v>
      </c>
      <c r="D65" s="113">
        <f>IF('Processing Settings'!D65="CBF(I)","CBL",'Processing Settings'!D65)</f>
        <v>0</v>
      </c>
      <c r="E65" s="109">
        <f>'Processing Settings'!E65</f>
        <v>0</v>
      </c>
      <c r="F65" s="111">
        <f>'Processing Settings'!F65</f>
        <v>0</v>
      </c>
      <c r="G65" s="109" t="str">
        <f>IF('Processing Settings'!E65&lt;&gt;"","DEF","")</f>
        <v/>
      </c>
      <c r="H65" s="109" t="e">
        <f>_xlfn.SWITCH('Processing Settings'!G65,"Aggregation","AGGREGATE","Gross","GROSS","Netting ('UNWIND')","NET","Netting with Strange Nets ('NET/SPLIT')","NET","Aggregation with Linking","AGGREGATE")</f>
        <v>#N/A</v>
      </c>
      <c r="I65" s="109" t="e">
        <f>_xlfn.SWITCH('Processing Settings'!H65,"released","RELEASED","on hold","HOLD")</f>
        <v>#N/A</v>
      </c>
      <c r="J65" s="109" t="e">
        <f>IF(H65&lt;&gt;"",IF('Processing Settings'!G65="Gross","",IF(OR('Processing Settings'!G65="Netting with Strange Nets ('NET/SPLIT')",'Processing Settings'!G65="Aggregation with Linking",'Processing Settings'!G65="Aggregation"),"NET/SPLIT","UNWIND")),"")</f>
        <v>#N/A</v>
      </c>
      <c r="K65" s="112" t="str">
        <f ca="1">IF(C65&lt;&gt;0,IF(ISNUMBER(YEAR('Signature Sheet'!$H$31)),'Signature Sheet'!H$31,NOW()),"")</f>
        <v/>
      </c>
      <c r="L65" s="109" t="str">
        <f>IFERROR(_xlfn.SWITCH('Processing Settings'!K65,"New","INSERT","Update","UPDATE","Delete","DELETE"),"")</f>
        <v/>
      </c>
    </row>
    <row r="66" spans="1:12">
      <c r="A66" s="109" t="str">
        <f>IFERROR(_xlfn.SWITCH('Processing Settings'!C66,"Eurex Derivate","XEUR","Xetra","XETR","Börse Frankfurt","XFRA","Xetra|Börse Frankfurt","XETR","",""),"")</f>
        <v/>
      </c>
      <c r="B66" s="109" t="str">
        <f>'Processing Settings'!A66</f>
        <v/>
      </c>
      <c r="C66" s="109">
        <f>'Processing Settings'!B66</f>
        <v>0</v>
      </c>
      <c r="D66" s="113">
        <f>IF('Processing Settings'!D66="CBF(I)","CBL",'Processing Settings'!D66)</f>
        <v>0</v>
      </c>
      <c r="E66" s="109">
        <f>'Processing Settings'!E66</f>
        <v>0</v>
      </c>
      <c r="F66" s="111">
        <f>'Processing Settings'!F66</f>
        <v>0</v>
      </c>
      <c r="G66" s="109" t="str">
        <f>IF('Processing Settings'!E66&lt;&gt;"","DEF","")</f>
        <v/>
      </c>
      <c r="H66" s="109" t="e">
        <f>_xlfn.SWITCH('Processing Settings'!G66,"Aggregation","AGGREGATE","Gross","GROSS","Netting ('UNWIND')","NET","Netting with Strange Nets ('NET/SPLIT')","NET","Aggregation with Linking","AGGREGATE")</f>
        <v>#N/A</v>
      </c>
      <c r="I66" s="109" t="e">
        <f>_xlfn.SWITCH('Processing Settings'!H66,"released","RELEASED","on hold","HOLD")</f>
        <v>#N/A</v>
      </c>
      <c r="J66" s="109" t="e">
        <f>IF(H66&lt;&gt;"",IF('Processing Settings'!G66="Gross","",IF(OR('Processing Settings'!G66="Netting with Strange Nets ('NET/SPLIT')",'Processing Settings'!G66="Aggregation with Linking",'Processing Settings'!G66="Aggregation"),"NET/SPLIT","UNWIND")),"")</f>
        <v>#N/A</v>
      </c>
      <c r="K66" s="112" t="str">
        <f ca="1">IF(C66&lt;&gt;0,IF(ISNUMBER(YEAR('Signature Sheet'!$H$31)),'Signature Sheet'!H$31,NOW()),"")</f>
        <v/>
      </c>
      <c r="L66" s="109" t="str">
        <f>IFERROR(_xlfn.SWITCH('Processing Settings'!K66,"New","INSERT","Update","UPDATE","Delete","DELETE"),"")</f>
        <v/>
      </c>
    </row>
    <row r="67" spans="1:12">
      <c r="A67" s="109" t="str">
        <f>IFERROR(_xlfn.SWITCH('Processing Settings'!C67,"Eurex Derivate","XEUR","Xetra","XETR","Börse Frankfurt","XFRA","Xetra|Börse Frankfurt","XETR","",""),"")</f>
        <v/>
      </c>
      <c r="B67" s="109" t="str">
        <f>'Processing Settings'!A67</f>
        <v/>
      </c>
      <c r="C67" s="109">
        <f>'Processing Settings'!B67</f>
        <v>0</v>
      </c>
      <c r="D67" s="113">
        <f>IF('Processing Settings'!D67="CBF(I)","CBL",'Processing Settings'!D67)</f>
        <v>0</v>
      </c>
      <c r="E67" s="109">
        <f>'Processing Settings'!E67</f>
        <v>0</v>
      </c>
      <c r="F67" s="111">
        <f>'Processing Settings'!F67</f>
        <v>0</v>
      </c>
      <c r="G67" s="109" t="str">
        <f>IF('Processing Settings'!E67&lt;&gt;"","DEF","")</f>
        <v/>
      </c>
      <c r="H67" s="109" t="e">
        <f>_xlfn.SWITCH('Processing Settings'!G67,"Aggregation","AGGREGATE","Gross","GROSS","Netting ('UNWIND')","NET","Netting with Strange Nets ('NET/SPLIT')","NET","Aggregation with Linking","AGGREGATE")</f>
        <v>#N/A</v>
      </c>
      <c r="I67" s="109" t="e">
        <f>_xlfn.SWITCH('Processing Settings'!H67,"released","RELEASED","on hold","HOLD")</f>
        <v>#N/A</v>
      </c>
      <c r="J67" s="109" t="e">
        <f>IF(H67&lt;&gt;"",IF('Processing Settings'!G67="Gross","",IF(OR('Processing Settings'!G67="Netting with Strange Nets ('NET/SPLIT')",'Processing Settings'!G67="Aggregation with Linking",'Processing Settings'!G67="Aggregation"),"NET/SPLIT","UNWIND")),"")</f>
        <v>#N/A</v>
      </c>
      <c r="K67" s="112" t="str">
        <f ca="1">IF(C67&lt;&gt;0,IF(ISNUMBER(YEAR('Signature Sheet'!$H$31)),'Signature Sheet'!H$31,NOW()),"")</f>
        <v/>
      </c>
      <c r="L67" s="109" t="str">
        <f>IFERROR(_xlfn.SWITCH('Processing Settings'!K67,"New","INSERT","Update","UPDATE","Delete","DELETE"),"")</f>
        <v/>
      </c>
    </row>
    <row r="68" spans="1:12">
      <c r="A68" s="109" t="str">
        <f>IFERROR(_xlfn.SWITCH('Processing Settings'!C68,"Eurex Derivate","XEUR","Xetra","XETR","Börse Frankfurt","XFRA","Xetra|Börse Frankfurt","XETR","",""),"")</f>
        <v/>
      </c>
      <c r="B68" s="109" t="str">
        <f>'Processing Settings'!A68</f>
        <v/>
      </c>
      <c r="C68" s="109">
        <f>'Processing Settings'!B68</f>
        <v>0</v>
      </c>
      <c r="D68" s="113">
        <f>IF('Processing Settings'!D68="CBF(I)","CBL",'Processing Settings'!D68)</f>
        <v>0</v>
      </c>
      <c r="E68" s="109">
        <f>'Processing Settings'!E68</f>
        <v>0</v>
      </c>
      <c r="F68" s="111">
        <f>'Processing Settings'!F68</f>
        <v>0</v>
      </c>
      <c r="G68" s="109" t="str">
        <f>IF('Processing Settings'!E68&lt;&gt;"","DEF","")</f>
        <v/>
      </c>
      <c r="H68" s="109" t="e">
        <f>_xlfn.SWITCH('Processing Settings'!G68,"Aggregation","AGGREGATE","Gross","GROSS","Netting ('UNWIND')","NET","Netting with Strange Nets ('NET/SPLIT')","NET","Aggregation with Linking","AGGREGATE")</f>
        <v>#N/A</v>
      </c>
      <c r="I68" s="109" t="e">
        <f>_xlfn.SWITCH('Processing Settings'!H68,"released","RELEASED","on hold","HOLD")</f>
        <v>#N/A</v>
      </c>
      <c r="J68" s="109" t="e">
        <f>IF(H68&lt;&gt;"",IF('Processing Settings'!G68="Gross","",IF(OR('Processing Settings'!G68="Netting with Strange Nets ('NET/SPLIT')",'Processing Settings'!G68="Aggregation with Linking",'Processing Settings'!G68="Aggregation"),"NET/SPLIT","UNWIND")),"")</f>
        <v>#N/A</v>
      </c>
      <c r="K68" s="112" t="str">
        <f ca="1">IF(C68&lt;&gt;0,IF(ISNUMBER(YEAR('Signature Sheet'!$H$31)),'Signature Sheet'!H$31,NOW()),"")</f>
        <v/>
      </c>
      <c r="L68" s="109" t="str">
        <f>IFERROR(_xlfn.SWITCH('Processing Settings'!K68,"New","INSERT","Update","UPDATE","Delete","DELETE"),"")</f>
        <v/>
      </c>
    </row>
    <row r="69" spans="1:12">
      <c r="A69" s="109" t="str">
        <f>IFERROR(_xlfn.SWITCH('Processing Settings'!C69,"Eurex Derivate","XEUR","Xetra","XETR","Börse Frankfurt","XFRA","Xetra|Börse Frankfurt","XETR","",""),"")</f>
        <v/>
      </c>
      <c r="B69" s="109" t="str">
        <f>'Processing Settings'!A69</f>
        <v/>
      </c>
      <c r="C69" s="109">
        <f>'Processing Settings'!B69</f>
        <v>0</v>
      </c>
      <c r="D69" s="113">
        <f>IF('Processing Settings'!D69="CBF(I)","CBL",'Processing Settings'!D69)</f>
        <v>0</v>
      </c>
      <c r="E69" s="109">
        <f>'Processing Settings'!E69</f>
        <v>0</v>
      </c>
      <c r="F69" s="111">
        <f>'Processing Settings'!F69</f>
        <v>0</v>
      </c>
      <c r="G69" s="109" t="str">
        <f>IF('Processing Settings'!E69&lt;&gt;"","DEF","")</f>
        <v/>
      </c>
      <c r="H69" s="109" t="e">
        <f>_xlfn.SWITCH('Processing Settings'!G69,"Aggregation","AGGREGATE","Gross","GROSS","Netting ('UNWIND')","NET","Netting with Strange Nets ('NET/SPLIT')","NET","Aggregation with Linking","AGGREGATE")</f>
        <v>#N/A</v>
      </c>
      <c r="I69" s="109" t="e">
        <f>_xlfn.SWITCH('Processing Settings'!H69,"released","RELEASED","on hold","HOLD")</f>
        <v>#N/A</v>
      </c>
      <c r="J69" s="109" t="e">
        <f>IF(H69&lt;&gt;"",IF('Processing Settings'!G69="Gross","",IF(OR('Processing Settings'!G69="Netting with Strange Nets ('NET/SPLIT')",'Processing Settings'!G69="Aggregation with Linking",'Processing Settings'!G69="Aggregation"),"NET/SPLIT","UNWIND")),"")</f>
        <v>#N/A</v>
      </c>
      <c r="K69" s="112" t="str">
        <f ca="1">IF(C69&lt;&gt;0,IF(ISNUMBER(YEAR('Signature Sheet'!$H$31)),'Signature Sheet'!H$31,NOW()),"")</f>
        <v/>
      </c>
      <c r="L69" s="109" t="str">
        <f>IFERROR(_xlfn.SWITCH('Processing Settings'!K69,"New","INSERT","Update","UPDATE","Delete","DELETE"),"")</f>
        <v/>
      </c>
    </row>
    <row r="70" spans="1:12">
      <c r="A70" s="109" t="str">
        <f>IFERROR(_xlfn.SWITCH('Processing Settings'!C70,"Eurex Derivate","XEUR","Xetra","XETR","Börse Frankfurt","XFRA","Xetra|Börse Frankfurt","XETR","",""),"")</f>
        <v/>
      </c>
      <c r="B70" s="109" t="str">
        <f>'Processing Settings'!A70</f>
        <v/>
      </c>
      <c r="C70" s="109">
        <f>'Processing Settings'!B70</f>
        <v>0</v>
      </c>
      <c r="D70" s="113">
        <f>IF('Processing Settings'!D70="CBF(I)","CBL",'Processing Settings'!D70)</f>
        <v>0</v>
      </c>
      <c r="E70" s="109">
        <f>'Processing Settings'!E70</f>
        <v>0</v>
      </c>
      <c r="F70" s="111">
        <f>'Processing Settings'!F70</f>
        <v>0</v>
      </c>
      <c r="G70" s="109" t="str">
        <f>IF('Processing Settings'!E70&lt;&gt;"","DEF","")</f>
        <v/>
      </c>
      <c r="H70" s="109" t="e">
        <f>_xlfn.SWITCH('Processing Settings'!G70,"Aggregation","AGGREGATE","Gross","GROSS","Netting ('UNWIND')","NET","Netting with Strange Nets ('NET/SPLIT')","NET","Aggregation with Linking","AGGREGATE")</f>
        <v>#N/A</v>
      </c>
      <c r="I70" s="109" t="e">
        <f>_xlfn.SWITCH('Processing Settings'!H70,"released","RELEASED","on hold","HOLD")</f>
        <v>#N/A</v>
      </c>
      <c r="J70" s="109" t="e">
        <f>IF(H70&lt;&gt;"",IF('Processing Settings'!G70="Gross","",IF(OR('Processing Settings'!G70="Netting with Strange Nets ('NET/SPLIT')",'Processing Settings'!G70="Aggregation with Linking",'Processing Settings'!G70="Aggregation"),"NET/SPLIT","UNWIND")),"")</f>
        <v>#N/A</v>
      </c>
      <c r="K70" s="112" t="str">
        <f ca="1">IF(C70&lt;&gt;0,IF(ISNUMBER(YEAR('Signature Sheet'!$H$31)),'Signature Sheet'!H$31,NOW()),"")</f>
        <v/>
      </c>
      <c r="L70" s="109" t="str">
        <f>IFERROR(_xlfn.SWITCH('Processing Settings'!K70,"New","INSERT","Update","UPDATE","Delete","DELETE"),"")</f>
        <v/>
      </c>
    </row>
    <row r="71" spans="1:12">
      <c r="A71" s="109" t="str">
        <f>IFERROR(_xlfn.SWITCH('Processing Settings'!C71,"Eurex Derivate","XEUR","Xetra","XETR","Börse Frankfurt","XFRA","Xetra|Börse Frankfurt","XETR","",""),"")</f>
        <v/>
      </c>
      <c r="B71" s="109" t="str">
        <f>'Processing Settings'!A71</f>
        <v/>
      </c>
      <c r="C71" s="109">
        <f>'Processing Settings'!B71</f>
        <v>0</v>
      </c>
      <c r="D71" s="113">
        <f>IF('Processing Settings'!D71="CBF(I)","CBL",'Processing Settings'!D71)</f>
        <v>0</v>
      </c>
      <c r="E71" s="109">
        <f>'Processing Settings'!E71</f>
        <v>0</v>
      </c>
      <c r="F71" s="111">
        <f>'Processing Settings'!F71</f>
        <v>0</v>
      </c>
      <c r="G71" s="109" t="str">
        <f>IF('Processing Settings'!E71&lt;&gt;"","DEF","")</f>
        <v/>
      </c>
      <c r="H71" s="109" t="e">
        <f>_xlfn.SWITCH('Processing Settings'!G71,"Aggregation","AGGREGATE","Gross","GROSS","Netting ('UNWIND')","NET","Netting with Strange Nets ('NET/SPLIT')","NET","Aggregation with Linking","AGGREGATE")</f>
        <v>#N/A</v>
      </c>
      <c r="I71" s="109" t="e">
        <f>_xlfn.SWITCH('Processing Settings'!H71,"released","RELEASED","on hold","HOLD")</f>
        <v>#N/A</v>
      </c>
      <c r="J71" s="109" t="e">
        <f>IF(H71&lt;&gt;"",IF('Processing Settings'!G71="Gross","",IF(OR('Processing Settings'!G71="Netting with Strange Nets ('NET/SPLIT')",'Processing Settings'!G71="Aggregation with Linking",'Processing Settings'!G71="Aggregation"),"NET/SPLIT","UNWIND")),"")</f>
        <v>#N/A</v>
      </c>
      <c r="K71" s="112" t="str">
        <f ca="1">IF(C71&lt;&gt;0,IF(ISNUMBER(YEAR('Signature Sheet'!$H$31)),'Signature Sheet'!H$31,NOW()),"")</f>
        <v/>
      </c>
      <c r="L71" s="109" t="str">
        <f>IFERROR(_xlfn.SWITCH('Processing Settings'!K71,"New","INSERT","Update","UPDATE","Delete","DELETE"),"")</f>
        <v/>
      </c>
    </row>
    <row r="72" spans="1:12">
      <c r="A72" s="109" t="str">
        <f>IFERROR(_xlfn.SWITCH('Processing Settings'!C72,"Eurex Derivate","XEUR","Xetra","XETR","Börse Frankfurt","XFRA","Xetra|Börse Frankfurt","XETR","",""),"")</f>
        <v/>
      </c>
      <c r="B72" s="109" t="str">
        <f>'Processing Settings'!A72</f>
        <v/>
      </c>
      <c r="C72" s="109">
        <f>'Processing Settings'!B72</f>
        <v>0</v>
      </c>
      <c r="D72" s="113">
        <f>IF('Processing Settings'!D72="CBF(I)","CBL",'Processing Settings'!D72)</f>
        <v>0</v>
      </c>
      <c r="E72" s="109">
        <f>'Processing Settings'!E72</f>
        <v>0</v>
      </c>
      <c r="F72" s="111">
        <f>'Processing Settings'!F72</f>
        <v>0</v>
      </c>
      <c r="G72" s="109" t="str">
        <f>IF('Processing Settings'!E72&lt;&gt;"","DEF","")</f>
        <v/>
      </c>
      <c r="H72" s="109" t="e">
        <f>_xlfn.SWITCH('Processing Settings'!G72,"Aggregation","AGGREGATE","Gross","GROSS","Netting ('UNWIND')","NET","Netting with Strange Nets ('NET/SPLIT')","NET","Aggregation with Linking","AGGREGATE")</f>
        <v>#N/A</v>
      </c>
      <c r="I72" s="109" t="e">
        <f>_xlfn.SWITCH('Processing Settings'!H72,"released","RELEASED","on hold","HOLD")</f>
        <v>#N/A</v>
      </c>
      <c r="J72" s="109" t="e">
        <f>IF(H72&lt;&gt;"",IF('Processing Settings'!G72="Gross","",IF(OR('Processing Settings'!G72="Netting with Strange Nets ('NET/SPLIT')",'Processing Settings'!G72="Aggregation with Linking",'Processing Settings'!G72="Aggregation"),"NET/SPLIT","UNWIND")),"")</f>
        <v>#N/A</v>
      </c>
      <c r="K72" s="112" t="str">
        <f ca="1">IF(C72&lt;&gt;0,IF(ISNUMBER(YEAR('Signature Sheet'!$H$31)),'Signature Sheet'!H$31,NOW()),"")</f>
        <v/>
      </c>
      <c r="L72" s="109" t="str">
        <f>IFERROR(_xlfn.SWITCH('Processing Settings'!K72,"New","INSERT","Update","UPDATE","Delete","DELETE"),"")</f>
        <v/>
      </c>
    </row>
    <row r="73" spans="1:12">
      <c r="A73" s="109" t="str">
        <f>IFERROR(_xlfn.SWITCH('Processing Settings'!C73,"Eurex Derivate","XEUR","Xetra","XETR","Börse Frankfurt","XFRA","Xetra|Börse Frankfurt","XETR","",""),"")</f>
        <v/>
      </c>
      <c r="B73" s="109" t="str">
        <f>'Processing Settings'!A73</f>
        <v/>
      </c>
      <c r="C73" s="109">
        <f>'Processing Settings'!B73</f>
        <v>0</v>
      </c>
      <c r="D73" s="113">
        <f>IF('Processing Settings'!D73="CBF(I)","CBL",'Processing Settings'!D73)</f>
        <v>0</v>
      </c>
      <c r="E73" s="109">
        <f>'Processing Settings'!E73</f>
        <v>0</v>
      </c>
      <c r="F73" s="111">
        <f>'Processing Settings'!F73</f>
        <v>0</v>
      </c>
      <c r="G73" s="109" t="str">
        <f>IF('Processing Settings'!E73&lt;&gt;"","DEF","")</f>
        <v/>
      </c>
      <c r="H73" s="109" t="e">
        <f>_xlfn.SWITCH('Processing Settings'!G73,"Aggregation","AGGREGATE","Gross","GROSS","Netting ('UNWIND')","NET","Netting with Strange Nets ('NET/SPLIT')","NET","Aggregation with Linking","AGGREGATE")</f>
        <v>#N/A</v>
      </c>
      <c r="I73" s="109" t="e">
        <f>_xlfn.SWITCH('Processing Settings'!H73,"released","RELEASED","on hold","HOLD")</f>
        <v>#N/A</v>
      </c>
      <c r="J73" s="109" t="e">
        <f>IF(H73&lt;&gt;"",IF('Processing Settings'!G73="Gross","",IF(OR('Processing Settings'!G73="Netting with Strange Nets ('NET/SPLIT')",'Processing Settings'!G73="Aggregation with Linking",'Processing Settings'!G73="Aggregation"),"NET/SPLIT","UNWIND")),"")</f>
        <v>#N/A</v>
      </c>
      <c r="K73" s="112" t="str">
        <f ca="1">IF(C73&lt;&gt;0,IF(ISNUMBER(YEAR('Signature Sheet'!$H$31)),'Signature Sheet'!H$31,NOW()),"")</f>
        <v/>
      </c>
      <c r="L73" s="109" t="str">
        <f>IFERROR(_xlfn.SWITCH('Processing Settings'!K73,"New","INSERT","Update","UPDATE","Delete","DELETE"),"")</f>
        <v/>
      </c>
    </row>
    <row r="74" spans="1:12">
      <c r="A74" s="109" t="str">
        <f>IFERROR(_xlfn.SWITCH('Processing Settings'!C74,"Eurex Derivate","XEUR","Xetra","XETR","Börse Frankfurt","XFRA","Xetra|Börse Frankfurt","XETR","",""),"")</f>
        <v/>
      </c>
      <c r="B74" s="109" t="str">
        <f>'Processing Settings'!A74</f>
        <v/>
      </c>
      <c r="C74" s="109">
        <f>'Processing Settings'!B74</f>
        <v>0</v>
      </c>
      <c r="D74" s="113">
        <f>IF('Processing Settings'!D74="CBF(I)","CBL",'Processing Settings'!D74)</f>
        <v>0</v>
      </c>
      <c r="E74" s="109">
        <f>'Processing Settings'!E74</f>
        <v>0</v>
      </c>
      <c r="F74" s="111">
        <f>'Processing Settings'!F74</f>
        <v>0</v>
      </c>
      <c r="G74" s="109" t="str">
        <f>IF('Processing Settings'!E74&lt;&gt;"","DEF","")</f>
        <v/>
      </c>
      <c r="H74" s="109" t="e">
        <f>_xlfn.SWITCH('Processing Settings'!G74,"Aggregation","AGGREGATE","Gross","GROSS","Netting ('UNWIND')","NET","Netting with Strange Nets ('NET/SPLIT')","NET","Aggregation with Linking","AGGREGATE")</f>
        <v>#N/A</v>
      </c>
      <c r="I74" s="109" t="e">
        <f>_xlfn.SWITCH('Processing Settings'!H74,"released","RELEASED","on hold","HOLD")</f>
        <v>#N/A</v>
      </c>
      <c r="J74" s="109" t="e">
        <f>IF(H74&lt;&gt;"",IF('Processing Settings'!G74="Gross","",IF(OR('Processing Settings'!G74="Netting with Strange Nets ('NET/SPLIT')",'Processing Settings'!G74="Aggregation with Linking",'Processing Settings'!G74="Aggregation"),"NET/SPLIT","UNWIND")),"")</f>
        <v>#N/A</v>
      </c>
      <c r="K74" s="112" t="str">
        <f ca="1">IF(C74&lt;&gt;0,IF(ISNUMBER(YEAR('Signature Sheet'!$H$31)),'Signature Sheet'!H$31,NOW()),"")</f>
        <v/>
      </c>
      <c r="L74" s="109" t="str">
        <f>IFERROR(_xlfn.SWITCH('Processing Settings'!K74,"New","INSERT","Update","UPDATE","Delete","DELETE"),"")</f>
        <v/>
      </c>
    </row>
    <row r="75" spans="1:12">
      <c r="A75" s="109" t="str">
        <f>IFERROR(_xlfn.SWITCH('Processing Settings'!C75,"Eurex Derivate","XEUR","Xetra","XETR","Börse Frankfurt","XFRA","Xetra|Börse Frankfurt","XETR","",""),"")</f>
        <v/>
      </c>
      <c r="B75" s="109" t="str">
        <f>'Processing Settings'!A75</f>
        <v/>
      </c>
      <c r="C75" s="109">
        <f>'Processing Settings'!B75</f>
        <v>0</v>
      </c>
      <c r="D75" s="113">
        <f>IF('Processing Settings'!D75="CBF(I)","CBL",'Processing Settings'!D75)</f>
        <v>0</v>
      </c>
      <c r="E75" s="109">
        <f>'Processing Settings'!E75</f>
        <v>0</v>
      </c>
      <c r="F75" s="111">
        <f>'Processing Settings'!F75</f>
        <v>0</v>
      </c>
      <c r="G75" s="109" t="str">
        <f>IF('Processing Settings'!E75&lt;&gt;"","DEF","")</f>
        <v/>
      </c>
      <c r="H75" s="109" t="e">
        <f>_xlfn.SWITCH('Processing Settings'!G75,"Aggregation","AGGREGATE","Gross","GROSS","Netting ('UNWIND')","NET","Netting with Strange Nets ('NET/SPLIT')","NET","Aggregation with Linking","AGGREGATE")</f>
        <v>#N/A</v>
      </c>
      <c r="I75" s="109" t="e">
        <f>_xlfn.SWITCH('Processing Settings'!H75,"released","RELEASED","on hold","HOLD")</f>
        <v>#N/A</v>
      </c>
      <c r="J75" s="109" t="e">
        <f>IF(H75&lt;&gt;"",IF('Processing Settings'!G75="Gross","",IF(OR('Processing Settings'!G75="Netting with Strange Nets ('NET/SPLIT')",'Processing Settings'!G75="Aggregation with Linking",'Processing Settings'!G75="Aggregation"),"NET/SPLIT","UNWIND")),"")</f>
        <v>#N/A</v>
      </c>
      <c r="K75" s="112" t="str">
        <f ca="1">IF(C75&lt;&gt;0,IF(ISNUMBER(YEAR('Signature Sheet'!$H$31)),'Signature Sheet'!H$31,NOW()),"")</f>
        <v/>
      </c>
      <c r="L75" s="109" t="str">
        <f>IFERROR(_xlfn.SWITCH('Processing Settings'!K75,"New","INSERT","Update","UPDATE","Delete","DELETE"),"")</f>
        <v/>
      </c>
    </row>
    <row r="76" spans="1:12">
      <c r="A76" s="109" t="str">
        <f>IFERROR(_xlfn.SWITCH('Processing Settings'!C76,"Eurex Derivate","XEUR","Xetra","XETR","Börse Frankfurt","XFRA","Xetra|Börse Frankfurt","XETR","",""),"")</f>
        <v/>
      </c>
      <c r="B76" s="109" t="str">
        <f>'Processing Settings'!A76</f>
        <v/>
      </c>
      <c r="C76" s="109">
        <f>'Processing Settings'!B76</f>
        <v>0</v>
      </c>
      <c r="D76" s="113">
        <f>IF('Processing Settings'!D76="CBF(I)","CBL",'Processing Settings'!D76)</f>
        <v>0</v>
      </c>
      <c r="E76" s="109">
        <f>'Processing Settings'!E76</f>
        <v>0</v>
      </c>
      <c r="F76" s="111">
        <f>'Processing Settings'!F76</f>
        <v>0</v>
      </c>
      <c r="G76" s="109" t="str">
        <f>IF('Processing Settings'!E76&lt;&gt;"","DEF","")</f>
        <v/>
      </c>
      <c r="H76" s="109" t="e">
        <f>_xlfn.SWITCH('Processing Settings'!G76,"Aggregation","AGGREGATE","Gross","GROSS","Netting ('UNWIND')","NET","Netting with Strange Nets ('NET/SPLIT')","NET","Aggregation with Linking","AGGREGATE")</f>
        <v>#N/A</v>
      </c>
      <c r="I76" s="109" t="e">
        <f>_xlfn.SWITCH('Processing Settings'!H76,"released","RELEASED","on hold","HOLD")</f>
        <v>#N/A</v>
      </c>
      <c r="J76" s="109" t="e">
        <f>IF(H76&lt;&gt;"",IF('Processing Settings'!G76="Gross","",IF(OR('Processing Settings'!G76="Netting with Strange Nets ('NET/SPLIT')",'Processing Settings'!G76="Aggregation with Linking",'Processing Settings'!G76="Aggregation"),"NET/SPLIT","UNWIND")),"")</f>
        <v>#N/A</v>
      </c>
      <c r="K76" s="112" t="str">
        <f ca="1">IF(C76&lt;&gt;0,IF(ISNUMBER(YEAR('Signature Sheet'!$H$31)),'Signature Sheet'!H$31,NOW()),"")</f>
        <v/>
      </c>
      <c r="L76" s="109" t="str">
        <f>IFERROR(_xlfn.SWITCH('Processing Settings'!K76,"New","INSERT","Update","UPDATE","Delete","DELETE"),"")</f>
        <v/>
      </c>
    </row>
    <row r="77" spans="1:12">
      <c r="A77" s="109" t="str">
        <f>IFERROR(_xlfn.SWITCH('Processing Settings'!C77,"Eurex Derivate","XEUR","Xetra","XETR","Börse Frankfurt","XFRA","Xetra|Börse Frankfurt","XETR","",""),"")</f>
        <v/>
      </c>
      <c r="B77" s="109" t="str">
        <f>'Processing Settings'!A77</f>
        <v/>
      </c>
      <c r="C77" s="109">
        <f>'Processing Settings'!B77</f>
        <v>0</v>
      </c>
      <c r="D77" s="113">
        <f>IF('Processing Settings'!D77="CBF(I)","CBL",'Processing Settings'!D77)</f>
        <v>0</v>
      </c>
      <c r="E77" s="109">
        <f>'Processing Settings'!E77</f>
        <v>0</v>
      </c>
      <c r="F77" s="111">
        <f>'Processing Settings'!F77</f>
        <v>0</v>
      </c>
      <c r="G77" s="109" t="str">
        <f>IF('Processing Settings'!E77&lt;&gt;"","DEF","")</f>
        <v/>
      </c>
      <c r="H77" s="109" t="e">
        <f>_xlfn.SWITCH('Processing Settings'!G77,"Aggregation","AGGREGATE","Gross","GROSS","Netting ('UNWIND')","NET","Netting with Strange Nets ('NET/SPLIT')","NET","Aggregation with Linking","AGGREGATE")</f>
        <v>#N/A</v>
      </c>
      <c r="I77" s="109" t="e">
        <f>_xlfn.SWITCH('Processing Settings'!H77,"released","RELEASED","on hold","HOLD")</f>
        <v>#N/A</v>
      </c>
      <c r="J77" s="109" t="e">
        <f>IF(H77&lt;&gt;"",IF('Processing Settings'!G77="Gross","",IF(OR('Processing Settings'!G77="Netting with Strange Nets ('NET/SPLIT')",'Processing Settings'!G77="Aggregation with Linking",'Processing Settings'!G77="Aggregation"),"NET/SPLIT","UNWIND")),"")</f>
        <v>#N/A</v>
      </c>
      <c r="K77" s="112" t="str">
        <f ca="1">IF(C77&lt;&gt;0,IF(ISNUMBER(YEAR('Signature Sheet'!$H$31)),'Signature Sheet'!H$31,NOW()),"")</f>
        <v/>
      </c>
      <c r="L77" s="109" t="str">
        <f>IFERROR(_xlfn.SWITCH('Processing Settings'!K77,"New","INSERT","Update","UPDATE","Delete","DELETE"),"")</f>
        <v/>
      </c>
    </row>
    <row r="78" spans="1:12">
      <c r="A78" s="109" t="str">
        <f>IFERROR(_xlfn.SWITCH('Processing Settings'!C78,"Eurex Derivate","XEUR","Xetra","XETR","Börse Frankfurt","XFRA","Xetra|Börse Frankfurt","XETR","",""),"")</f>
        <v/>
      </c>
      <c r="B78" s="109" t="str">
        <f>'Processing Settings'!A78</f>
        <v/>
      </c>
      <c r="C78" s="109">
        <f>'Processing Settings'!B78</f>
        <v>0</v>
      </c>
      <c r="D78" s="113">
        <f>IF('Processing Settings'!D78="CBF(I)","CBL",'Processing Settings'!D78)</f>
        <v>0</v>
      </c>
      <c r="E78" s="109">
        <f>'Processing Settings'!E78</f>
        <v>0</v>
      </c>
      <c r="F78" s="111">
        <f>'Processing Settings'!F78</f>
        <v>0</v>
      </c>
      <c r="G78" s="109" t="str">
        <f>IF('Processing Settings'!E78&lt;&gt;"","DEF","")</f>
        <v/>
      </c>
      <c r="H78" s="109" t="e">
        <f>_xlfn.SWITCH('Processing Settings'!G78,"Aggregation","AGGREGATE","Gross","GROSS","Netting ('UNWIND')","NET","Netting with Strange Nets ('NET/SPLIT')","NET","Aggregation with Linking","AGGREGATE")</f>
        <v>#N/A</v>
      </c>
      <c r="I78" s="109" t="e">
        <f>_xlfn.SWITCH('Processing Settings'!H78,"released","RELEASED","on hold","HOLD")</f>
        <v>#N/A</v>
      </c>
      <c r="J78" s="109" t="e">
        <f>IF(H78&lt;&gt;"",IF('Processing Settings'!G78="Gross","",IF(OR('Processing Settings'!G78="Netting with Strange Nets ('NET/SPLIT')",'Processing Settings'!G78="Aggregation with Linking",'Processing Settings'!G78="Aggregation"),"NET/SPLIT","UNWIND")),"")</f>
        <v>#N/A</v>
      </c>
      <c r="K78" s="112" t="str">
        <f ca="1">IF(C78&lt;&gt;0,IF(ISNUMBER(YEAR('Signature Sheet'!$H$31)),'Signature Sheet'!H$31,NOW()),"")</f>
        <v/>
      </c>
      <c r="L78" s="109" t="str">
        <f>IFERROR(_xlfn.SWITCH('Processing Settings'!K78,"New","INSERT","Update","UPDATE","Delete","DELETE"),"")</f>
        <v/>
      </c>
    </row>
    <row r="79" spans="1:12">
      <c r="A79" s="109" t="str">
        <f>IFERROR(_xlfn.SWITCH('Processing Settings'!C79,"Eurex Derivate","XEUR","Xetra","XETR","Börse Frankfurt","XFRA","Xetra|Börse Frankfurt","XETR","",""),"")</f>
        <v/>
      </c>
      <c r="B79" s="109" t="str">
        <f>'Processing Settings'!A79</f>
        <v/>
      </c>
      <c r="C79" s="109">
        <f>'Processing Settings'!B79</f>
        <v>0</v>
      </c>
      <c r="D79" s="113">
        <f>IF('Processing Settings'!D79="CBF(I)","CBL",'Processing Settings'!D79)</f>
        <v>0</v>
      </c>
      <c r="E79" s="109">
        <f>'Processing Settings'!E79</f>
        <v>0</v>
      </c>
      <c r="F79" s="111">
        <f>'Processing Settings'!F79</f>
        <v>0</v>
      </c>
      <c r="G79" s="109" t="str">
        <f>IF('Processing Settings'!E79&lt;&gt;"","DEF","")</f>
        <v/>
      </c>
      <c r="H79" s="109" t="e">
        <f>_xlfn.SWITCH('Processing Settings'!G79,"Aggregation","AGGREGATE","Gross","GROSS","Netting ('UNWIND')","NET","Netting with Strange Nets ('NET/SPLIT')","NET","Aggregation with Linking","AGGREGATE")</f>
        <v>#N/A</v>
      </c>
      <c r="I79" s="109" t="e">
        <f>_xlfn.SWITCH('Processing Settings'!H79,"released","RELEASED","on hold","HOLD")</f>
        <v>#N/A</v>
      </c>
      <c r="J79" s="109" t="e">
        <f>IF(H79&lt;&gt;"",IF('Processing Settings'!G79="Gross","",IF(OR('Processing Settings'!G79="Netting with Strange Nets ('NET/SPLIT')",'Processing Settings'!G79="Aggregation with Linking",'Processing Settings'!G79="Aggregation"),"NET/SPLIT","UNWIND")),"")</f>
        <v>#N/A</v>
      </c>
      <c r="K79" s="112" t="str">
        <f ca="1">IF(C79&lt;&gt;0,IF(ISNUMBER(YEAR('Signature Sheet'!$H$31)),'Signature Sheet'!H$31,NOW()),"")</f>
        <v/>
      </c>
      <c r="L79" s="109" t="str">
        <f>IFERROR(_xlfn.SWITCH('Processing Settings'!K79,"New","INSERT","Update","UPDATE","Delete","DELETE"),"")</f>
        <v/>
      </c>
    </row>
    <row r="80" spans="1:12">
      <c r="A80" s="109" t="str">
        <f>IFERROR(_xlfn.SWITCH('Processing Settings'!C80,"Eurex Derivate","XEUR","Xetra","XETR","Börse Frankfurt","XFRA","Xetra|Börse Frankfurt","XETR","",""),"")</f>
        <v/>
      </c>
      <c r="B80" s="109" t="str">
        <f>'Processing Settings'!A80</f>
        <v/>
      </c>
      <c r="C80" s="109">
        <f>'Processing Settings'!B80</f>
        <v>0</v>
      </c>
      <c r="D80" s="113">
        <f>IF('Processing Settings'!D80="CBF(I)","CBL",'Processing Settings'!D80)</f>
        <v>0</v>
      </c>
      <c r="E80" s="109">
        <f>'Processing Settings'!E80</f>
        <v>0</v>
      </c>
      <c r="F80" s="111">
        <f>'Processing Settings'!F80</f>
        <v>0</v>
      </c>
      <c r="G80" s="109" t="str">
        <f>IF('Processing Settings'!E80&lt;&gt;"","DEF","")</f>
        <v/>
      </c>
      <c r="H80" s="109" t="e">
        <f>_xlfn.SWITCH('Processing Settings'!G80,"Aggregation","AGGREGATE","Gross","GROSS","Netting ('UNWIND')","NET","Netting with Strange Nets ('NET/SPLIT')","NET","Aggregation with Linking","AGGREGATE")</f>
        <v>#N/A</v>
      </c>
      <c r="I80" s="109" t="e">
        <f>_xlfn.SWITCH('Processing Settings'!H80,"released","RELEASED","on hold","HOLD")</f>
        <v>#N/A</v>
      </c>
      <c r="J80" s="109" t="e">
        <f>IF(H80&lt;&gt;"",IF('Processing Settings'!G80="Gross","",IF(OR('Processing Settings'!G80="Netting with Strange Nets ('NET/SPLIT')",'Processing Settings'!G80="Aggregation with Linking",'Processing Settings'!G80="Aggregation"),"NET/SPLIT","UNWIND")),"")</f>
        <v>#N/A</v>
      </c>
      <c r="K80" s="112" t="str">
        <f ca="1">IF(C80&lt;&gt;0,IF(ISNUMBER(YEAR('Signature Sheet'!$H$31)),'Signature Sheet'!H$31,NOW()),"")</f>
        <v/>
      </c>
      <c r="L80" s="109" t="str">
        <f>IFERROR(_xlfn.SWITCH('Processing Settings'!K80,"New","INSERT","Update","UPDATE","Delete","DELETE"),"")</f>
        <v/>
      </c>
    </row>
    <row r="81" spans="1:12">
      <c r="A81" s="109" t="str">
        <f>IFERROR(_xlfn.SWITCH('Processing Settings'!C81,"Eurex Derivate","XEUR","Xetra","XETR","Börse Frankfurt","XFRA","Xetra|Börse Frankfurt","XETR","",""),"")</f>
        <v/>
      </c>
      <c r="B81" s="109" t="str">
        <f>'Processing Settings'!A81</f>
        <v/>
      </c>
      <c r="C81" s="109">
        <f>'Processing Settings'!B81</f>
        <v>0</v>
      </c>
      <c r="D81" s="113">
        <f>IF('Processing Settings'!D81="CBF(I)","CBL",'Processing Settings'!D81)</f>
        <v>0</v>
      </c>
      <c r="E81" s="109">
        <f>'Processing Settings'!E81</f>
        <v>0</v>
      </c>
      <c r="F81" s="111">
        <f>'Processing Settings'!F81</f>
        <v>0</v>
      </c>
      <c r="G81" s="109" t="str">
        <f>IF('Processing Settings'!E81&lt;&gt;"","DEF","")</f>
        <v/>
      </c>
      <c r="H81" s="109" t="e">
        <f>_xlfn.SWITCH('Processing Settings'!G81,"Aggregation","AGGREGATE","Gross","GROSS","Netting ('UNWIND')","NET","Netting with Strange Nets ('NET/SPLIT')","NET","Aggregation with Linking","AGGREGATE")</f>
        <v>#N/A</v>
      </c>
      <c r="I81" s="109" t="e">
        <f>_xlfn.SWITCH('Processing Settings'!H81,"released","RELEASED","on hold","HOLD")</f>
        <v>#N/A</v>
      </c>
      <c r="J81" s="109" t="e">
        <f>IF(H81&lt;&gt;"",IF('Processing Settings'!G81="Gross","",IF(OR('Processing Settings'!G81="Netting with Strange Nets ('NET/SPLIT')",'Processing Settings'!G81="Aggregation with Linking",'Processing Settings'!G81="Aggregation"),"NET/SPLIT","UNWIND")),"")</f>
        <v>#N/A</v>
      </c>
      <c r="K81" s="112" t="str">
        <f ca="1">IF(C81&lt;&gt;0,IF(ISNUMBER(YEAR('Signature Sheet'!$H$31)),'Signature Sheet'!H$31,NOW()),"")</f>
        <v/>
      </c>
      <c r="L81" s="109" t="str">
        <f>IFERROR(_xlfn.SWITCH('Processing Settings'!K81,"New","INSERT","Update","UPDATE","Delete","DELETE"),"")</f>
        <v/>
      </c>
    </row>
    <row r="82" spans="1:12">
      <c r="A82" s="109" t="str">
        <f>IFERROR(_xlfn.SWITCH('Processing Settings'!C82,"Eurex Derivate","XEUR","Xetra","XETR","Börse Frankfurt","XFRA","Xetra|Börse Frankfurt","XETR","",""),"")</f>
        <v/>
      </c>
      <c r="B82" s="109" t="str">
        <f>'Processing Settings'!A82</f>
        <v/>
      </c>
      <c r="C82" s="109">
        <f>'Processing Settings'!B82</f>
        <v>0</v>
      </c>
      <c r="D82" s="113">
        <f>IF('Processing Settings'!D82="CBF(I)","CBL",'Processing Settings'!D82)</f>
        <v>0</v>
      </c>
      <c r="E82" s="109">
        <f>'Processing Settings'!E82</f>
        <v>0</v>
      </c>
      <c r="F82" s="111">
        <f>'Processing Settings'!F82</f>
        <v>0</v>
      </c>
      <c r="G82" s="109" t="str">
        <f>IF('Processing Settings'!E82&lt;&gt;"","DEF","")</f>
        <v/>
      </c>
      <c r="H82" s="109" t="e">
        <f>_xlfn.SWITCH('Processing Settings'!G82,"Aggregation","AGGREGATE","Gross","GROSS","Netting ('UNWIND')","NET","Netting with Strange Nets ('NET/SPLIT')","NET","Aggregation with Linking","AGGREGATE")</f>
        <v>#N/A</v>
      </c>
      <c r="I82" s="109" t="e">
        <f>_xlfn.SWITCH('Processing Settings'!H82,"released","RELEASED","on hold","HOLD")</f>
        <v>#N/A</v>
      </c>
      <c r="J82" s="109" t="e">
        <f>IF(H82&lt;&gt;"",IF('Processing Settings'!G82="Gross","",IF(OR('Processing Settings'!G82="Netting with Strange Nets ('NET/SPLIT')",'Processing Settings'!G82="Aggregation with Linking",'Processing Settings'!G82="Aggregation"),"NET/SPLIT","UNWIND")),"")</f>
        <v>#N/A</v>
      </c>
      <c r="K82" s="112" t="str">
        <f ca="1">IF(C82&lt;&gt;0,IF(ISNUMBER(YEAR('Signature Sheet'!$H$31)),'Signature Sheet'!H$31,NOW()),"")</f>
        <v/>
      </c>
      <c r="L82" s="109" t="str">
        <f>IFERROR(_xlfn.SWITCH('Processing Settings'!K82,"New","INSERT","Update","UPDATE","Delete","DELETE"),"")</f>
        <v/>
      </c>
    </row>
    <row r="83" spans="1:12">
      <c r="A83" s="109" t="str">
        <f>IFERROR(_xlfn.SWITCH('Processing Settings'!C83,"Eurex Derivate","XEUR","Xetra","XETR","Börse Frankfurt","XFRA","Xetra|Börse Frankfurt","XETR","",""),"")</f>
        <v/>
      </c>
      <c r="B83" s="109" t="str">
        <f>'Processing Settings'!A83</f>
        <v/>
      </c>
      <c r="C83" s="109">
        <f>'Processing Settings'!B83</f>
        <v>0</v>
      </c>
      <c r="D83" s="113">
        <f>IF('Processing Settings'!D83="CBF(I)","CBL",'Processing Settings'!D83)</f>
        <v>0</v>
      </c>
      <c r="E83" s="109">
        <f>'Processing Settings'!E83</f>
        <v>0</v>
      </c>
      <c r="F83" s="111">
        <f>'Processing Settings'!F83</f>
        <v>0</v>
      </c>
      <c r="G83" s="109" t="str">
        <f>IF('Processing Settings'!E83&lt;&gt;"","DEF","")</f>
        <v/>
      </c>
      <c r="H83" s="109" t="e">
        <f>_xlfn.SWITCH('Processing Settings'!G83,"Aggregation","AGGREGATE","Gross","GROSS","Netting ('UNWIND')","NET","Netting with Strange Nets ('NET/SPLIT')","NET","Aggregation with Linking","AGGREGATE")</f>
        <v>#N/A</v>
      </c>
      <c r="I83" s="109" t="e">
        <f>_xlfn.SWITCH('Processing Settings'!H83,"released","RELEASED","on hold","HOLD")</f>
        <v>#N/A</v>
      </c>
      <c r="J83" s="109" t="e">
        <f>IF(H83&lt;&gt;"",IF('Processing Settings'!G83="Gross","",IF(OR('Processing Settings'!G83="Netting with Strange Nets ('NET/SPLIT')",'Processing Settings'!G83="Aggregation with Linking",'Processing Settings'!G83="Aggregation"),"NET/SPLIT","UNWIND")),"")</f>
        <v>#N/A</v>
      </c>
      <c r="K83" s="112" t="str">
        <f ca="1">IF(C83&lt;&gt;0,IF(ISNUMBER(YEAR('Signature Sheet'!$H$31)),'Signature Sheet'!H$31,NOW()),"")</f>
        <v/>
      </c>
      <c r="L83" s="109" t="str">
        <f>IFERROR(_xlfn.SWITCH('Processing Settings'!K83,"New","INSERT","Update","UPDATE","Delete","DELETE"),"")</f>
        <v/>
      </c>
    </row>
    <row r="84" spans="1:12">
      <c r="A84" s="109" t="str">
        <f>IFERROR(_xlfn.SWITCH('Processing Settings'!C84,"Eurex Derivate","XEUR","Xetra","XETR","Börse Frankfurt","XFRA","Xetra|Börse Frankfurt","XETR","",""),"")</f>
        <v/>
      </c>
      <c r="B84" s="109" t="str">
        <f>'Processing Settings'!A84</f>
        <v/>
      </c>
      <c r="C84" s="109">
        <f>'Processing Settings'!B84</f>
        <v>0</v>
      </c>
      <c r="D84" s="113">
        <f>IF('Processing Settings'!D84="CBF(I)","CBL",'Processing Settings'!D84)</f>
        <v>0</v>
      </c>
      <c r="E84" s="109">
        <f>'Processing Settings'!E84</f>
        <v>0</v>
      </c>
      <c r="F84" s="111">
        <f>'Processing Settings'!F84</f>
        <v>0</v>
      </c>
      <c r="G84" s="109" t="str">
        <f>IF('Processing Settings'!E84&lt;&gt;"","DEF","")</f>
        <v/>
      </c>
      <c r="H84" s="109" t="e">
        <f>_xlfn.SWITCH('Processing Settings'!G84,"Aggregation","AGGREGATE","Gross","GROSS","Netting ('UNWIND')","NET","Netting with Strange Nets ('NET/SPLIT')","NET","Aggregation with Linking","AGGREGATE")</f>
        <v>#N/A</v>
      </c>
      <c r="I84" s="109" t="e">
        <f>_xlfn.SWITCH('Processing Settings'!H84,"released","RELEASED","on hold","HOLD")</f>
        <v>#N/A</v>
      </c>
      <c r="J84" s="109" t="e">
        <f>IF(H84&lt;&gt;"",IF('Processing Settings'!G84="Gross","",IF(OR('Processing Settings'!G84="Netting with Strange Nets ('NET/SPLIT')",'Processing Settings'!G84="Aggregation with Linking",'Processing Settings'!G84="Aggregation"),"NET/SPLIT","UNWIND")),"")</f>
        <v>#N/A</v>
      </c>
      <c r="K84" s="112" t="str">
        <f ca="1">IF(C84&lt;&gt;0,IF(ISNUMBER(YEAR('Signature Sheet'!$H$31)),'Signature Sheet'!H$31,NOW()),"")</f>
        <v/>
      </c>
      <c r="L84" s="109" t="str">
        <f>IFERROR(_xlfn.SWITCH('Processing Settings'!K84,"New","INSERT","Update","UPDATE","Delete","DELETE"),"")</f>
        <v/>
      </c>
    </row>
    <row r="85" spans="1:12">
      <c r="A85" s="109" t="str">
        <f>IFERROR(_xlfn.SWITCH('Processing Settings'!C85,"Eurex Derivate","XEUR","Xetra","XETR","Börse Frankfurt","XFRA","Xetra|Börse Frankfurt","XETR","",""),"")</f>
        <v/>
      </c>
      <c r="B85" s="109" t="str">
        <f>'Processing Settings'!A85</f>
        <v/>
      </c>
      <c r="C85" s="109">
        <f>'Processing Settings'!B85</f>
        <v>0</v>
      </c>
      <c r="D85" s="113">
        <f>IF('Processing Settings'!D85="CBF(I)","CBL",'Processing Settings'!D85)</f>
        <v>0</v>
      </c>
      <c r="E85" s="109">
        <f>'Processing Settings'!E85</f>
        <v>0</v>
      </c>
      <c r="F85" s="111">
        <f>'Processing Settings'!F85</f>
        <v>0</v>
      </c>
      <c r="G85" s="109" t="str">
        <f>IF('Processing Settings'!E85&lt;&gt;"","DEF","")</f>
        <v/>
      </c>
      <c r="H85" s="109" t="e">
        <f>_xlfn.SWITCH('Processing Settings'!G85,"Aggregation","AGGREGATE","Gross","GROSS","Netting ('UNWIND')","NET","Netting with Strange Nets ('NET/SPLIT')","NET","Aggregation with Linking","AGGREGATE")</f>
        <v>#N/A</v>
      </c>
      <c r="I85" s="109" t="e">
        <f>_xlfn.SWITCH('Processing Settings'!H85,"released","RELEASED","on hold","HOLD")</f>
        <v>#N/A</v>
      </c>
      <c r="J85" s="109" t="e">
        <f>IF(H85&lt;&gt;"",IF('Processing Settings'!G85="Gross","",IF(OR('Processing Settings'!G85="Netting with Strange Nets ('NET/SPLIT')",'Processing Settings'!G85="Aggregation with Linking",'Processing Settings'!G85="Aggregation"),"NET/SPLIT","UNWIND")),"")</f>
        <v>#N/A</v>
      </c>
      <c r="K85" s="112" t="str">
        <f ca="1">IF(C85&lt;&gt;0,IF(ISNUMBER(YEAR('Signature Sheet'!$H$31)),'Signature Sheet'!H$31,NOW()),"")</f>
        <v/>
      </c>
      <c r="L85" s="109" t="str">
        <f>IFERROR(_xlfn.SWITCH('Processing Settings'!K85,"New","INSERT","Update","UPDATE","Delete","DELETE"),"")</f>
        <v/>
      </c>
    </row>
    <row r="86" spans="1:12">
      <c r="A86" s="109" t="str">
        <f>IFERROR(_xlfn.SWITCH('Processing Settings'!C86,"Eurex Derivate","XEUR","Xetra","XETR","Börse Frankfurt","XFRA","Xetra|Börse Frankfurt","XETR","",""),"")</f>
        <v/>
      </c>
      <c r="B86" s="109" t="str">
        <f>'Processing Settings'!A86</f>
        <v/>
      </c>
      <c r="C86" s="109">
        <f>'Processing Settings'!B86</f>
        <v>0</v>
      </c>
      <c r="D86" s="113">
        <f>IF('Processing Settings'!D86="CBF(I)","CBL",'Processing Settings'!D86)</f>
        <v>0</v>
      </c>
      <c r="E86" s="109">
        <f>'Processing Settings'!E86</f>
        <v>0</v>
      </c>
      <c r="F86" s="111">
        <f>'Processing Settings'!F86</f>
        <v>0</v>
      </c>
      <c r="G86" s="109" t="str">
        <f>IF('Processing Settings'!E86&lt;&gt;"","DEF","")</f>
        <v/>
      </c>
      <c r="H86" s="109" t="e">
        <f>_xlfn.SWITCH('Processing Settings'!G86,"Aggregation","AGGREGATE","Gross","GROSS","Netting ('UNWIND')","NET","Netting with Strange Nets ('NET/SPLIT')","NET","Aggregation with Linking","AGGREGATE")</f>
        <v>#N/A</v>
      </c>
      <c r="I86" s="109" t="e">
        <f>_xlfn.SWITCH('Processing Settings'!H86,"released","RELEASED","on hold","HOLD")</f>
        <v>#N/A</v>
      </c>
      <c r="J86" s="109" t="e">
        <f>IF(H86&lt;&gt;"",IF('Processing Settings'!G86="Gross","",IF(OR('Processing Settings'!G86="Netting with Strange Nets ('NET/SPLIT')",'Processing Settings'!G86="Aggregation with Linking",'Processing Settings'!G86="Aggregation"),"NET/SPLIT","UNWIND")),"")</f>
        <v>#N/A</v>
      </c>
      <c r="K86" s="112" t="str">
        <f ca="1">IF(C86&lt;&gt;0,IF(ISNUMBER(YEAR('Signature Sheet'!$H$31)),'Signature Sheet'!H$31,NOW()),"")</f>
        <v/>
      </c>
      <c r="L86" s="109" t="str">
        <f>IFERROR(_xlfn.SWITCH('Processing Settings'!K86,"New","INSERT","Update","UPDATE","Delete","DELETE"),"")</f>
        <v/>
      </c>
    </row>
    <row r="87" spans="1:12">
      <c r="A87" s="109" t="str">
        <f>IFERROR(_xlfn.SWITCH('Processing Settings'!C87,"Eurex Derivate","XEUR","Xetra","XETR","Börse Frankfurt","XFRA","Xetra|Börse Frankfurt","XETR","",""),"")</f>
        <v/>
      </c>
      <c r="B87" s="109" t="str">
        <f>'Processing Settings'!A87</f>
        <v/>
      </c>
      <c r="C87" s="109">
        <f>'Processing Settings'!B87</f>
        <v>0</v>
      </c>
      <c r="D87" s="113">
        <f>IF('Processing Settings'!D87="CBF(I)","CBL",'Processing Settings'!D87)</f>
        <v>0</v>
      </c>
      <c r="E87" s="109">
        <f>'Processing Settings'!E87</f>
        <v>0</v>
      </c>
      <c r="F87" s="111">
        <f>'Processing Settings'!F87</f>
        <v>0</v>
      </c>
      <c r="G87" s="109" t="str">
        <f>IF('Processing Settings'!E87&lt;&gt;"","DEF","")</f>
        <v/>
      </c>
      <c r="H87" s="109" t="e">
        <f>_xlfn.SWITCH('Processing Settings'!G87,"Aggregation","AGGREGATE","Gross","GROSS","Netting ('UNWIND')","NET","Netting with Strange Nets ('NET/SPLIT')","NET","Aggregation with Linking","AGGREGATE")</f>
        <v>#N/A</v>
      </c>
      <c r="I87" s="109" t="e">
        <f>_xlfn.SWITCH('Processing Settings'!H87,"released","RELEASED","on hold","HOLD")</f>
        <v>#N/A</v>
      </c>
      <c r="J87" s="109" t="e">
        <f>IF(H87&lt;&gt;"",IF('Processing Settings'!G87="Gross","",IF(OR('Processing Settings'!G87="Netting with Strange Nets ('NET/SPLIT')",'Processing Settings'!G87="Aggregation with Linking",'Processing Settings'!G87="Aggregation"),"NET/SPLIT","UNWIND")),"")</f>
        <v>#N/A</v>
      </c>
      <c r="K87" s="112" t="str">
        <f ca="1">IF(C87&lt;&gt;0,IF(ISNUMBER(YEAR('Signature Sheet'!$H$31)),'Signature Sheet'!H$31,NOW()),"")</f>
        <v/>
      </c>
      <c r="L87" s="109" t="str">
        <f>IFERROR(_xlfn.SWITCH('Processing Settings'!K87,"New","INSERT","Update","UPDATE","Delete","DELETE"),"")</f>
        <v/>
      </c>
    </row>
    <row r="88" spans="1:12">
      <c r="A88" s="109" t="str">
        <f>IFERROR(_xlfn.SWITCH('Processing Settings'!C88,"Eurex Derivate","XEUR","Xetra","XETR","Börse Frankfurt","XFRA","Xetra|Börse Frankfurt","XETR","",""),"")</f>
        <v/>
      </c>
      <c r="B88" s="109" t="str">
        <f>'Processing Settings'!A88</f>
        <v/>
      </c>
      <c r="C88" s="109">
        <f>'Processing Settings'!B88</f>
        <v>0</v>
      </c>
      <c r="D88" s="113">
        <f>IF('Processing Settings'!D88="CBF(I)","CBL",'Processing Settings'!D88)</f>
        <v>0</v>
      </c>
      <c r="E88" s="109">
        <f>'Processing Settings'!E88</f>
        <v>0</v>
      </c>
      <c r="F88" s="111">
        <f>'Processing Settings'!F88</f>
        <v>0</v>
      </c>
      <c r="G88" s="109" t="str">
        <f>IF('Processing Settings'!E88&lt;&gt;"","DEF","")</f>
        <v/>
      </c>
      <c r="H88" s="109" t="e">
        <f>_xlfn.SWITCH('Processing Settings'!G88,"Aggregation","AGGREGATE","Gross","GROSS","Netting ('UNWIND')","NET","Netting with Strange Nets ('NET/SPLIT')","NET","Aggregation with Linking","AGGREGATE")</f>
        <v>#N/A</v>
      </c>
      <c r="I88" s="109" t="e">
        <f>_xlfn.SWITCH('Processing Settings'!H88,"released","RELEASED","on hold","HOLD")</f>
        <v>#N/A</v>
      </c>
      <c r="J88" s="109" t="e">
        <f>IF(H88&lt;&gt;"",IF('Processing Settings'!G88="Gross","",IF(OR('Processing Settings'!G88="Netting with Strange Nets ('NET/SPLIT')",'Processing Settings'!G88="Aggregation with Linking",'Processing Settings'!G88="Aggregation"),"NET/SPLIT","UNWIND")),"")</f>
        <v>#N/A</v>
      </c>
      <c r="K88" s="112" t="str">
        <f ca="1">IF(C88&lt;&gt;0,IF(ISNUMBER(YEAR('Signature Sheet'!$H$31)),'Signature Sheet'!H$31,NOW()),"")</f>
        <v/>
      </c>
      <c r="L88" s="109" t="str">
        <f>IFERROR(_xlfn.SWITCH('Processing Settings'!K88,"New","INSERT","Update","UPDATE","Delete","DELETE"),"")</f>
        <v/>
      </c>
    </row>
    <row r="89" spans="1:12">
      <c r="A89" s="109" t="str">
        <f>IFERROR(_xlfn.SWITCH('Processing Settings'!C89,"Eurex Derivate","XEUR","Xetra","XETR","Börse Frankfurt","XFRA","Xetra|Börse Frankfurt","XETR","",""),"")</f>
        <v/>
      </c>
      <c r="B89" s="109" t="str">
        <f>'Processing Settings'!A89</f>
        <v/>
      </c>
      <c r="C89" s="109">
        <f>'Processing Settings'!B89</f>
        <v>0</v>
      </c>
      <c r="D89" s="113">
        <f>IF('Processing Settings'!D89="CBF(I)","CBL",'Processing Settings'!D89)</f>
        <v>0</v>
      </c>
      <c r="E89" s="109">
        <f>'Processing Settings'!E89</f>
        <v>0</v>
      </c>
      <c r="F89" s="111">
        <f>'Processing Settings'!F89</f>
        <v>0</v>
      </c>
      <c r="G89" s="109" t="str">
        <f>IF('Processing Settings'!E89&lt;&gt;"","DEF","")</f>
        <v/>
      </c>
      <c r="H89" s="109" t="e">
        <f>_xlfn.SWITCH('Processing Settings'!G89,"Aggregation","AGGREGATE","Gross","GROSS","Netting ('UNWIND')","NET","Netting with Strange Nets ('NET/SPLIT')","NET","Aggregation with Linking","AGGREGATE")</f>
        <v>#N/A</v>
      </c>
      <c r="I89" s="109" t="e">
        <f>_xlfn.SWITCH('Processing Settings'!H89,"released","RELEASED","on hold","HOLD")</f>
        <v>#N/A</v>
      </c>
      <c r="J89" s="109" t="e">
        <f>IF(H89&lt;&gt;"",IF('Processing Settings'!G89="Gross","",IF(OR('Processing Settings'!G89="Netting with Strange Nets ('NET/SPLIT')",'Processing Settings'!G89="Aggregation with Linking",'Processing Settings'!G89="Aggregation"),"NET/SPLIT","UNWIND")),"")</f>
        <v>#N/A</v>
      </c>
      <c r="K89" s="112" t="str">
        <f ca="1">IF(C89&lt;&gt;0,IF(ISNUMBER(YEAR('Signature Sheet'!$H$31)),'Signature Sheet'!H$31,NOW()),"")</f>
        <v/>
      </c>
      <c r="L89" s="109" t="str">
        <f>IFERROR(_xlfn.SWITCH('Processing Settings'!K89,"New","INSERT","Update","UPDATE","Delete","DELETE"),"")</f>
        <v/>
      </c>
    </row>
    <row r="90" spans="1:12">
      <c r="A90" s="109" t="str">
        <f>IFERROR(_xlfn.SWITCH('Processing Settings'!C90,"Eurex Derivate","XEUR","Xetra","XETR","Börse Frankfurt","XFRA","Xetra|Börse Frankfurt","XETR","",""),"")</f>
        <v/>
      </c>
      <c r="B90" s="109" t="str">
        <f>'Processing Settings'!A90</f>
        <v/>
      </c>
      <c r="C90" s="109">
        <f>'Processing Settings'!B90</f>
        <v>0</v>
      </c>
      <c r="D90" s="113">
        <f>IF('Processing Settings'!D90="CBF(I)","CBL",'Processing Settings'!D90)</f>
        <v>0</v>
      </c>
      <c r="E90" s="109">
        <f>'Processing Settings'!E90</f>
        <v>0</v>
      </c>
      <c r="F90" s="111">
        <f>'Processing Settings'!F90</f>
        <v>0</v>
      </c>
      <c r="G90" s="109" t="str">
        <f>IF('Processing Settings'!E90&lt;&gt;"","DEF","")</f>
        <v/>
      </c>
      <c r="H90" s="109" t="e">
        <f>_xlfn.SWITCH('Processing Settings'!G90,"Aggregation","AGGREGATE","Gross","GROSS","Netting ('UNWIND')","NET","Netting with Strange Nets ('NET/SPLIT')","NET","Aggregation with Linking","AGGREGATE")</f>
        <v>#N/A</v>
      </c>
      <c r="I90" s="109" t="e">
        <f>_xlfn.SWITCH('Processing Settings'!H90,"released","RELEASED","on hold","HOLD")</f>
        <v>#N/A</v>
      </c>
      <c r="J90" s="109" t="e">
        <f>IF(H90&lt;&gt;"",IF('Processing Settings'!G90="Gross","",IF(OR('Processing Settings'!G90="Netting with Strange Nets ('NET/SPLIT')",'Processing Settings'!G90="Aggregation with Linking",'Processing Settings'!G90="Aggregation"),"NET/SPLIT","UNWIND")),"")</f>
        <v>#N/A</v>
      </c>
      <c r="K90" s="112" t="str">
        <f ca="1">IF(C90&lt;&gt;0,IF(ISNUMBER(YEAR('Signature Sheet'!$H$31)),'Signature Sheet'!H$31,NOW()),"")</f>
        <v/>
      </c>
      <c r="L90" s="109" t="str">
        <f>IFERROR(_xlfn.SWITCH('Processing Settings'!K90,"New","INSERT","Update","UPDATE","Delete","DELETE"),"")</f>
        <v/>
      </c>
    </row>
    <row r="91" spans="1:12">
      <c r="A91" s="109" t="str">
        <f>IFERROR(_xlfn.SWITCH('Processing Settings'!C91,"Eurex Derivate","XEUR","Xetra","XETR","Börse Frankfurt","XFRA","Xetra|Börse Frankfurt","XETR","",""),"")</f>
        <v/>
      </c>
      <c r="B91" s="109" t="str">
        <f>'Processing Settings'!A91</f>
        <v/>
      </c>
      <c r="C91" s="109">
        <f>'Processing Settings'!B91</f>
        <v>0</v>
      </c>
      <c r="D91" s="113">
        <f>IF('Processing Settings'!D91="CBF(I)","CBL",'Processing Settings'!D91)</f>
        <v>0</v>
      </c>
      <c r="E91" s="109">
        <f>'Processing Settings'!E91</f>
        <v>0</v>
      </c>
      <c r="F91" s="111">
        <f>'Processing Settings'!F91</f>
        <v>0</v>
      </c>
      <c r="G91" s="109" t="str">
        <f>IF('Processing Settings'!E91&lt;&gt;"","DEF","")</f>
        <v/>
      </c>
      <c r="H91" s="109" t="e">
        <f>_xlfn.SWITCH('Processing Settings'!G91,"Aggregation","AGGREGATE","Gross","GROSS","Netting ('UNWIND')","NET","Netting with Strange Nets ('NET/SPLIT')","NET","Aggregation with Linking","AGGREGATE")</f>
        <v>#N/A</v>
      </c>
      <c r="I91" s="109" t="e">
        <f>_xlfn.SWITCH('Processing Settings'!H91,"released","RELEASED","on hold","HOLD")</f>
        <v>#N/A</v>
      </c>
      <c r="J91" s="109" t="e">
        <f>IF(H91&lt;&gt;"",IF('Processing Settings'!G91="Gross","",IF(OR('Processing Settings'!G91="Netting with Strange Nets ('NET/SPLIT')",'Processing Settings'!G91="Aggregation with Linking",'Processing Settings'!G91="Aggregation"),"NET/SPLIT","UNWIND")),"")</f>
        <v>#N/A</v>
      </c>
      <c r="K91" s="112" t="str">
        <f ca="1">IF(C91&lt;&gt;0,IF(ISNUMBER(YEAR('Signature Sheet'!$H$31)),'Signature Sheet'!H$31,NOW()),"")</f>
        <v/>
      </c>
      <c r="L91" s="109" t="str">
        <f>IFERROR(_xlfn.SWITCH('Processing Settings'!K91,"New","INSERT","Update","UPDATE","Delete","DELETE"),"")</f>
        <v/>
      </c>
    </row>
    <row r="92" spans="1:12">
      <c r="A92" s="109" t="str">
        <f>IFERROR(_xlfn.SWITCH('Processing Settings'!C92,"Eurex Derivate","XEUR","Xetra","XETR","Börse Frankfurt","XFRA","Xetra|Börse Frankfurt","XETR","",""),"")</f>
        <v/>
      </c>
      <c r="B92" s="109" t="str">
        <f>'Processing Settings'!A92</f>
        <v/>
      </c>
      <c r="C92" s="109">
        <f>'Processing Settings'!B92</f>
        <v>0</v>
      </c>
      <c r="D92" s="113">
        <f>IF('Processing Settings'!D92="CBF(I)","CBL",'Processing Settings'!D92)</f>
        <v>0</v>
      </c>
      <c r="E92" s="109">
        <f>'Processing Settings'!E92</f>
        <v>0</v>
      </c>
      <c r="F92" s="111">
        <f>'Processing Settings'!F92</f>
        <v>0</v>
      </c>
      <c r="G92" s="109" t="str">
        <f>IF('Processing Settings'!E92&lt;&gt;"","DEF","")</f>
        <v/>
      </c>
      <c r="H92" s="109" t="e">
        <f>_xlfn.SWITCH('Processing Settings'!G92,"Aggregation","AGGREGATE","Gross","GROSS","Netting ('UNWIND')","NET","Netting with Strange Nets ('NET/SPLIT')","NET","Aggregation with Linking","AGGREGATE")</f>
        <v>#N/A</v>
      </c>
      <c r="I92" s="109" t="e">
        <f>_xlfn.SWITCH('Processing Settings'!H92,"released","RELEASED","on hold","HOLD")</f>
        <v>#N/A</v>
      </c>
      <c r="J92" s="109" t="e">
        <f>IF(H92&lt;&gt;"",IF('Processing Settings'!G92="Gross","",IF(OR('Processing Settings'!G92="Netting with Strange Nets ('NET/SPLIT')",'Processing Settings'!G92="Aggregation with Linking",'Processing Settings'!G92="Aggregation"),"NET/SPLIT","UNWIND")),"")</f>
        <v>#N/A</v>
      </c>
      <c r="K92" s="112" t="str">
        <f ca="1">IF(C92&lt;&gt;0,IF(ISNUMBER(YEAR('Signature Sheet'!$H$31)),'Signature Sheet'!H$31,NOW()),"")</f>
        <v/>
      </c>
      <c r="L92" s="109" t="str">
        <f>IFERROR(_xlfn.SWITCH('Processing Settings'!K92,"New","INSERT","Update","UPDATE","Delete","DELETE"),"")</f>
        <v/>
      </c>
    </row>
    <row r="93" spans="1:12">
      <c r="A93" s="109" t="str">
        <f>IFERROR(_xlfn.SWITCH('Processing Settings'!C93,"Eurex Derivate","XEUR","Xetra","XETR","Börse Frankfurt","XFRA","Xetra|Börse Frankfurt","XETR","",""),"")</f>
        <v/>
      </c>
      <c r="B93" s="109" t="str">
        <f>'Processing Settings'!A93</f>
        <v/>
      </c>
      <c r="C93" s="109">
        <f>'Processing Settings'!B93</f>
        <v>0</v>
      </c>
      <c r="D93" s="113">
        <f>IF('Processing Settings'!D93="CBF(I)","CBL",'Processing Settings'!D93)</f>
        <v>0</v>
      </c>
      <c r="E93" s="109">
        <f>'Processing Settings'!E93</f>
        <v>0</v>
      </c>
      <c r="F93" s="111">
        <f>'Processing Settings'!F93</f>
        <v>0</v>
      </c>
      <c r="G93" s="109" t="str">
        <f>IF('Processing Settings'!E93&lt;&gt;"","DEF","")</f>
        <v/>
      </c>
      <c r="H93" s="109" t="e">
        <f>_xlfn.SWITCH('Processing Settings'!G93,"Aggregation","AGGREGATE","Gross","GROSS","Netting ('UNWIND')","NET","Netting with Strange Nets ('NET/SPLIT')","NET","Aggregation with Linking","AGGREGATE")</f>
        <v>#N/A</v>
      </c>
      <c r="I93" s="109" t="e">
        <f>_xlfn.SWITCH('Processing Settings'!H93,"released","RELEASED","on hold","HOLD")</f>
        <v>#N/A</v>
      </c>
      <c r="J93" s="109" t="e">
        <f>IF(H93&lt;&gt;"",IF('Processing Settings'!G93="Gross","",IF(OR('Processing Settings'!G93="Netting with Strange Nets ('NET/SPLIT')",'Processing Settings'!G93="Aggregation with Linking",'Processing Settings'!G93="Aggregation"),"NET/SPLIT","UNWIND")),"")</f>
        <v>#N/A</v>
      </c>
      <c r="K93" s="112" t="str">
        <f ca="1">IF(C93&lt;&gt;0,IF(ISNUMBER(YEAR('Signature Sheet'!$H$31)),'Signature Sheet'!H$31,NOW()),"")</f>
        <v/>
      </c>
      <c r="L93" s="109" t="str">
        <f>IFERROR(_xlfn.SWITCH('Processing Settings'!K93,"New","INSERT","Update","UPDATE","Delete","DELETE"),"")</f>
        <v/>
      </c>
    </row>
    <row r="94" spans="1:12">
      <c r="A94" s="109" t="str">
        <f>IFERROR(_xlfn.SWITCH('Processing Settings'!C94,"Eurex Derivate","XEUR","Xetra","XETR","Börse Frankfurt","XFRA","Xetra|Börse Frankfurt","XETR","",""),"")</f>
        <v/>
      </c>
      <c r="B94" s="109" t="str">
        <f>'Processing Settings'!A94</f>
        <v/>
      </c>
      <c r="C94" s="109">
        <f>'Processing Settings'!B94</f>
        <v>0</v>
      </c>
      <c r="D94" s="113">
        <f>IF('Processing Settings'!D94="CBF(I)","CBL",'Processing Settings'!D94)</f>
        <v>0</v>
      </c>
      <c r="E94" s="109">
        <f>'Processing Settings'!E94</f>
        <v>0</v>
      </c>
      <c r="F94" s="111">
        <f>'Processing Settings'!F94</f>
        <v>0</v>
      </c>
      <c r="G94" s="109" t="str">
        <f>IF('Processing Settings'!E94&lt;&gt;"","DEF","")</f>
        <v/>
      </c>
      <c r="H94" s="109" t="e">
        <f>_xlfn.SWITCH('Processing Settings'!G94,"Aggregation","AGGREGATE","Gross","GROSS","Netting ('UNWIND')","NET","Netting with Strange Nets ('NET/SPLIT')","NET","Aggregation with Linking","AGGREGATE")</f>
        <v>#N/A</v>
      </c>
      <c r="I94" s="109" t="e">
        <f>_xlfn.SWITCH('Processing Settings'!H94,"released","RELEASED","on hold","HOLD")</f>
        <v>#N/A</v>
      </c>
      <c r="J94" s="109" t="e">
        <f>IF(H94&lt;&gt;"",IF('Processing Settings'!G94="Gross","",IF(OR('Processing Settings'!G94="Netting with Strange Nets ('NET/SPLIT')",'Processing Settings'!G94="Aggregation with Linking",'Processing Settings'!G94="Aggregation"),"NET/SPLIT","UNWIND")),"")</f>
        <v>#N/A</v>
      </c>
      <c r="K94" s="112" t="str">
        <f ca="1">IF(C94&lt;&gt;0,IF(ISNUMBER(YEAR('Signature Sheet'!$H$31)),'Signature Sheet'!H$31,NOW()),"")</f>
        <v/>
      </c>
      <c r="L94" s="109" t="str">
        <f>IFERROR(_xlfn.SWITCH('Processing Settings'!K94,"New","INSERT","Update","UPDATE","Delete","DELETE"),"")</f>
        <v/>
      </c>
    </row>
    <row r="95" spans="1:12">
      <c r="A95" s="109" t="str">
        <f>IFERROR(_xlfn.SWITCH('Processing Settings'!C95,"Eurex Derivate","XEUR","Xetra","XETR","Börse Frankfurt","XFRA","Xetra|Börse Frankfurt","XETR","",""),"")</f>
        <v/>
      </c>
      <c r="B95" s="109" t="str">
        <f>'Processing Settings'!A95</f>
        <v/>
      </c>
      <c r="C95" s="109">
        <f>'Processing Settings'!B95</f>
        <v>0</v>
      </c>
      <c r="D95" s="113">
        <f>IF('Processing Settings'!D95="CBF(I)","CBL",'Processing Settings'!D95)</f>
        <v>0</v>
      </c>
      <c r="E95" s="109">
        <f>'Processing Settings'!E95</f>
        <v>0</v>
      </c>
      <c r="F95" s="111">
        <f>'Processing Settings'!F95</f>
        <v>0</v>
      </c>
      <c r="G95" s="109" t="str">
        <f>IF('Processing Settings'!E95&lt;&gt;"","DEF","")</f>
        <v/>
      </c>
      <c r="H95" s="109" t="e">
        <f>_xlfn.SWITCH('Processing Settings'!G95,"Aggregation","AGGREGATE","Gross","GROSS","Netting ('UNWIND')","NET","Netting with Strange Nets ('NET/SPLIT')","NET","Aggregation with Linking","AGGREGATE")</f>
        <v>#N/A</v>
      </c>
      <c r="I95" s="109" t="e">
        <f>_xlfn.SWITCH('Processing Settings'!H95,"released","RELEASED","on hold","HOLD")</f>
        <v>#N/A</v>
      </c>
      <c r="J95" s="109" t="e">
        <f>IF(H95&lt;&gt;"",IF('Processing Settings'!G95="Gross","",IF(OR('Processing Settings'!G95="Netting with Strange Nets ('NET/SPLIT')",'Processing Settings'!G95="Aggregation with Linking",'Processing Settings'!G95="Aggregation"),"NET/SPLIT","UNWIND")),"")</f>
        <v>#N/A</v>
      </c>
      <c r="K95" s="112" t="str">
        <f ca="1">IF(C95&lt;&gt;0,IF(ISNUMBER(YEAR('Signature Sheet'!$H$31)),'Signature Sheet'!H$31,NOW()),"")</f>
        <v/>
      </c>
      <c r="L95" s="109" t="str">
        <f>IFERROR(_xlfn.SWITCH('Processing Settings'!K95,"New","INSERT","Update","UPDATE","Delete","DELETE"),"")</f>
        <v/>
      </c>
    </row>
    <row r="96" spans="1:12">
      <c r="A96" s="109" t="str">
        <f>IFERROR(_xlfn.SWITCH('Processing Settings'!C96,"Eurex Derivate","XEUR","Xetra","XETR","Börse Frankfurt","XFRA","Xetra|Börse Frankfurt","XETR","",""),"")</f>
        <v/>
      </c>
      <c r="B96" s="109" t="str">
        <f>'Processing Settings'!A96</f>
        <v/>
      </c>
      <c r="C96" s="109">
        <f>'Processing Settings'!B96</f>
        <v>0</v>
      </c>
      <c r="D96" s="113">
        <f>IF('Processing Settings'!D96="CBF(I)","CBL",'Processing Settings'!D96)</f>
        <v>0</v>
      </c>
      <c r="E96" s="109">
        <f>'Processing Settings'!E96</f>
        <v>0</v>
      </c>
      <c r="F96" s="111">
        <f>'Processing Settings'!F96</f>
        <v>0</v>
      </c>
      <c r="G96" s="109" t="str">
        <f>IF('Processing Settings'!E96&lt;&gt;"","DEF","")</f>
        <v/>
      </c>
      <c r="H96" s="109" t="e">
        <f>_xlfn.SWITCH('Processing Settings'!G96,"Aggregation","AGGREGATE","Gross","GROSS","Netting ('UNWIND')","NET","Netting with Strange Nets ('NET/SPLIT')","NET","Aggregation with Linking","AGGREGATE")</f>
        <v>#N/A</v>
      </c>
      <c r="I96" s="109" t="e">
        <f>_xlfn.SWITCH('Processing Settings'!H96,"released","RELEASED","on hold","HOLD")</f>
        <v>#N/A</v>
      </c>
      <c r="J96" s="109" t="e">
        <f>IF(H96&lt;&gt;"",IF('Processing Settings'!G96="Gross","",IF(OR('Processing Settings'!G96="Netting with Strange Nets ('NET/SPLIT')",'Processing Settings'!G96="Aggregation with Linking",'Processing Settings'!G96="Aggregation"),"NET/SPLIT","UNWIND")),"")</f>
        <v>#N/A</v>
      </c>
      <c r="K96" s="112" t="str">
        <f ca="1">IF(C96&lt;&gt;0,IF(ISNUMBER(YEAR('Signature Sheet'!$H$31)),'Signature Sheet'!H$31,NOW()),"")</f>
        <v/>
      </c>
      <c r="L96" s="109" t="str">
        <f>IFERROR(_xlfn.SWITCH('Processing Settings'!K96,"New","INSERT","Update","UPDATE","Delete","DELETE"),"")</f>
        <v/>
      </c>
    </row>
    <row r="97" spans="1:12">
      <c r="A97" s="109" t="str">
        <f>IFERROR(_xlfn.SWITCH('Processing Settings'!C97,"Eurex Derivate","XEUR","Xetra","XETR","Börse Frankfurt","XFRA","Xetra|Börse Frankfurt","XETR","",""),"")</f>
        <v/>
      </c>
      <c r="B97" s="109" t="str">
        <f>'Processing Settings'!A97</f>
        <v/>
      </c>
      <c r="C97" s="109">
        <f>'Processing Settings'!B97</f>
        <v>0</v>
      </c>
      <c r="D97" s="113">
        <f>IF('Processing Settings'!D97="CBF(I)","CBL",'Processing Settings'!D97)</f>
        <v>0</v>
      </c>
      <c r="E97" s="109">
        <f>'Processing Settings'!E97</f>
        <v>0</v>
      </c>
      <c r="F97" s="111">
        <f>'Processing Settings'!F97</f>
        <v>0</v>
      </c>
      <c r="G97" s="109" t="str">
        <f>IF('Processing Settings'!E97&lt;&gt;"","DEF","")</f>
        <v/>
      </c>
      <c r="H97" s="109" t="e">
        <f>_xlfn.SWITCH('Processing Settings'!G97,"Aggregation","AGGREGATE","Gross","GROSS","Netting ('UNWIND')","NET","Netting with Strange Nets ('NET/SPLIT')","NET","Aggregation with Linking","AGGREGATE")</f>
        <v>#N/A</v>
      </c>
      <c r="I97" s="109" t="e">
        <f>_xlfn.SWITCH('Processing Settings'!H97,"released","RELEASED","on hold","HOLD")</f>
        <v>#N/A</v>
      </c>
      <c r="J97" s="109" t="e">
        <f>IF(H97&lt;&gt;"",IF('Processing Settings'!G97="Gross","",IF(OR('Processing Settings'!G97="Netting with Strange Nets ('NET/SPLIT')",'Processing Settings'!G97="Aggregation with Linking",'Processing Settings'!G97="Aggregation"),"NET/SPLIT","UNWIND")),"")</f>
        <v>#N/A</v>
      </c>
      <c r="K97" s="112" t="str">
        <f ca="1">IF(C97&lt;&gt;0,IF(ISNUMBER(YEAR('Signature Sheet'!$H$31)),'Signature Sheet'!H$31,NOW()),"")</f>
        <v/>
      </c>
      <c r="L97" s="109" t="str">
        <f>IFERROR(_xlfn.SWITCH('Processing Settings'!K97,"New","INSERT","Update","UPDATE","Delete","DELETE"),"")</f>
        <v/>
      </c>
    </row>
    <row r="98" spans="1:12">
      <c r="A98" s="109" t="str">
        <f>IFERROR(_xlfn.SWITCH('Processing Settings'!C98,"Eurex Derivate","XEUR","Xetra","XETR","Börse Frankfurt","XFRA","Xetra|Börse Frankfurt","XETR","",""),"")</f>
        <v/>
      </c>
      <c r="B98" s="109" t="str">
        <f>'Processing Settings'!A98</f>
        <v/>
      </c>
      <c r="C98" s="109">
        <f>'Processing Settings'!B98</f>
        <v>0</v>
      </c>
      <c r="D98" s="113">
        <f>IF('Processing Settings'!D98="CBF(I)","CBL",'Processing Settings'!D98)</f>
        <v>0</v>
      </c>
      <c r="E98" s="109">
        <f>'Processing Settings'!E98</f>
        <v>0</v>
      </c>
      <c r="F98" s="111">
        <f>'Processing Settings'!F98</f>
        <v>0</v>
      </c>
      <c r="G98" s="109" t="str">
        <f>IF('Processing Settings'!E98&lt;&gt;"","DEF","")</f>
        <v/>
      </c>
      <c r="H98" s="109" t="e">
        <f>_xlfn.SWITCH('Processing Settings'!G98,"Aggregation","AGGREGATE","Gross","GROSS","Netting ('UNWIND')","NET","Netting with Strange Nets ('NET/SPLIT')","NET","Aggregation with Linking","AGGREGATE")</f>
        <v>#N/A</v>
      </c>
      <c r="I98" s="109" t="e">
        <f>_xlfn.SWITCH('Processing Settings'!H98,"released","RELEASED","on hold","HOLD")</f>
        <v>#N/A</v>
      </c>
      <c r="J98" s="109" t="e">
        <f>IF(H98&lt;&gt;"",IF('Processing Settings'!G98="Gross","",IF(OR('Processing Settings'!G98="Netting with Strange Nets ('NET/SPLIT')",'Processing Settings'!G98="Aggregation with Linking",'Processing Settings'!G98="Aggregation"),"NET/SPLIT","UNWIND")),"")</f>
        <v>#N/A</v>
      </c>
      <c r="K98" s="112" t="str">
        <f ca="1">IF(C98&lt;&gt;0,IF(ISNUMBER(YEAR('Signature Sheet'!$H$31)),'Signature Sheet'!H$31,NOW()),"")</f>
        <v/>
      </c>
      <c r="L98" s="109" t="str">
        <f>IFERROR(_xlfn.SWITCH('Processing Settings'!K98,"New","INSERT","Update","UPDATE","Delete","DELETE"),"")</f>
        <v/>
      </c>
    </row>
    <row r="99" spans="1:12">
      <c r="A99" s="109" t="str">
        <f>IFERROR(_xlfn.SWITCH('Processing Settings'!C99,"Eurex Derivate","XEUR","Xetra","XETR","Börse Frankfurt","XFRA","Xetra|Börse Frankfurt","XETR","",""),"")</f>
        <v/>
      </c>
      <c r="B99" s="109" t="str">
        <f>'Processing Settings'!A99</f>
        <v/>
      </c>
      <c r="C99" s="109">
        <f>'Processing Settings'!B99</f>
        <v>0</v>
      </c>
      <c r="D99" s="113">
        <f>IF('Processing Settings'!D99="CBF(I)","CBL",'Processing Settings'!D99)</f>
        <v>0</v>
      </c>
      <c r="E99" s="109">
        <f>'Processing Settings'!E99</f>
        <v>0</v>
      </c>
      <c r="F99" s="111">
        <f>'Processing Settings'!F99</f>
        <v>0</v>
      </c>
      <c r="G99" s="109" t="str">
        <f>IF('Processing Settings'!E99&lt;&gt;"","DEF","")</f>
        <v/>
      </c>
      <c r="H99" s="109" t="e">
        <f>_xlfn.SWITCH('Processing Settings'!G99,"Aggregation","AGGREGATE","Gross","GROSS","Netting ('UNWIND')","NET","Netting with Strange Nets ('NET/SPLIT')","NET","Aggregation with Linking","AGGREGATE")</f>
        <v>#N/A</v>
      </c>
      <c r="I99" s="109" t="e">
        <f>_xlfn.SWITCH('Processing Settings'!H99,"released","RELEASED","on hold","HOLD")</f>
        <v>#N/A</v>
      </c>
      <c r="J99" s="109" t="e">
        <f>IF(H99&lt;&gt;"",IF('Processing Settings'!G99="Gross","",IF(OR('Processing Settings'!G99="Netting with Strange Nets ('NET/SPLIT')",'Processing Settings'!G99="Aggregation with Linking",'Processing Settings'!G99="Aggregation"),"NET/SPLIT","UNWIND")),"")</f>
        <v>#N/A</v>
      </c>
      <c r="K99" s="112" t="str">
        <f ca="1">IF(C99&lt;&gt;0,IF(ISNUMBER(YEAR('Signature Sheet'!$H$31)),'Signature Sheet'!H$31,NOW()),"")</f>
        <v/>
      </c>
      <c r="L99" s="109" t="str">
        <f>IFERROR(_xlfn.SWITCH('Processing Settings'!K99,"New","INSERT","Update","UPDATE","Delete","DELETE"),"")</f>
        <v/>
      </c>
    </row>
    <row r="100" spans="1:12">
      <c r="A100" s="109" t="str">
        <f>IFERROR(_xlfn.SWITCH('Processing Settings'!C100,"Eurex Derivate","XEUR","Xetra","XETR","Börse Frankfurt","XFRA","Xetra|Börse Frankfurt","XETR","",""),"")</f>
        <v/>
      </c>
      <c r="B100" s="109" t="str">
        <f>'Processing Settings'!A100</f>
        <v/>
      </c>
      <c r="C100" s="109">
        <f>'Processing Settings'!B100</f>
        <v>0</v>
      </c>
      <c r="D100" s="113">
        <f>IF('Processing Settings'!D100="CBF(I)","CBL",'Processing Settings'!D100)</f>
        <v>0</v>
      </c>
      <c r="E100" s="109">
        <f>'Processing Settings'!E100</f>
        <v>0</v>
      </c>
      <c r="F100" s="111">
        <f>'Processing Settings'!F100</f>
        <v>0</v>
      </c>
      <c r="G100" s="109" t="str">
        <f>IF('Processing Settings'!E100&lt;&gt;"","DEF","")</f>
        <v/>
      </c>
      <c r="H100" s="109" t="e">
        <f>_xlfn.SWITCH('Processing Settings'!G100,"Aggregation","AGGREGATE","Gross","GROSS","Netting ('UNWIND')","NET","Netting with Strange Nets ('NET/SPLIT')","NET","Aggregation with Linking","AGGREGATE")</f>
        <v>#N/A</v>
      </c>
      <c r="I100" s="109" t="e">
        <f>_xlfn.SWITCH('Processing Settings'!H100,"released","RELEASED","on hold","HOLD")</f>
        <v>#N/A</v>
      </c>
      <c r="J100" s="109" t="e">
        <f>IF(H100&lt;&gt;"",IF('Processing Settings'!G100="Gross","",IF(OR('Processing Settings'!G100="Netting with Strange Nets ('NET/SPLIT')",'Processing Settings'!G100="Aggregation with Linking",'Processing Settings'!G100="Aggregation"),"NET/SPLIT","UNWIND")),"")</f>
        <v>#N/A</v>
      </c>
      <c r="K100" s="112" t="str">
        <f ca="1">IF(C100&lt;&gt;0,IF(ISNUMBER(YEAR('Signature Sheet'!$H$31)),'Signature Sheet'!H$31,NOW()),"")</f>
        <v/>
      </c>
      <c r="L100" s="109" t="str">
        <f>IFERROR(_xlfn.SWITCH('Processing Settings'!K100,"New","INSERT","Update","UPDATE","Delete","DELETE"),"")</f>
        <v/>
      </c>
    </row>
    <row r="101" spans="1:12">
      <c r="A101" s="109" t="str">
        <f>IFERROR(_xlfn.SWITCH('Processing Settings'!C101,"Eurex Derivate","XEUR","Xetra","XETR","Börse Frankfurt","XFRA","Xetra|Börse Frankfurt","XETR","",""),"")</f>
        <v/>
      </c>
      <c r="B101" s="109" t="str">
        <f>'Processing Settings'!A101</f>
        <v/>
      </c>
      <c r="C101" s="109">
        <f>'Processing Settings'!B101</f>
        <v>0</v>
      </c>
      <c r="D101" s="113">
        <f>IF('Processing Settings'!D101="CBF(I)","CBL",'Processing Settings'!D101)</f>
        <v>0</v>
      </c>
      <c r="E101" s="109">
        <f>'Processing Settings'!E101</f>
        <v>0</v>
      </c>
      <c r="F101" s="111">
        <f>'Processing Settings'!F101</f>
        <v>0</v>
      </c>
      <c r="G101" s="109" t="str">
        <f>IF('Processing Settings'!E101&lt;&gt;"","DEF","")</f>
        <v/>
      </c>
      <c r="H101" s="109" t="e">
        <f>_xlfn.SWITCH('Processing Settings'!G101,"Aggregation","AGGREGATE","Gross","GROSS","Netting ('UNWIND')","NET","Netting with Strange Nets ('NET/SPLIT')","NET","Aggregation with Linking","AGGREGATE")</f>
        <v>#N/A</v>
      </c>
      <c r="I101" s="109" t="e">
        <f>_xlfn.SWITCH('Processing Settings'!H101,"released","RELEASED","on hold","HOLD")</f>
        <v>#N/A</v>
      </c>
      <c r="J101" s="109" t="e">
        <f>IF(H101&lt;&gt;"",IF('Processing Settings'!G101="Gross","",IF(OR('Processing Settings'!G101="Netting with Strange Nets ('NET/SPLIT')",'Processing Settings'!G101="Aggregation with Linking",'Processing Settings'!G101="Aggregation"),"NET/SPLIT","UNWIND")),"")</f>
        <v>#N/A</v>
      </c>
      <c r="K101" s="112" t="str">
        <f ca="1">IF(C101&lt;&gt;0,IF(ISNUMBER(YEAR('Signature Sheet'!$H$31)),'Signature Sheet'!H$31,NOW()),"")</f>
        <v/>
      </c>
      <c r="L101" s="109" t="str">
        <f>IFERROR(_xlfn.SWITCH('Processing Settings'!K101,"New","INSERT","Update","UPDATE","Delete","DELETE"),"")</f>
        <v/>
      </c>
    </row>
    <row r="102" spans="1:12">
      <c r="A102" s="109" t="str">
        <f>IFERROR(_xlfn.SWITCH('Processing Settings'!C102,"Eurex Derivate","XEUR","Xetra","XETR","Börse Frankfurt","XFRA","Xetra|Börse Frankfurt","XETR","",""),"")</f>
        <v/>
      </c>
      <c r="B102" s="109" t="str">
        <f>'Processing Settings'!A102</f>
        <v/>
      </c>
      <c r="C102" s="109">
        <f>'Processing Settings'!B102</f>
        <v>0</v>
      </c>
      <c r="D102" s="113">
        <f>IF('Processing Settings'!D102="CBF(I)","CBL",'Processing Settings'!D102)</f>
        <v>0</v>
      </c>
      <c r="E102" s="109">
        <f>'Processing Settings'!E102</f>
        <v>0</v>
      </c>
      <c r="F102" s="111">
        <f>'Processing Settings'!F102</f>
        <v>0</v>
      </c>
      <c r="G102" s="109" t="str">
        <f>IF('Processing Settings'!E102&lt;&gt;"","DEF","")</f>
        <v/>
      </c>
      <c r="H102" s="109" t="e">
        <f>_xlfn.SWITCH('Processing Settings'!G102,"Aggregation","AGGREGATE","Gross","GROSS","Netting ('UNWIND')","NET","Netting with Strange Nets ('NET/SPLIT')","NET","Aggregation with Linking","AGGREGATE")</f>
        <v>#N/A</v>
      </c>
      <c r="I102" s="109" t="e">
        <f>_xlfn.SWITCH('Processing Settings'!H102,"released","RELEASED","on hold","HOLD")</f>
        <v>#N/A</v>
      </c>
      <c r="J102" s="109" t="e">
        <f>IF(H102&lt;&gt;"",IF('Processing Settings'!G102="Gross","",IF(OR('Processing Settings'!G102="Netting with Strange Nets ('NET/SPLIT')",'Processing Settings'!G102="Aggregation with Linking",'Processing Settings'!G102="Aggregation"),"NET/SPLIT","UNWIND")),"")</f>
        <v>#N/A</v>
      </c>
      <c r="K102" s="112" t="str">
        <f ca="1">IF(C102&lt;&gt;0,IF(ISNUMBER(YEAR('Signature Sheet'!$H$31)),'Signature Sheet'!H$31,NOW()),"")</f>
        <v/>
      </c>
      <c r="L102" s="109" t="str">
        <f>IFERROR(_xlfn.SWITCH('Processing Settings'!K102,"New","INSERT","Update","UPDATE","Delete","DELETE"),"")</f>
        <v/>
      </c>
    </row>
    <row r="103" spans="1:12">
      <c r="A103" s="109" t="str">
        <f>IFERROR(_xlfn.SWITCH('Processing Settings'!C103,"Eurex Derivate","XEUR","Xetra","XETR","Börse Frankfurt","XFRA","Xetra|Börse Frankfurt","XETR","",""),"")</f>
        <v/>
      </c>
      <c r="B103" s="109" t="str">
        <f>'Processing Settings'!A103</f>
        <v/>
      </c>
      <c r="C103" s="109">
        <f>'Processing Settings'!B103</f>
        <v>0</v>
      </c>
      <c r="D103" s="113">
        <f>IF('Processing Settings'!D103="CBF(I)","CBL",'Processing Settings'!D103)</f>
        <v>0</v>
      </c>
      <c r="E103" s="109">
        <f>'Processing Settings'!E103</f>
        <v>0</v>
      </c>
      <c r="F103" s="111">
        <f>'Processing Settings'!F103</f>
        <v>0</v>
      </c>
      <c r="G103" s="109" t="str">
        <f>IF('Processing Settings'!E103&lt;&gt;"","DEF","")</f>
        <v/>
      </c>
      <c r="H103" s="109" t="e">
        <f>_xlfn.SWITCH('Processing Settings'!G103,"Aggregation","AGGREGATE","Gross","GROSS","Netting ('UNWIND')","NET","Netting with Strange Nets ('NET/SPLIT')","NET","Aggregation with Linking","AGGREGATE")</f>
        <v>#N/A</v>
      </c>
      <c r="I103" s="109" t="e">
        <f>_xlfn.SWITCH('Processing Settings'!H103,"released","RELEASED","on hold","HOLD")</f>
        <v>#N/A</v>
      </c>
      <c r="J103" s="109" t="e">
        <f>IF(H103&lt;&gt;"",IF('Processing Settings'!G103="Gross","",IF(OR('Processing Settings'!G103="Netting with Strange Nets ('NET/SPLIT')",'Processing Settings'!G103="Aggregation with Linking",'Processing Settings'!G103="Aggregation"),"NET/SPLIT","UNWIND")),"")</f>
        <v>#N/A</v>
      </c>
      <c r="K103" s="112" t="str">
        <f ca="1">IF(C103&lt;&gt;0,IF(ISNUMBER(YEAR('Signature Sheet'!$H$31)),'Signature Sheet'!H$31,NOW()),"")</f>
        <v/>
      </c>
      <c r="L103" s="109" t="str">
        <f>IFERROR(_xlfn.SWITCH('Processing Settings'!K103,"New","INSERT","Update","UPDATE","Delete","DELETE"),"")</f>
        <v/>
      </c>
    </row>
    <row r="104" spans="1:12">
      <c r="A104" s="109" t="str">
        <f>IFERROR(_xlfn.SWITCH('Processing Settings'!C104,"Eurex Derivate","XEUR","Xetra","XETR","Börse Frankfurt","XFRA","Xetra|Börse Frankfurt","XETR","",""),"")</f>
        <v/>
      </c>
      <c r="B104" s="109" t="str">
        <f>'Processing Settings'!A104</f>
        <v/>
      </c>
      <c r="C104" s="109">
        <f>'Processing Settings'!B104</f>
        <v>0</v>
      </c>
      <c r="D104" s="113">
        <f>IF('Processing Settings'!D104="CBF(I)","CBL",'Processing Settings'!D104)</f>
        <v>0</v>
      </c>
      <c r="E104" s="109">
        <f>'Processing Settings'!E104</f>
        <v>0</v>
      </c>
      <c r="F104" s="111">
        <f>'Processing Settings'!F104</f>
        <v>0</v>
      </c>
      <c r="G104" s="109" t="str">
        <f>IF('Processing Settings'!E104&lt;&gt;"","DEF","")</f>
        <v/>
      </c>
      <c r="H104" s="109" t="e">
        <f>_xlfn.SWITCH('Processing Settings'!G104,"Aggregation","AGGREGATE","Gross","GROSS","Netting ('UNWIND')","NET","Netting with Strange Nets ('NET/SPLIT')","NET","Aggregation with Linking","AGGREGATE")</f>
        <v>#N/A</v>
      </c>
      <c r="I104" s="109" t="e">
        <f>_xlfn.SWITCH('Processing Settings'!H104,"released","RELEASED","on hold","HOLD")</f>
        <v>#N/A</v>
      </c>
      <c r="J104" s="109" t="e">
        <f>IF(H104&lt;&gt;"",IF('Processing Settings'!G104="Gross","",IF(OR('Processing Settings'!G104="Netting with Strange Nets ('NET/SPLIT')",'Processing Settings'!G104="Aggregation with Linking",'Processing Settings'!G104="Aggregation"),"NET/SPLIT","UNWIND")),"")</f>
        <v>#N/A</v>
      </c>
      <c r="K104" s="112" t="str">
        <f ca="1">IF(C104&lt;&gt;0,IF(ISNUMBER(YEAR('Signature Sheet'!$H$31)),'Signature Sheet'!H$31,NOW()),"")</f>
        <v/>
      </c>
      <c r="L104" s="109" t="str">
        <f>IFERROR(_xlfn.SWITCH('Processing Settings'!K104,"New","INSERT","Update","UPDATE","Delete","DELETE"),"")</f>
        <v/>
      </c>
    </row>
    <row r="105" spans="1:12">
      <c r="A105" s="109" t="str">
        <f>IFERROR(_xlfn.SWITCH('Processing Settings'!C105,"Eurex Derivate","XEUR","Xetra","XETR","Börse Frankfurt","XFRA","Xetra|Börse Frankfurt","XETR","",""),"")</f>
        <v/>
      </c>
      <c r="B105" s="109" t="str">
        <f>'Processing Settings'!A105</f>
        <v/>
      </c>
      <c r="C105" s="109">
        <f>'Processing Settings'!B105</f>
        <v>0</v>
      </c>
      <c r="D105" s="113">
        <f>IF('Processing Settings'!D105="CBF(I)","CBL",'Processing Settings'!D105)</f>
        <v>0</v>
      </c>
      <c r="E105" s="109">
        <f>'Processing Settings'!E105</f>
        <v>0</v>
      </c>
      <c r="F105" s="111">
        <f>'Processing Settings'!F105</f>
        <v>0</v>
      </c>
      <c r="G105" s="109" t="str">
        <f>IF('Processing Settings'!E105&lt;&gt;"","DEF","")</f>
        <v/>
      </c>
      <c r="H105" s="109" t="e">
        <f>_xlfn.SWITCH('Processing Settings'!G105,"Aggregation","AGGREGATE","Gross","GROSS","Netting ('UNWIND')","NET","Netting with Strange Nets ('NET/SPLIT')","NET","Aggregation with Linking","AGGREGATE")</f>
        <v>#N/A</v>
      </c>
      <c r="I105" s="109" t="e">
        <f>_xlfn.SWITCH('Processing Settings'!H105,"released","RELEASED","on hold","HOLD")</f>
        <v>#N/A</v>
      </c>
      <c r="J105" s="109" t="e">
        <f>IF(H105&lt;&gt;"",IF('Processing Settings'!G105="Gross","",IF(OR('Processing Settings'!G105="Netting with Strange Nets ('NET/SPLIT')",'Processing Settings'!G105="Aggregation with Linking",'Processing Settings'!G105="Aggregation"),"NET/SPLIT","UNWIND")),"")</f>
        <v>#N/A</v>
      </c>
      <c r="K105" s="112" t="str">
        <f ca="1">IF(C105&lt;&gt;0,IF(ISNUMBER(YEAR('Signature Sheet'!$H$31)),'Signature Sheet'!H$31,NOW()),"")</f>
        <v/>
      </c>
      <c r="L105" s="109" t="str">
        <f>IFERROR(_xlfn.SWITCH('Processing Settings'!K105,"New","INSERT","Update","UPDATE","Delete","DELETE"),"")</f>
        <v/>
      </c>
    </row>
    <row r="106" spans="1:12">
      <c r="A106" s="109" t="str">
        <f>IFERROR(_xlfn.SWITCH('Processing Settings'!C106,"Eurex Derivate","XEUR","Xetra","XETR","Börse Frankfurt","XFRA","Xetra|Börse Frankfurt","XETR","",""),"")</f>
        <v/>
      </c>
      <c r="B106" s="109" t="str">
        <f>'Processing Settings'!A106</f>
        <v/>
      </c>
      <c r="C106" s="109">
        <f>'Processing Settings'!B106</f>
        <v>0</v>
      </c>
      <c r="D106" s="113">
        <f>IF('Processing Settings'!D106="CBF(I)","CBL",'Processing Settings'!D106)</f>
        <v>0</v>
      </c>
      <c r="E106" s="109">
        <f>'Processing Settings'!E106</f>
        <v>0</v>
      </c>
      <c r="F106" s="111">
        <f>'Processing Settings'!F106</f>
        <v>0</v>
      </c>
      <c r="G106" s="109" t="str">
        <f>IF('Processing Settings'!E106&lt;&gt;"","DEF","")</f>
        <v/>
      </c>
      <c r="H106" s="109" t="e">
        <f>_xlfn.SWITCH('Processing Settings'!G106,"Aggregation","AGGREGATE","Gross","GROSS","Netting ('UNWIND')","NET","Netting with Strange Nets ('NET/SPLIT')","NET","Aggregation with Linking","AGGREGATE")</f>
        <v>#N/A</v>
      </c>
      <c r="I106" s="109" t="e">
        <f>_xlfn.SWITCH('Processing Settings'!H106,"released","RELEASED","on hold","HOLD")</f>
        <v>#N/A</v>
      </c>
      <c r="J106" s="109" t="e">
        <f>IF(H106&lt;&gt;"",IF('Processing Settings'!G106="Gross","",IF(OR('Processing Settings'!G106="Netting with Strange Nets ('NET/SPLIT')",'Processing Settings'!G106="Aggregation with Linking",'Processing Settings'!G106="Aggregation"),"NET/SPLIT","UNWIND")),"")</f>
        <v>#N/A</v>
      </c>
      <c r="K106" s="112" t="str">
        <f ca="1">IF(C106&lt;&gt;0,IF(ISNUMBER(YEAR('Signature Sheet'!$H$31)),'Signature Sheet'!H$31,NOW()),"")</f>
        <v/>
      </c>
      <c r="L106" s="109" t="str">
        <f>IFERROR(_xlfn.SWITCH('Processing Settings'!K106,"New","INSERT","Update","UPDATE","Delete","DELETE"),"")</f>
        <v/>
      </c>
    </row>
    <row r="107" spans="1:12">
      <c r="A107" s="109" t="str">
        <f>IFERROR(_xlfn.SWITCH('Processing Settings'!C107,"Eurex Derivate","XEUR","Xetra","XETR","Börse Frankfurt","XFRA","Xetra|Börse Frankfurt","XETR","",""),"")</f>
        <v/>
      </c>
      <c r="B107" s="109" t="str">
        <f>'Processing Settings'!A107</f>
        <v/>
      </c>
      <c r="C107" s="109">
        <f>'Processing Settings'!B107</f>
        <v>0</v>
      </c>
      <c r="D107" s="113">
        <f>IF('Processing Settings'!D107="CBF(I)","CBL",'Processing Settings'!D107)</f>
        <v>0</v>
      </c>
      <c r="E107" s="109">
        <f>'Processing Settings'!E107</f>
        <v>0</v>
      </c>
      <c r="F107" s="111">
        <f>'Processing Settings'!F107</f>
        <v>0</v>
      </c>
      <c r="G107" s="109" t="str">
        <f>IF('Processing Settings'!E107&lt;&gt;"","DEF","")</f>
        <v/>
      </c>
      <c r="H107" s="109" t="e">
        <f>_xlfn.SWITCH('Processing Settings'!G107,"Aggregation","AGGREGATE","Gross","GROSS","Netting ('UNWIND')","NET","Netting with Strange Nets ('NET/SPLIT')","NET","Aggregation with Linking","AGGREGATE")</f>
        <v>#N/A</v>
      </c>
      <c r="I107" s="109" t="e">
        <f>_xlfn.SWITCH('Processing Settings'!H107,"released","RELEASED","on hold","HOLD")</f>
        <v>#N/A</v>
      </c>
      <c r="J107" s="109" t="e">
        <f>IF(H107&lt;&gt;"",IF('Processing Settings'!G107="Gross","",IF(OR('Processing Settings'!G107="Netting with Strange Nets ('NET/SPLIT')",'Processing Settings'!G107="Aggregation with Linking",'Processing Settings'!G107="Aggregation"),"NET/SPLIT","UNWIND")),"")</f>
        <v>#N/A</v>
      </c>
      <c r="K107" s="112" t="str">
        <f ca="1">IF(C107&lt;&gt;0,IF(ISNUMBER(YEAR('Signature Sheet'!$H$31)),'Signature Sheet'!H$31,NOW()),"")</f>
        <v/>
      </c>
      <c r="L107" s="109" t="str">
        <f>IFERROR(_xlfn.SWITCH('Processing Settings'!K107,"New","INSERT","Update","UPDATE","Delete","DELETE"),"")</f>
        <v/>
      </c>
    </row>
    <row r="108" spans="1:12">
      <c r="A108" s="109" t="str">
        <f>IFERROR(_xlfn.SWITCH('Processing Settings'!C108,"Eurex Derivate","XEUR","Xetra","XETR","Börse Frankfurt","XFRA","Xetra|Börse Frankfurt","XETR","",""),"")</f>
        <v/>
      </c>
      <c r="B108" s="109" t="str">
        <f>'Processing Settings'!A108</f>
        <v/>
      </c>
      <c r="C108" s="109">
        <f>'Processing Settings'!B108</f>
        <v>0</v>
      </c>
      <c r="D108" s="113">
        <f>IF('Processing Settings'!D108="CBF(I)","CBL",'Processing Settings'!D108)</f>
        <v>0</v>
      </c>
      <c r="E108" s="109">
        <f>'Processing Settings'!E108</f>
        <v>0</v>
      </c>
      <c r="F108" s="111">
        <f>'Processing Settings'!F108</f>
        <v>0</v>
      </c>
      <c r="G108" s="109" t="str">
        <f>IF('Processing Settings'!E108&lt;&gt;"","DEF","")</f>
        <v/>
      </c>
      <c r="H108" s="109" t="e">
        <f>_xlfn.SWITCH('Processing Settings'!G108,"Aggregation","AGGREGATE","Gross","GROSS","Netting ('UNWIND')","NET","Netting with Strange Nets ('NET/SPLIT')","NET","Aggregation with Linking","AGGREGATE")</f>
        <v>#N/A</v>
      </c>
      <c r="I108" s="109" t="e">
        <f>_xlfn.SWITCH('Processing Settings'!H108,"released","RELEASED","on hold","HOLD")</f>
        <v>#N/A</v>
      </c>
      <c r="J108" s="109" t="e">
        <f>IF(H108&lt;&gt;"",IF('Processing Settings'!G108="Gross","",IF(OR('Processing Settings'!G108="Netting with Strange Nets ('NET/SPLIT')",'Processing Settings'!G108="Aggregation with Linking",'Processing Settings'!G108="Aggregation"),"NET/SPLIT","UNWIND")),"")</f>
        <v>#N/A</v>
      </c>
      <c r="K108" s="112" t="str">
        <f ca="1">IF(C108&lt;&gt;0,IF(ISNUMBER(YEAR('Signature Sheet'!$H$31)),'Signature Sheet'!H$31,NOW()),"")</f>
        <v/>
      </c>
      <c r="L108" s="109" t="str">
        <f>IFERROR(_xlfn.SWITCH('Processing Settings'!K108,"New","INSERT","Update","UPDATE","Delete","DELETE"),"")</f>
        <v/>
      </c>
    </row>
    <row r="109" spans="1:12">
      <c r="A109" s="109" t="str">
        <f>IFERROR(_xlfn.SWITCH('Processing Settings'!C109,"Eurex Derivate","XEUR","Xetra","XETR","Börse Frankfurt","XFRA","Xetra|Börse Frankfurt","XETR","",""),"")</f>
        <v/>
      </c>
      <c r="B109" s="109" t="str">
        <f>'Processing Settings'!A109</f>
        <v/>
      </c>
      <c r="C109" s="109">
        <f>'Processing Settings'!B109</f>
        <v>0</v>
      </c>
      <c r="D109" s="113">
        <f>IF('Processing Settings'!D109="CBF(I)","CBL",'Processing Settings'!D109)</f>
        <v>0</v>
      </c>
      <c r="E109" s="109">
        <f>'Processing Settings'!E109</f>
        <v>0</v>
      </c>
      <c r="F109" s="111">
        <f>'Processing Settings'!F109</f>
        <v>0</v>
      </c>
      <c r="G109" s="109" t="str">
        <f>IF('Processing Settings'!E109&lt;&gt;"","DEF","")</f>
        <v/>
      </c>
      <c r="H109" s="109" t="e">
        <f>_xlfn.SWITCH('Processing Settings'!G109,"Aggregation","AGGREGATE","Gross","GROSS","Netting ('UNWIND')","NET","Netting with Strange Nets ('NET/SPLIT')","NET","Aggregation with Linking","AGGREGATE")</f>
        <v>#N/A</v>
      </c>
      <c r="I109" s="109" t="e">
        <f>_xlfn.SWITCH('Processing Settings'!H109,"released","RELEASED","on hold","HOLD")</f>
        <v>#N/A</v>
      </c>
      <c r="J109" s="109" t="e">
        <f>IF(H109&lt;&gt;"",IF('Processing Settings'!G109="Gross","",IF(OR('Processing Settings'!G109="Netting with Strange Nets ('NET/SPLIT')",'Processing Settings'!G109="Aggregation with Linking",'Processing Settings'!G109="Aggregation"),"NET/SPLIT","UNWIND")),"")</f>
        <v>#N/A</v>
      </c>
      <c r="K109" s="112" t="str">
        <f ca="1">IF(C109&lt;&gt;0,IF(ISNUMBER(YEAR('Signature Sheet'!$H$31)),'Signature Sheet'!H$31,NOW()),"")</f>
        <v/>
      </c>
      <c r="L109" s="109" t="str">
        <f>IFERROR(_xlfn.SWITCH('Processing Settings'!K109,"New","INSERT","Update","UPDATE","Delete","DELETE"),"")</f>
        <v/>
      </c>
    </row>
    <row r="110" spans="1:12">
      <c r="A110" s="109" t="str">
        <f>IFERROR(_xlfn.SWITCH('Processing Settings'!C110,"Eurex Derivate","XEUR","Xetra","XETR","Börse Frankfurt","XFRA","Xetra|Börse Frankfurt","XETR","",""),"")</f>
        <v/>
      </c>
      <c r="B110" s="109" t="str">
        <f>'Processing Settings'!A110</f>
        <v/>
      </c>
      <c r="C110" s="109">
        <f>'Processing Settings'!B110</f>
        <v>0</v>
      </c>
      <c r="D110" s="113">
        <f>IF('Processing Settings'!D110="CBF(I)","CBL",'Processing Settings'!D110)</f>
        <v>0</v>
      </c>
      <c r="E110" s="109">
        <f>'Processing Settings'!E110</f>
        <v>0</v>
      </c>
      <c r="F110" s="111">
        <f>'Processing Settings'!F110</f>
        <v>0</v>
      </c>
      <c r="G110" s="109" t="str">
        <f>IF('Processing Settings'!E110&lt;&gt;"","DEF","")</f>
        <v/>
      </c>
      <c r="H110" s="109" t="e">
        <f>_xlfn.SWITCH('Processing Settings'!G110,"Aggregation","AGGREGATE","Gross","GROSS","Netting ('UNWIND')","NET","Netting with Strange Nets ('NET/SPLIT')","NET","Aggregation with Linking","AGGREGATE")</f>
        <v>#N/A</v>
      </c>
      <c r="I110" s="109" t="e">
        <f>_xlfn.SWITCH('Processing Settings'!H110,"released","RELEASED","on hold","HOLD")</f>
        <v>#N/A</v>
      </c>
      <c r="J110" s="109" t="e">
        <f>IF(H110&lt;&gt;"",IF('Processing Settings'!G110="Gross","",IF(OR('Processing Settings'!G110="Netting with Strange Nets ('NET/SPLIT')",'Processing Settings'!G110="Aggregation with Linking",'Processing Settings'!G110="Aggregation"),"NET/SPLIT","UNWIND")),"")</f>
        <v>#N/A</v>
      </c>
      <c r="K110" s="112" t="str">
        <f ca="1">IF(C110&lt;&gt;0,IF(ISNUMBER(YEAR('Signature Sheet'!$H$31)),'Signature Sheet'!H$31,NOW()),"")</f>
        <v/>
      </c>
      <c r="L110" s="109" t="str">
        <f>IFERROR(_xlfn.SWITCH('Processing Settings'!K110,"New","INSERT","Update","UPDATE","Delete","DELETE"),"")</f>
        <v/>
      </c>
    </row>
    <row r="111" spans="1:12">
      <c r="A111" s="109" t="str">
        <f>IFERROR(_xlfn.SWITCH('Processing Settings'!C111,"Eurex Derivate","XEUR","Xetra","XETR","Börse Frankfurt","XFRA","Xetra|Börse Frankfurt","XETR","",""),"")</f>
        <v/>
      </c>
      <c r="B111" s="109" t="str">
        <f>'Processing Settings'!A111</f>
        <v/>
      </c>
      <c r="C111" s="109">
        <f>'Processing Settings'!B111</f>
        <v>0</v>
      </c>
      <c r="D111" s="113">
        <f>IF('Processing Settings'!D111="CBF(I)","CBL",'Processing Settings'!D111)</f>
        <v>0</v>
      </c>
      <c r="E111" s="109">
        <f>'Processing Settings'!E111</f>
        <v>0</v>
      </c>
      <c r="F111" s="111">
        <f>'Processing Settings'!F111</f>
        <v>0</v>
      </c>
      <c r="G111" s="109" t="str">
        <f>IF('Processing Settings'!E111&lt;&gt;"","DEF","")</f>
        <v/>
      </c>
      <c r="H111" s="109" t="e">
        <f>_xlfn.SWITCH('Processing Settings'!G111,"Aggregation","AGGREGATE","Gross","GROSS","Netting ('UNWIND')","NET","Netting with Strange Nets ('NET/SPLIT')","NET","Aggregation with Linking","AGGREGATE")</f>
        <v>#N/A</v>
      </c>
      <c r="I111" s="109" t="e">
        <f>_xlfn.SWITCH('Processing Settings'!H111,"released","RELEASED","on hold","HOLD")</f>
        <v>#N/A</v>
      </c>
      <c r="J111" s="109" t="e">
        <f>IF(H111&lt;&gt;"",IF('Processing Settings'!G111="Gross","",IF(OR('Processing Settings'!G111="Netting with Strange Nets ('NET/SPLIT')",'Processing Settings'!G111="Aggregation with Linking",'Processing Settings'!G111="Aggregation"),"NET/SPLIT","UNWIND")),"")</f>
        <v>#N/A</v>
      </c>
      <c r="K111" s="112" t="str">
        <f ca="1">IF(C111&lt;&gt;0,IF(ISNUMBER(YEAR('Signature Sheet'!$H$31)),'Signature Sheet'!H$31,NOW()),"")</f>
        <v/>
      </c>
      <c r="L111" s="109" t="str">
        <f>IFERROR(_xlfn.SWITCH('Processing Settings'!K111,"New","INSERT","Update","UPDATE","Delete","DELETE"),"")</f>
        <v/>
      </c>
    </row>
    <row r="112" spans="1:12">
      <c r="A112" s="109" t="str">
        <f>IFERROR(_xlfn.SWITCH('Processing Settings'!C112,"Eurex Derivate","XEUR","Xetra","XETR","Börse Frankfurt","XFRA","Xetra|Börse Frankfurt","XETR","",""),"")</f>
        <v/>
      </c>
      <c r="B112" s="109" t="str">
        <f>'Processing Settings'!A112</f>
        <v/>
      </c>
      <c r="C112" s="109">
        <f>'Processing Settings'!B112</f>
        <v>0</v>
      </c>
      <c r="D112" s="113">
        <f>IF('Processing Settings'!D112="CBF(I)","CBL",'Processing Settings'!D112)</f>
        <v>0</v>
      </c>
      <c r="E112" s="109">
        <f>'Processing Settings'!E112</f>
        <v>0</v>
      </c>
      <c r="F112" s="111">
        <f>'Processing Settings'!F112</f>
        <v>0</v>
      </c>
      <c r="G112" s="109" t="str">
        <f>IF('Processing Settings'!E112&lt;&gt;"","DEF","")</f>
        <v/>
      </c>
      <c r="H112" s="109" t="e">
        <f>_xlfn.SWITCH('Processing Settings'!G112,"Aggregation","AGGREGATE","Gross","GROSS","Netting ('UNWIND')","NET","Netting with Strange Nets ('NET/SPLIT')","NET","Aggregation with Linking","AGGREGATE")</f>
        <v>#N/A</v>
      </c>
      <c r="I112" s="109" t="e">
        <f>_xlfn.SWITCH('Processing Settings'!H112,"released","RELEASED","on hold","HOLD")</f>
        <v>#N/A</v>
      </c>
      <c r="J112" s="109" t="e">
        <f>IF(H112&lt;&gt;"",IF('Processing Settings'!G112="Gross","",IF(OR('Processing Settings'!G112="Netting with Strange Nets ('NET/SPLIT')",'Processing Settings'!G112="Aggregation with Linking",'Processing Settings'!G112="Aggregation"),"NET/SPLIT","UNWIND")),"")</f>
        <v>#N/A</v>
      </c>
      <c r="K112" s="112" t="str">
        <f ca="1">IF(C112&lt;&gt;0,IF(ISNUMBER(YEAR('Signature Sheet'!$H$31)),'Signature Sheet'!H$31,NOW()),"")</f>
        <v/>
      </c>
      <c r="L112" s="109" t="str">
        <f>IFERROR(_xlfn.SWITCH('Processing Settings'!K112,"New","INSERT","Update","UPDATE","Delete","DELETE"),"")</f>
        <v/>
      </c>
    </row>
    <row r="113" spans="1:12">
      <c r="A113" s="109" t="str">
        <f>IFERROR(_xlfn.SWITCH('Processing Settings'!C113,"Eurex Derivate","XEUR","Xetra","XETR","Börse Frankfurt","XFRA","Xetra|Börse Frankfurt","XETR","",""),"")</f>
        <v/>
      </c>
      <c r="B113" s="109" t="str">
        <f>'Processing Settings'!A113</f>
        <v/>
      </c>
      <c r="C113" s="109">
        <f>'Processing Settings'!B113</f>
        <v>0</v>
      </c>
      <c r="D113" s="113">
        <f>IF('Processing Settings'!D113="CBF(I)","CBL",'Processing Settings'!D113)</f>
        <v>0</v>
      </c>
      <c r="E113" s="109">
        <f>'Processing Settings'!E113</f>
        <v>0</v>
      </c>
      <c r="F113" s="111">
        <f>'Processing Settings'!F113</f>
        <v>0</v>
      </c>
      <c r="G113" s="109" t="str">
        <f>IF('Processing Settings'!E113&lt;&gt;"","DEF","")</f>
        <v/>
      </c>
      <c r="H113" s="109" t="e">
        <f>_xlfn.SWITCH('Processing Settings'!G113,"Aggregation","AGGREGATE","Gross","GROSS","Netting ('UNWIND')","NET","Netting with Strange Nets ('NET/SPLIT')","NET","Aggregation with Linking","AGGREGATE")</f>
        <v>#N/A</v>
      </c>
      <c r="I113" s="109" t="e">
        <f>_xlfn.SWITCH('Processing Settings'!H113,"released","RELEASED","on hold","HOLD")</f>
        <v>#N/A</v>
      </c>
      <c r="J113" s="109" t="e">
        <f>IF(H113&lt;&gt;"",IF('Processing Settings'!G113="Gross","",IF(OR('Processing Settings'!G113="Netting with Strange Nets ('NET/SPLIT')",'Processing Settings'!G113="Aggregation with Linking",'Processing Settings'!G113="Aggregation"),"NET/SPLIT","UNWIND")),"")</f>
        <v>#N/A</v>
      </c>
      <c r="K113" s="112" t="str">
        <f ca="1">IF(C113&lt;&gt;0,IF(ISNUMBER(YEAR('Signature Sheet'!$H$31)),'Signature Sheet'!H$31,NOW()),"")</f>
        <v/>
      </c>
      <c r="L113" s="109" t="str">
        <f>IFERROR(_xlfn.SWITCH('Processing Settings'!K113,"New","INSERT","Update","UPDATE","Delete","DELETE"),"")</f>
        <v/>
      </c>
    </row>
    <row r="114" spans="1:12">
      <c r="A114" s="109" t="str">
        <f>IFERROR(_xlfn.SWITCH('Processing Settings'!C114,"Eurex Derivate","XEUR","Xetra","XETR","Börse Frankfurt","XFRA","Xetra|Börse Frankfurt","XETR","",""),"")</f>
        <v/>
      </c>
      <c r="B114" s="109" t="str">
        <f>'Processing Settings'!A114</f>
        <v/>
      </c>
      <c r="C114" s="109">
        <f>'Processing Settings'!B114</f>
        <v>0</v>
      </c>
      <c r="D114" s="113">
        <f>IF('Processing Settings'!D114="CBF(I)","CBL",'Processing Settings'!D114)</f>
        <v>0</v>
      </c>
      <c r="E114" s="109">
        <f>'Processing Settings'!E114</f>
        <v>0</v>
      </c>
      <c r="F114" s="111">
        <f>'Processing Settings'!F114</f>
        <v>0</v>
      </c>
      <c r="G114" s="109" t="str">
        <f>IF('Processing Settings'!E114&lt;&gt;"","DEF","")</f>
        <v/>
      </c>
      <c r="H114" s="109" t="e">
        <f>_xlfn.SWITCH('Processing Settings'!G114,"Aggregation","AGGREGATE","Gross","GROSS","Netting ('UNWIND')","NET","Netting with Strange Nets ('NET/SPLIT')","NET","Aggregation with Linking","AGGREGATE")</f>
        <v>#N/A</v>
      </c>
      <c r="I114" s="109" t="e">
        <f>_xlfn.SWITCH('Processing Settings'!H114,"released","RELEASED","on hold","HOLD")</f>
        <v>#N/A</v>
      </c>
      <c r="J114" s="109" t="e">
        <f>IF(H114&lt;&gt;"",IF('Processing Settings'!G114="Gross","",IF(OR('Processing Settings'!G114="Netting with Strange Nets ('NET/SPLIT')",'Processing Settings'!G114="Aggregation with Linking",'Processing Settings'!G114="Aggregation"),"NET/SPLIT","UNWIND")),"")</f>
        <v>#N/A</v>
      </c>
      <c r="K114" s="112" t="str">
        <f ca="1">IF(C114&lt;&gt;0,IF(ISNUMBER(YEAR('Signature Sheet'!$H$31)),'Signature Sheet'!H$31,NOW()),"")</f>
        <v/>
      </c>
      <c r="L114" s="109" t="str">
        <f>IFERROR(_xlfn.SWITCH('Processing Settings'!K114,"New","INSERT","Update","UPDATE","Delete","DELETE"),"")</f>
        <v/>
      </c>
    </row>
    <row r="115" spans="1:12">
      <c r="A115" s="109" t="str">
        <f>IFERROR(_xlfn.SWITCH('Processing Settings'!C115,"Eurex Derivate","XEUR","Xetra","XETR","Börse Frankfurt","XFRA","Xetra|Börse Frankfurt","XETR","",""),"")</f>
        <v/>
      </c>
      <c r="B115" s="109" t="str">
        <f>'Processing Settings'!A115</f>
        <v/>
      </c>
      <c r="C115" s="109">
        <f>'Processing Settings'!B115</f>
        <v>0</v>
      </c>
      <c r="D115" s="113">
        <f>IF('Processing Settings'!D115="CBF(I)","CBL",'Processing Settings'!D115)</f>
        <v>0</v>
      </c>
      <c r="E115" s="109">
        <f>'Processing Settings'!E115</f>
        <v>0</v>
      </c>
      <c r="F115" s="111">
        <f>'Processing Settings'!F115</f>
        <v>0</v>
      </c>
      <c r="G115" s="109" t="str">
        <f>IF('Processing Settings'!E115&lt;&gt;"","DEF","")</f>
        <v/>
      </c>
      <c r="H115" s="109" t="e">
        <f>_xlfn.SWITCH('Processing Settings'!G115,"Aggregation","AGGREGATE","Gross","GROSS","Netting ('UNWIND')","NET","Netting with Strange Nets ('NET/SPLIT')","NET","Aggregation with Linking","AGGREGATE")</f>
        <v>#N/A</v>
      </c>
      <c r="I115" s="109" t="e">
        <f>_xlfn.SWITCH('Processing Settings'!H115,"released","RELEASED","on hold","HOLD")</f>
        <v>#N/A</v>
      </c>
      <c r="J115" s="109" t="e">
        <f>IF(H115&lt;&gt;"",IF('Processing Settings'!G115="Gross","",IF(OR('Processing Settings'!G115="Netting with Strange Nets ('NET/SPLIT')",'Processing Settings'!G115="Aggregation with Linking",'Processing Settings'!G115="Aggregation"),"NET/SPLIT","UNWIND")),"")</f>
        <v>#N/A</v>
      </c>
      <c r="K115" s="112" t="str">
        <f ca="1">IF(C115&lt;&gt;0,IF(ISNUMBER(YEAR('Signature Sheet'!$H$31)),'Signature Sheet'!H$31,NOW()),"")</f>
        <v/>
      </c>
      <c r="L115" s="109" t="str">
        <f>IFERROR(_xlfn.SWITCH('Processing Settings'!K115,"New","INSERT","Update","UPDATE","Delete","DELETE"),"")</f>
        <v/>
      </c>
    </row>
    <row r="116" spans="1:12">
      <c r="A116" s="109" t="str">
        <f>IFERROR(_xlfn.SWITCH('Processing Settings'!C116,"Eurex Derivate","XEUR","Xetra","XETR","Börse Frankfurt","XFRA","Xetra|Börse Frankfurt","XETR","",""),"")</f>
        <v/>
      </c>
      <c r="B116" s="109" t="str">
        <f>'Processing Settings'!A116</f>
        <v/>
      </c>
      <c r="C116" s="109">
        <f>'Processing Settings'!B116</f>
        <v>0</v>
      </c>
      <c r="D116" s="113">
        <f>IF('Processing Settings'!D116="CBF(I)","CBL",'Processing Settings'!D116)</f>
        <v>0</v>
      </c>
      <c r="E116" s="109">
        <f>'Processing Settings'!E116</f>
        <v>0</v>
      </c>
      <c r="F116" s="111">
        <f>'Processing Settings'!F116</f>
        <v>0</v>
      </c>
      <c r="G116" s="109" t="str">
        <f>IF('Processing Settings'!E116&lt;&gt;"","DEF","")</f>
        <v/>
      </c>
      <c r="H116" s="109" t="e">
        <f>_xlfn.SWITCH('Processing Settings'!G116,"Aggregation","AGGREGATE","Gross","GROSS","Netting ('UNWIND')","NET","Netting with Strange Nets ('NET/SPLIT')","NET","Aggregation with Linking","AGGREGATE")</f>
        <v>#N/A</v>
      </c>
      <c r="I116" s="109" t="e">
        <f>_xlfn.SWITCH('Processing Settings'!H116,"released","RELEASED","on hold","HOLD")</f>
        <v>#N/A</v>
      </c>
      <c r="J116" s="109" t="e">
        <f>IF(H116&lt;&gt;"",IF('Processing Settings'!G116="Gross","",IF(OR('Processing Settings'!G116="Netting with Strange Nets ('NET/SPLIT')",'Processing Settings'!G116="Aggregation with Linking",'Processing Settings'!G116="Aggregation"),"NET/SPLIT","UNWIND")),"")</f>
        <v>#N/A</v>
      </c>
      <c r="K116" s="112" t="str">
        <f ca="1">IF(C116&lt;&gt;0,IF(ISNUMBER(YEAR('Signature Sheet'!$H$31)),'Signature Sheet'!H$31,NOW()),"")</f>
        <v/>
      </c>
      <c r="L116" s="109" t="str">
        <f>IFERROR(_xlfn.SWITCH('Processing Settings'!K116,"New","INSERT","Update","UPDATE","Delete","DELETE"),"")</f>
        <v/>
      </c>
    </row>
    <row r="117" spans="1:12">
      <c r="A117" s="109" t="str">
        <f>IFERROR(_xlfn.SWITCH('Processing Settings'!C117,"Eurex Derivate","XEUR","Xetra","XETR","Börse Frankfurt","XFRA","Xetra|Börse Frankfurt","XETR","",""),"")</f>
        <v/>
      </c>
      <c r="B117" s="109" t="str">
        <f>'Processing Settings'!A117</f>
        <v/>
      </c>
      <c r="C117" s="109">
        <f>'Processing Settings'!B117</f>
        <v>0</v>
      </c>
      <c r="D117" s="113">
        <f>IF('Processing Settings'!D117="CBF(I)","CBL",'Processing Settings'!D117)</f>
        <v>0</v>
      </c>
      <c r="E117" s="109">
        <f>'Processing Settings'!E117</f>
        <v>0</v>
      </c>
      <c r="F117" s="111">
        <f>'Processing Settings'!F117</f>
        <v>0</v>
      </c>
      <c r="G117" s="109" t="str">
        <f>IF('Processing Settings'!E117&lt;&gt;"","DEF","")</f>
        <v/>
      </c>
      <c r="H117" s="109" t="e">
        <f>_xlfn.SWITCH('Processing Settings'!G117,"Aggregation","AGGREGATE","Gross","GROSS","Netting ('UNWIND')","NET","Netting with Strange Nets ('NET/SPLIT')","NET","Aggregation with Linking","AGGREGATE")</f>
        <v>#N/A</v>
      </c>
      <c r="I117" s="109" t="e">
        <f>_xlfn.SWITCH('Processing Settings'!H117,"released","RELEASED","on hold","HOLD")</f>
        <v>#N/A</v>
      </c>
      <c r="J117" s="109" t="e">
        <f>IF(H117&lt;&gt;"",IF('Processing Settings'!G117="Gross","",IF(OR('Processing Settings'!G117="Netting with Strange Nets ('NET/SPLIT')",'Processing Settings'!G117="Aggregation with Linking",'Processing Settings'!G117="Aggregation"),"NET/SPLIT","UNWIND")),"")</f>
        <v>#N/A</v>
      </c>
      <c r="K117" s="112" t="str">
        <f ca="1">IF(C117&lt;&gt;0,IF(ISNUMBER(YEAR('Signature Sheet'!$H$31)),'Signature Sheet'!H$31,NOW()),"")</f>
        <v/>
      </c>
      <c r="L117" s="109" t="str">
        <f>IFERROR(_xlfn.SWITCH('Processing Settings'!K117,"New","INSERT","Update","UPDATE","Delete","DELETE"),"")</f>
        <v/>
      </c>
    </row>
    <row r="118" spans="1:12">
      <c r="A118" s="109" t="str">
        <f>IFERROR(_xlfn.SWITCH('Processing Settings'!C118,"Eurex Derivate","XEUR","Xetra","XETR","Börse Frankfurt","XFRA","Xetra|Börse Frankfurt","XETR","",""),"")</f>
        <v/>
      </c>
      <c r="B118" s="109" t="str">
        <f>'Processing Settings'!A118</f>
        <v/>
      </c>
      <c r="C118" s="109">
        <f>'Processing Settings'!B118</f>
        <v>0</v>
      </c>
      <c r="D118" s="113">
        <f>IF('Processing Settings'!D118="CBF(I)","CBL",'Processing Settings'!D118)</f>
        <v>0</v>
      </c>
      <c r="E118" s="109">
        <f>'Processing Settings'!E118</f>
        <v>0</v>
      </c>
      <c r="F118" s="111">
        <f>'Processing Settings'!F118</f>
        <v>0</v>
      </c>
      <c r="G118" s="109" t="str">
        <f>IF('Processing Settings'!E118&lt;&gt;"","DEF","")</f>
        <v/>
      </c>
      <c r="H118" s="109" t="e">
        <f>_xlfn.SWITCH('Processing Settings'!G118,"Aggregation","AGGREGATE","Gross","GROSS","Netting ('UNWIND')","NET","Netting with Strange Nets ('NET/SPLIT')","NET","Aggregation with Linking","AGGREGATE")</f>
        <v>#N/A</v>
      </c>
      <c r="I118" s="109" t="e">
        <f>_xlfn.SWITCH('Processing Settings'!H118,"released","RELEASED","on hold","HOLD")</f>
        <v>#N/A</v>
      </c>
      <c r="J118" s="109" t="e">
        <f>IF(H118&lt;&gt;"",IF('Processing Settings'!G118="Gross","",IF(OR('Processing Settings'!G118="Netting with Strange Nets ('NET/SPLIT')",'Processing Settings'!G118="Aggregation with Linking",'Processing Settings'!G118="Aggregation"),"NET/SPLIT","UNWIND")),"")</f>
        <v>#N/A</v>
      </c>
      <c r="K118" s="112" t="str">
        <f ca="1">IF(C118&lt;&gt;0,IF(ISNUMBER(YEAR('Signature Sheet'!$H$31)),'Signature Sheet'!H$31,NOW()),"")</f>
        <v/>
      </c>
      <c r="L118" s="109" t="str">
        <f>IFERROR(_xlfn.SWITCH('Processing Settings'!K118,"New","INSERT","Update","UPDATE","Delete","DELETE"),"")</f>
        <v/>
      </c>
    </row>
    <row r="119" spans="1:12">
      <c r="A119" s="109" t="str">
        <f>IFERROR(_xlfn.SWITCH('Processing Settings'!C119,"Eurex Derivate","XEUR","Xetra","XETR","Börse Frankfurt","XFRA","Xetra|Börse Frankfurt","XETR","",""),"")</f>
        <v/>
      </c>
      <c r="B119" s="109" t="str">
        <f>'Processing Settings'!A119</f>
        <v/>
      </c>
      <c r="C119" s="109">
        <f>'Processing Settings'!B119</f>
        <v>0</v>
      </c>
      <c r="D119" s="113">
        <f>IF('Processing Settings'!D119="CBF(I)","CBL",'Processing Settings'!D119)</f>
        <v>0</v>
      </c>
      <c r="E119" s="109">
        <f>'Processing Settings'!E119</f>
        <v>0</v>
      </c>
      <c r="F119" s="111">
        <f>'Processing Settings'!F119</f>
        <v>0</v>
      </c>
      <c r="G119" s="109" t="str">
        <f>IF('Processing Settings'!E119&lt;&gt;"","DEF","")</f>
        <v/>
      </c>
      <c r="H119" s="109" t="e">
        <f>_xlfn.SWITCH('Processing Settings'!G119,"Aggregation","AGGREGATE","Gross","GROSS","Netting ('UNWIND')","NET","Netting with Strange Nets ('NET/SPLIT')","NET","Aggregation with Linking","AGGREGATE")</f>
        <v>#N/A</v>
      </c>
      <c r="I119" s="109" t="e">
        <f>_xlfn.SWITCH('Processing Settings'!H119,"released","RELEASED","on hold","HOLD")</f>
        <v>#N/A</v>
      </c>
      <c r="J119" s="109" t="e">
        <f>IF(H119&lt;&gt;"",IF('Processing Settings'!G119="Gross","",IF(OR('Processing Settings'!G119="Netting with Strange Nets ('NET/SPLIT')",'Processing Settings'!G119="Aggregation with Linking",'Processing Settings'!G119="Aggregation"),"NET/SPLIT","UNWIND")),"")</f>
        <v>#N/A</v>
      </c>
      <c r="K119" s="112" t="str">
        <f ca="1">IF(C119&lt;&gt;0,IF(ISNUMBER(YEAR('Signature Sheet'!$H$31)),'Signature Sheet'!H$31,NOW()),"")</f>
        <v/>
      </c>
      <c r="L119" s="109" t="str">
        <f>IFERROR(_xlfn.SWITCH('Processing Settings'!K119,"New","INSERT","Update","UPDATE","Delete","DELETE"),"")</f>
        <v/>
      </c>
    </row>
    <row r="120" spans="1:12">
      <c r="A120" s="109" t="str">
        <f>IFERROR(_xlfn.SWITCH('Processing Settings'!C120,"Eurex Derivate","XEUR","Xetra","XETR","Börse Frankfurt","XFRA","Xetra|Börse Frankfurt","XETR","",""),"")</f>
        <v/>
      </c>
      <c r="B120" s="109" t="str">
        <f>'Processing Settings'!A120</f>
        <v/>
      </c>
      <c r="C120" s="109">
        <f>'Processing Settings'!B120</f>
        <v>0</v>
      </c>
      <c r="D120" s="113">
        <f>IF('Processing Settings'!D120="CBF(I)","CBL",'Processing Settings'!D120)</f>
        <v>0</v>
      </c>
      <c r="E120" s="109">
        <f>'Processing Settings'!E120</f>
        <v>0</v>
      </c>
      <c r="F120" s="111">
        <f>'Processing Settings'!F120</f>
        <v>0</v>
      </c>
      <c r="G120" s="109" t="str">
        <f>IF('Processing Settings'!E120&lt;&gt;"","DEF","")</f>
        <v/>
      </c>
      <c r="H120" s="109" t="e">
        <f>_xlfn.SWITCH('Processing Settings'!G120,"Aggregation","AGGREGATE","Gross","GROSS","Netting ('UNWIND')","NET","Netting with Strange Nets ('NET/SPLIT')","NET","Aggregation with Linking","AGGREGATE")</f>
        <v>#N/A</v>
      </c>
      <c r="I120" s="109" t="e">
        <f>_xlfn.SWITCH('Processing Settings'!H120,"released","RELEASED","on hold","HOLD")</f>
        <v>#N/A</v>
      </c>
      <c r="J120" s="109" t="e">
        <f>IF(H120&lt;&gt;"",IF('Processing Settings'!G120="Gross","",IF(OR('Processing Settings'!G120="Netting with Strange Nets ('NET/SPLIT')",'Processing Settings'!G120="Aggregation with Linking",'Processing Settings'!G120="Aggregation"),"NET/SPLIT","UNWIND")),"")</f>
        <v>#N/A</v>
      </c>
      <c r="K120" s="112" t="str">
        <f ca="1">IF(C120&lt;&gt;0,IF(ISNUMBER(YEAR('Signature Sheet'!$H$31)),'Signature Sheet'!H$31,NOW()),"")</f>
        <v/>
      </c>
      <c r="L120" s="109" t="str">
        <f>IFERROR(_xlfn.SWITCH('Processing Settings'!K120,"New","INSERT","Update","UPDATE","Delete","DELETE"),"")</f>
        <v/>
      </c>
    </row>
    <row r="121" spans="1:12">
      <c r="A121" s="109" t="str">
        <f>IFERROR(_xlfn.SWITCH('Processing Settings'!C121,"Eurex Derivate","XEUR","Xetra","XETR","Börse Frankfurt","XFRA","Xetra|Börse Frankfurt","XETR","",""),"")</f>
        <v/>
      </c>
      <c r="B121" s="109" t="str">
        <f>'Processing Settings'!A121</f>
        <v/>
      </c>
      <c r="C121" s="109">
        <f>'Processing Settings'!B121</f>
        <v>0</v>
      </c>
      <c r="D121" s="113">
        <f>IF('Processing Settings'!D121="CBF(I)","CBL",'Processing Settings'!D121)</f>
        <v>0</v>
      </c>
      <c r="E121" s="109">
        <f>'Processing Settings'!E121</f>
        <v>0</v>
      </c>
      <c r="F121" s="111">
        <f>'Processing Settings'!F121</f>
        <v>0</v>
      </c>
      <c r="G121" s="109" t="str">
        <f>IF('Processing Settings'!E121&lt;&gt;"","DEF","")</f>
        <v/>
      </c>
      <c r="H121" s="109" t="e">
        <f>_xlfn.SWITCH('Processing Settings'!G121,"Aggregation","AGGREGATE","Gross","GROSS","Netting ('UNWIND')","NET","Netting with Strange Nets ('NET/SPLIT')","NET","Aggregation with Linking","AGGREGATE")</f>
        <v>#N/A</v>
      </c>
      <c r="I121" s="109" t="e">
        <f>_xlfn.SWITCH('Processing Settings'!H121,"released","RELEASED","on hold","HOLD")</f>
        <v>#N/A</v>
      </c>
      <c r="J121" s="109" t="e">
        <f>IF(H121&lt;&gt;"",IF('Processing Settings'!G121="Gross","",IF(OR('Processing Settings'!G121="Netting with Strange Nets ('NET/SPLIT')",'Processing Settings'!G121="Aggregation with Linking",'Processing Settings'!G121="Aggregation"),"NET/SPLIT","UNWIND")),"")</f>
        <v>#N/A</v>
      </c>
      <c r="K121" s="112" t="str">
        <f ca="1">IF(C121&lt;&gt;0,IF(ISNUMBER(YEAR('Signature Sheet'!$H$31)),'Signature Sheet'!H$31,NOW()),"")</f>
        <v/>
      </c>
      <c r="L121" s="109" t="str">
        <f>IFERROR(_xlfn.SWITCH('Processing Settings'!K121,"New","INSERT","Update","UPDATE","Delete","DELETE"),"")</f>
        <v/>
      </c>
    </row>
    <row r="122" spans="1:12">
      <c r="A122" s="109" t="str">
        <f>IFERROR(_xlfn.SWITCH('Processing Settings'!C122,"Eurex Derivate","XEUR","Xetra","XETR","Börse Frankfurt","XFRA","Xetra|Börse Frankfurt","XETR","",""),"")</f>
        <v/>
      </c>
      <c r="B122" s="109" t="str">
        <f>'Processing Settings'!A122</f>
        <v/>
      </c>
      <c r="C122" s="109">
        <f>'Processing Settings'!B122</f>
        <v>0</v>
      </c>
      <c r="D122" s="113">
        <f>IF('Processing Settings'!D122="CBF(I)","CBL",'Processing Settings'!D122)</f>
        <v>0</v>
      </c>
      <c r="E122" s="109">
        <f>'Processing Settings'!E122</f>
        <v>0</v>
      </c>
      <c r="F122" s="111">
        <f>'Processing Settings'!F122</f>
        <v>0</v>
      </c>
      <c r="G122" s="109" t="str">
        <f>IF('Processing Settings'!E122&lt;&gt;"","DEF","")</f>
        <v/>
      </c>
      <c r="H122" s="109" t="e">
        <f>_xlfn.SWITCH('Processing Settings'!G122,"Aggregation","AGGREGATE","Gross","GROSS","Netting ('UNWIND')","NET","Netting with Strange Nets ('NET/SPLIT')","NET","Aggregation with Linking","AGGREGATE")</f>
        <v>#N/A</v>
      </c>
      <c r="I122" s="109" t="e">
        <f>_xlfn.SWITCH('Processing Settings'!H122,"released","RELEASED","on hold","HOLD")</f>
        <v>#N/A</v>
      </c>
      <c r="J122" s="109" t="e">
        <f>IF(H122&lt;&gt;"",IF('Processing Settings'!G122="Gross","",IF(OR('Processing Settings'!G122="Netting with Strange Nets ('NET/SPLIT')",'Processing Settings'!G122="Aggregation with Linking",'Processing Settings'!G122="Aggregation"),"NET/SPLIT","UNWIND")),"")</f>
        <v>#N/A</v>
      </c>
      <c r="K122" s="112" t="str">
        <f ca="1">IF(C122&lt;&gt;0,IF(ISNUMBER(YEAR('Signature Sheet'!$H$31)),'Signature Sheet'!H$31,NOW()),"")</f>
        <v/>
      </c>
      <c r="L122" s="109" t="str">
        <f>IFERROR(_xlfn.SWITCH('Processing Settings'!K122,"New","INSERT","Update","UPDATE","Delete","DELETE"),"")</f>
        <v/>
      </c>
    </row>
    <row r="123" spans="1:12">
      <c r="A123" s="109" t="str">
        <f>IFERROR(_xlfn.SWITCH('Processing Settings'!C123,"Eurex Derivate","XEUR","Xetra","XETR","Börse Frankfurt","XFRA","Xetra|Börse Frankfurt","XETR","",""),"")</f>
        <v/>
      </c>
      <c r="B123" s="109" t="str">
        <f>'Processing Settings'!A123</f>
        <v/>
      </c>
      <c r="C123" s="109">
        <f>'Processing Settings'!B123</f>
        <v>0</v>
      </c>
      <c r="D123" s="113">
        <f>IF('Processing Settings'!D123="CBF(I)","CBL",'Processing Settings'!D123)</f>
        <v>0</v>
      </c>
      <c r="E123" s="109">
        <f>'Processing Settings'!E123</f>
        <v>0</v>
      </c>
      <c r="F123" s="111">
        <f>'Processing Settings'!F123</f>
        <v>0</v>
      </c>
      <c r="G123" s="109" t="str">
        <f>IF('Processing Settings'!E123&lt;&gt;"","DEF","")</f>
        <v/>
      </c>
      <c r="H123" s="109" t="e">
        <f>_xlfn.SWITCH('Processing Settings'!G123,"Aggregation","AGGREGATE","Gross","GROSS","Netting ('UNWIND')","NET","Netting with Strange Nets ('NET/SPLIT')","NET","Aggregation with Linking","AGGREGATE")</f>
        <v>#N/A</v>
      </c>
      <c r="I123" s="109" t="e">
        <f>_xlfn.SWITCH('Processing Settings'!H123,"released","RELEASED","on hold","HOLD")</f>
        <v>#N/A</v>
      </c>
      <c r="J123" s="109" t="e">
        <f>IF(H123&lt;&gt;"",IF('Processing Settings'!G123="Gross","",IF(OR('Processing Settings'!G123="Netting with Strange Nets ('NET/SPLIT')",'Processing Settings'!G123="Aggregation with Linking",'Processing Settings'!G123="Aggregation"),"NET/SPLIT","UNWIND")),"")</f>
        <v>#N/A</v>
      </c>
      <c r="K123" s="112" t="str">
        <f ca="1">IF(C123&lt;&gt;0,IF(ISNUMBER(YEAR('Signature Sheet'!$H$31)),'Signature Sheet'!H$31,NOW()),"")</f>
        <v/>
      </c>
      <c r="L123" s="109" t="str">
        <f>IFERROR(_xlfn.SWITCH('Processing Settings'!K123,"New","INSERT","Update","UPDATE","Delete","DELETE"),"")</f>
        <v/>
      </c>
    </row>
    <row r="124" spans="1:12">
      <c r="A124" s="109" t="str">
        <f>IFERROR(_xlfn.SWITCH('Processing Settings'!C124,"Eurex Derivate","XEUR","Xetra","XETR","Börse Frankfurt","XFRA","Xetra|Börse Frankfurt","XETR","",""),"")</f>
        <v/>
      </c>
      <c r="B124" s="109" t="str">
        <f>'Processing Settings'!A124</f>
        <v/>
      </c>
      <c r="C124" s="109">
        <f>'Processing Settings'!B124</f>
        <v>0</v>
      </c>
      <c r="D124" s="113">
        <f>IF('Processing Settings'!D124="CBF(I)","CBL",'Processing Settings'!D124)</f>
        <v>0</v>
      </c>
      <c r="E124" s="109">
        <f>'Processing Settings'!E124</f>
        <v>0</v>
      </c>
      <c r="F124" s="111">
        <f>'Processing Settings'!F124</f>
        <v>0</v>
      </c>
      <c r="G124" s="109" t="str">
        <f>IF('Processing Settings'!E124&lt;&gt;"","DEF","")</f>
        <v/>
      </c>
      <c r="H124" s="109" t="e">
        <f>_xlfn.SWITCH('Processing Settings'!G124,"Aggregation","AGGREGATE","Gross","GROSS","Netting ('UNWIND')","NET","Netting with Strange Nets ('NET/SPLIT')","NET","Aggregation with Linking","AGGREGATE")</f>
        <v>#N/A</v>
      </c>
      <c r="I124" s="109" t="e">
        <f>_xlfn.SWITCH('Processing Settings'!H124,"released","RELEASED","on hold","HOLD")</f>
        <v>#N/A</v>
      </c>
      <c r="J124" s="109" t="e">
        <f>IF(H124&lt;&gt;"",IF('Processing Settings'!G124="Gross","",IF(OR('Processing Settings'!G124="Netting with Strange Nets ('NET/SPLIT')",'Processing Settings'!G124="Aggregation with Linking",'Processing Settings'!G124="Aggregation"),"NET/SPLIT","UNWIND")),"")</f>
        <v>#N/A</v>
      </c>
      <c r="K124" s="112" t="str">
        <f ca="1">IF(C124&lt;&gt;0,IF(ISNUMBER(YEAR('Signature Sheet'!$H$31)),'Signature Sheet'!H$31,NOW()),"")</f>
        <v/>
      </c>
      <c r="L124" s="109" t="str">
        <f>IFERROR(_xlfn.SWITCH('Processing Settings'!K124,"New","INSERT","Update","UPDATE","Delete","DELETE"),"")</f>
        <v/>
      </c>
    </row>
    <row r="125" spans="1:12">
      <c r="A125" s="109" t="str">
        <f>IFERROR(_xlfn.SWITCH('Processing Settings'!C125,"Eurex Derivate","XEUR","Xetra","XETR","Börse Frankfurt","XFRA","Xetra|Börse Frankfurt","XETR","",""),"")</f>
        <v/>
      </c>
      <c r="B125" s="109" t="str">
        <f>'Processing Settings'!A125</f>
        <v/>
      </c>
      <c r="C125" s="109">
        <f>'Processing Settings'!B125</f>
        <v>0</v>
      </c>
      <c r="D125" s="113">
        <f>IF('Processing Settings'!D125="CBF(I)","CBL",'Processing Settings'!D125)</f>
        <v>0</v>
      </c>
      <c r="E125" s="109">
        <f>'Processing Settings'!E125</f>
        <v>0</v>
      </c>
      <c r="F125" s="111">
        <f>'Processing Settings'!F125</f>
        <v>0</v>
      </c>
      <c r="G125" s="109" t="str">
        <f>IF('Processing Settings'!E125&lt;&gt;"","DEF","")</f>
        <v/>
      </c>
      <c r="H125" s="109" t="e">
        <f>_xlfn.SWITCH('Processing Settings'!G125,"Aggregation","AGGREGATE","Gross","GROSS","Netting ('UNWIND')","NET","Netting with Strange Nets ('NET/SPLIT')","NET","Aggregation with Linking","AGGREGATE")</f>
        <v>#N/A</v>
      </c>
      <c r="I125" s="109" t="e">
        <f>_xlfn.SWITCH('Processing Settings'!H125,"released","RELEASED","on hold","HOLD")</f>
        <v>#N/A</v>
      </c>
      <c r="J125" s="109" t="e">
        <f>IF(H125&lt;&gt;"",IF('Processing Settings'!G125="Gross","",IF(OR('Processing Settings'!G125="Netting with Strange Nets ('NET/SPLIT')",'Processing Settings'!G125="Aggregation with Linking",'Processing Settings'!G125="Aggregation"),"NET/SPLIT","UNWIND")),"")</f>
        <v>#N/A</v>
      </c>
      <c r="K125" s="112" t="str">
        <f ca="1">IF(C125&lt;&gt;0,IF(ISNUMBER(YEAR('Signature Sheet'!$H$31)),'Signature Sheet'!H$31,NOW()),"")</f>
        <v/>
      </c>
      <c r="L125" s="109" t="str">
        <f>IFERROR(_xlfn.SWITCH('Processing Settings'!K125,"New","INSERT","Update","UPDATE","Delete","DELETE"),"")</f>
        <v/>
      </c>
    </row>
    <row r="126" spans="1:12">
      <c r="A126" s="109" t="str">
        <f>IFERROR(_xlfn.SWITCH('Processing Settings'!C126,"Eurex Derivate","XEUR","Xetra","XETR","Börse Frankfurt","XFRA","Xetra|Börse Frankfurt","XETR","",""),"")</f>
        <v/>
      </c>
      <c r="B126" s="109" t="str">
        <f>'Processing Settings'!A126</f>
        <v/>
      </c>
      <c r="C126" s="109">
        <f>'Processing Settings'!B126</f>
        <v>0</v>
      </c>
      <c r="D126" s="113">
        <f>IF('Processing Settings'!D126="CBF(I)","CBL",'Processing Settings'!D126)</f>
        <v>0</v>
      </c>
      <c r="E126" s="109">
        <f>'Processing Settings'!E126</f>
        <v>0</v>
      </c>
      <c r="F126" s="111">
        <f>'Processing Settings'!F126</f>
        <v>0</v>
      </c>
      <c r="G126" s="109" t="str">
        <f>IF('Processing Settings'!E126&lt;&gt;"","DEF","")</f>
        <v/>
      </c>
      <c r="H126" s="109" t="e">
        <f>_xlfn.SWITCH('Processing Settings'!G126,"Aggregation","AGGREGATE","Gross","GROSS","Netting ('UNWIND')","NET","Netting with Strange Nets ('NET/SPLIT')","NET","Aggregation with Linking","AGGREGATE")</f>
        <v>#N/A</v>
      </c>
      <c r="I126" s="109" t="e">
        <f>_xlfn.SWITCH('Processing Settings'!H126,"released","RELEASED","on hold","HOLD")</f>
        <v>#N/A</v>
      </c>
      <c r="J126" s="109" t="e">
        <f>IF(H126&lt;&gt;"",IF('Processing Settings'!G126="Gross","",IF(OR('Processing Settings'!G126="Netting with Strange Nets ('NET/SPLIT')",'Processing Settings'!G126="Aggregation with Linking",'Processing Settings'!G126="Aggregation"),"NET/SPLIT","UNWIND")),"")</f>
        <v>#N/A</v>
      </c>
      <c r="K126" s="112" t="str">
        <f ca="1">IF(C126&lt;&gt;0,IF(ISNUMBER(YEAR('Signature Sheet'!$H$31)),'Signature Sheet'!H$31,NOW()),"")</f>
        <v/>
      </c>
      <c r="L126" s="109" t="str">
        <f>IFERROR(_xlfn.SWITCH('Processing Settings'!K126,"New","INSERT","Update","UPDATE","Delete","DELETE"),"")</f>
        <v/>
      </c>
    </row>
    <row r="127" spans="1:12">
      <c r="A127" s="109" t="str">
        <f>IFERROR(_xlfn.SWITCH('Processing Settings'!C127,"Eurex Derivate","XEUR","Xetra","XETR","Börse Frankfurt","XFRA","Xetra|Börse Frankfurt","XETR","",""),"")</f>
        <v/>
      </c>
      <c r="B127" s="109" t="str">
        <f>'Processing Settings'!A127</f>
        <v/>
      </c>
      <c r="C127" s="109">
        <f>'Processing Settings'!B127</f>
        <v>0</v>
      </c>
      <c r="D127" s="113">
        <f>IF('Processing Settings'!D127="CBF(I)","CBL",'Processing Settings'!D127)</f>
        <v>0</v>
      </c>
      <c r="E127" s="109">
        <f>'Processing Settings'!E127</f>
        <v>0</v>
      </c>
      <c r="F127" s="111">
        <f>'Processing Settings'!F127</f>
        <v>0</v>
      </c>
      <c r="G127" s="109" t="str">
        <f>IF('Processing Settings'!E127&lt;&gt;"","DEF","")</f>
        <v/>
      </c>
      <c r="H127" s="109" t="e">
        <f>_xlfn.SWITCH('Processing Settings'!G127,"Aggregation","AGGREGATE","Gross","GROSS","Netting ('UNWIND')","NET","Netting with Strange Nets ('NET/SPLIT')","NET","Aggregation with Linking","AGGREGATE")</f>
        <v>#N/A</v>
      </c>
      <c r="I127" s="109" t="e">
        <f>_xlfn.SWITCH('Processing Settings'!H127,"released","RELEASED","on hold","HOLD")</f>
        <v>#N/A</v>
      </c>
      <c r="J127" s="109" t="e">
        <f>IF(H127&lt;&gt;"",IF('Processing Settings'!G127="Gross","",IF(OR('Processing Settings'!G127="Netting with Strange Nets ('NET/SPLIT')",'Processing Settings'!G127="Aggregation with Linking",'Processing Settings'!G127="Aggregation"),"NET/SPLIT","UNWIND")),"")</f>
        <v>#N/A</v>
      </c>
      <c r="K127" s="112" t="str">
        <f ca="1">IF(C127&lt;&gt;0,IF(ISNUMBER(YEAR('Signature Sheet'!$H$31)),'Signature Sheet'!H$31,NOW()),"")</f>
        <v/>
      </c>
      <c r="L127" s="109" t="str">
        <f>IFERROR(_xlfn.SWITCH('Processing Settings'!K127,"New","INSERT","Update","UPDATE","Delete","DELETE"),"")</f>
        <v/>
      </c>
    </row>
    <row r="128" spans="1:12">
      <c r="A128" s="109" t="str">
        <f>IFERROR(_xlfn.SWITCH('Processing Settings'!C128,"Eurex Derivate","XEUR","Xetra","XETR","Börse Frankfurt","XFRA","Xetra|Börse Frankfurt","XETR","",""),"")</f>
        <v/>
      </c>
      <c r="B128" s="109" t="str">
        <f>'Processing Settings'!A128</f>
        <v/>
      </c>
      <c r="C128" s="109">
        <f>'Processing Settings'!B128</f>
        <v>0</v>
      </c>
      <c r="D128" s="113">
        <f>IF('Processing Settings'!D128="CBF(I)","CBL",'Processing Settings'!D128)</f>
        <v>0</v>
      </c>
      <c r="E128" s="109">
        <f>'Processing Settings'!E128</f>
        <v>0</v>
      </c>
      <c r="F128" s="111">
        <f>'Processing Settings'!F128</f>
        <v>0</v>
      </c>
      <c r="G128" s="109" t="str">
        <f>IF('Processing Settings'!E128&lt;&gt;"","DEF","")</f>
        <v/>
      </c>
      <c r="H128" s="109" t="e">
        <f>_xlfn.SWITCH('Processing Settings'!G128,"Aggregation","AGGREGATE","Gross","GROSS","Netting ('UNWIND')","NET","Netting with Strange Nets ('NET/SPLIT')","NET","Aggregation with Linking","AGGREGATE")</f>
        <v>#N/A</v>
      </c>
      <c r="I128" s="109" t="e">
        <f>_xlfn.SWITCH('Processing Settings'!H128,"released","RELEASED","on hold","HOLD")</f>
        <v>#N/A</v>
      </c>
      <c r="J128" s="109" t="e">
        <f>IF(H128&lt;&gt;"",IF('Processing Settings'!G128="Gross","",IF(OR('Processing Settings'!G128="Netting with Strange Nets ('NET/SPLIT')",'Processing Settings'!G128="Aggregation with Linking",'Processing Settings'!G128="Aggregation"),"NET/SPLIT","UNWIND")),"")</f>
        <v>#N/A</v>
      </c>
      <c r="K128" s="112" t="str">
        <f ca="1">IF(C128&lt;&gt;0,IF(ISNUMBER(YEAR('Signature Sheet'!$H$31)),'Signature Sheet'!H$31,NOW()),"")</f>
        <v/>
      </c>
      <c r="L128" s="109" t="str">
        <f>IFERROR(_xlfn.SWITCH('Processing Settings'!K128,"New","INSERT","Update","UPDATE","Delete","DELETE"),"")</f>
        <v/>
      </c>
    </row>
    <row r="129" spans="1:12">
      <c r="A129" s="109" t="str">
        <f>IFERROR(_xlfn.SWITCH('Processing Settings'!C129,"Eurex Derivate","XEUR","Xetra","XETR","Börse Frankfurt","XFRA","Xetra|Börse Frankfurt","XETR","",""),"")</f>
        <v/>
      </c>
      <c r="B129" s="109" t="str">
        <f>'Processing Settings'!A129</f>
        <v/>
      </c>
      <c r="C129" s="109">
        <f>'Processing Settings'!B129</f>
        <v>0</v>
      </c>
      <c r="D129" s="113">
        <f>IF('Processing Settings'!D129="CBF(I)","CBL",'Processing Settings'!D129)</f>
        <v>0</v>
      </c>
      <c r="E129" s="109">
        <f>'Processing Settings'!E129</f>
        <v>0</v>
      </c>
      <c r="F129" s="111">
        <f>'Processing Settings'!F129</f>
        <v>0</v>
      </c>
      <c r="G129" s="109" t="str">
        <f>IF('Processing Settings'!E129&lt;&gt;"","DEF","")</f>
        <v/>
      </c>
      <c r="H129" s="109" t="e">
        <f>_xlfn.SWITCH('Processing Settings'!G129,"Aggregation","AGGREGATE","Gross","GROSS","Netting ('UNWIND')","NET","Netting with Strange Nets ('NET/SPLIT')","NET","Aggregation with Linking","AGGREGATE")</f>
        <v>#N/A</v>
      </c>
      <c r="I129" s="109" t="e">
        <f>_xlfn.SWITCH('Processing Settings'!H129,"released","RELEASED","on hold","HOLD")</f>
        <v>#N/A</v>
      </c>
      <c r="J129" s="109" t="e">
        <f>IF(H129&lt;&gt;"",IF('Processing Settings'!G129="Gross","",IF(OR('Processing Settings'!G129="Netting with Strange Nets ('NET/SPLIT')",'Processing Settings'!G129="Aggregation with Linking",'Processing Settings'!G129="Aggregation"),"NET/SPLIT","UNWIND")),"")</f>
        <v>#N/A</v>
      </c>
      <c r="K129" s="112" t="str">
        <f ca="1">IF(C129&lt;&gt;0,IF(ISNUMBER(YEAR('Signature Sheet'!$H$31)),'Signature Sheet'!H$31,NOW()),"")</f>
        <v/>
      </c>
      <c r="L129" s="109" t="str">
        <f>IFERROR(_xlfn.SWITCH('Processing Settings'!K129,"New","INSERT","Update","UPDATE","Delete","DELETE"),"")</f>
        <v/>
      </c>
    </row>
    <row r="130" spans="1:12">
      <c r="A130" s="109" t="str">
        <f>IFERROR(_xlfn.SWITCH('Processing Settings'!C130,"Eurex Derivate","XEUR","Xetra","XETR","Börse Frankfurt","XFRA","Xetra|Börse Frankfurt","XETR","",""),"")</f>
        <v/>
      </c>
      <c r="B130" s="109" t="str">
        <f>'Processing Settings'!A130</f>
        <v/>
      </c>
      <c r="C130" s="109">
        <f>'Processing Settings'!B130</f>
        <v>0</v>
      </c>
      <c r="D130" s="113">
        <f>IF('Processing Settings'!D130="CBF(I)","CBL",'Processing Settings'!D130)</f>
        <v>0</v>
      </c>
      <c r="E130" s="109">
        <f>'Processing Settings'!E130</f>
        <v>0</v>
      </c>
      <c r="F130" s="111">
        <f>'Processing Settings'!F130</f>
        <v>0</v>
      </c>
      <c r="G130" s="109" t="str">
        <f>IF('Processing Settings'!E130&lt;&gt;"","DEF","")</f>
        <v/>
      </c>
      <c r="H130" s="109" t="e">
        <f>_xlfn.SWITCH('Processing Settings'!G130,"Aggregation","AGGREGATE","Gross","GROSS","Netting ('UNWIND')","NET","Netting with Strange Nets ('NET/SPLIT')","NET","Aggregation with Linking","AGGREGATE")</f>
        <v>#N/A</v>
      </c>
      <c r="I130" s="109" t="e">
        <f>_xlfn.SWITCH('Processing Settings'!H130,"released","RELEASED","on hold","HOLD")</f>
        <v>#N/A</v>
      </c>
      <c r="J130" s="109" t="e">
        <f>IF(H130&lt;&gt;"",IF('Processing Settings'!G130="Gross","",IF(OR('Processing Settings'!G130="Netting with Strange Nets ('NET/SPLIT')",'Processing Settings'!G130="Aggregation with Linking",'Processing Settings'!G130="Aggregation"),"NET/SPLIT","UNWIND")),"")</f>
        <v>#N/A</v>
      </c>
      <c r="K130" s="112" t="str">
        <f ca="1">IF(C130&lt;&gt;0,IF(ISNUMBER(YEAR('Signature Sheet'!$H$31)),'Signature Sheet'!H$31,NOW()),"")</f>
        <v/>
      </c>
      <c r="L130" s="109" t="str">
        <f>IFERROR(_xlfn.SWITCH('Processing Settings'!K130,"New","INSERT","Update","UPDATE","Delete","DELETE"),"")</f>
        <v/>
      </c>
    </row>
    <row r="131" spans="1:12">
      <c r="A131" s="109" t="str">
        <f>IFERROR(_xlfn.SWITCH('Processing Settings'!C131,"Eurex Derivate","XEUR","Xetra","XETR","Börse Frankfurt","XFRA","Xetra|Börse Frankfurt","XETR","",""),"")</f>
        <v/>
      </c>
      <c r="B131" s="109" t="str">
        <f>'Processing Settings'!A131</f>
        <v/>
      </c>
      <c r="C131" s="109">
        <f>'Processing Settings'!B131</f>
        <v>0</v>
      </c>
      <c r="D131" s="113">
        <f>IF('Processing Settings'!D131="CBF(I)","CBL",'Processing Settings'!D131)</f>
        <v>0</v>
      </c>
      <c r="E131" s="109">
        <f>'Processing Settings'!E131</f>
        <v>0</v>
      </c>
      <c r="F131" s="111">
        <f>'Processing Settings'!F131</f>
        <v>0</v>
      </c>
      <c r="G131" s="109" t="str">
        <f>IF('Processing Settings'!E131&lt;&gt;"","DEF","")</f>
        <v/>
      </c>
      <c r="H131" s="109" t="e">
        <f>_xlfn.SWITCH('Processing Settings'!G131,"Aggregation","AGGREGATE","Gross","GROSS","Netting ('UNWIND')","NET","Netting with Strange Nets ('NET/SPLIT')","NET","Aggregation with Linking","AGGREGATE")</f>
        <v>#N/A</v>
      </c>
      <c r="I131" s="109" t="e">
        <f>_xlfn.SWITCH('Processing Settings'!H131,"released","RELEASED","on hold","HOLD")</f>
        <v>#N/A</v>
      </c>
      <c r="J131" s="109" t="e">
        <f>IF(H131&lt;&gt;"",IF('Processing Settings'!G131="Gross","",IF(OR('Processing Settings'!G131="Netting with Strange Nets ('NET/SPLIT')",'Processing Settings'!G131="Aggregation with Linking",'Processing Settings'!G131="Aggregation"),"NET/SPLIT","UNWIND")),"")</f>
        <v>#N/A</v>
      </c>
      <c r="K131" s="112" t="str">
        <f ca="1">IF(C131&lt;&gt;0,IF(ISNUMBER(YEAR('Signature Sheet'!$H$31)),'Signature Sheet'!H$31,NOW()),"")</f>
        <v/>
      </c>
      <c r="L131" s="109" t="str">
        <f>IFERROR(_xlfn.SWITCH('Processing Settings'!K131,"New","INSERT","Update","UPDATE","Delete","DELETE"),"")</f>
        <v/>
      </c>
    </row>
    <row r="132" spans="1:12">
      <c r="A132" s="109" t="str">
        <f>IFERROR(_xlfn.SWITCH('Processing Settings'!C132,"Eurex Derivate","XEUR","Xetra","XETR","Börse Frankfurt","XFRA","Xetra|Börse Frankfurt","XETR","",""),"")</f>
        <v/>
      </c>
      <c r="B132" s="109" t="str">
        <f>'Processing Settings'!A132</f>
        <v/>
      </c>
      <c r="C132" s="109">
        <f>'Processing Settings'!B132</f>
        <v>0</v>
      </c>
      <c r="D132" s="113">
        <f>IF('Processing Settings'!D132="CBF(I)","CBL",'Processing Settings'!D132)</f>
        <v>0</v>
      </c>
      <c r="E132" s="109">
        <f>'Processing Settings'!E132</f>
        <v>0</v>
      </c>
      <c r="F132" s="111">
        <f>'Processing Settings'!F132</f>
        <v>0</v>
      </c>
      <c r="G132" s="109" t="str">
        <f>IF('Processing Settings'!E132&lt;&gt;"","DEF","")</f>
        <v/>
      </c>
      <c r="H132" s="109" t="e">
        <f>_xlfn.SWITCH('Processing Settings'!G132,"Aggregation","AGGREGATE","Gross","GROSS","Netting ('UNWIND')","NET","Netting with Strange Nets ('NET/SPLIT')","NET","Aggregation with Linking","AGGREGATE")</f>
        <v>#N/A</v>
      </c>
      <c r="I132" s="109" t="e">
        <f>_xlfn.SWITCH('Processing Settings'!H132,"released","RELEASED","on hold","HOLD")</f>
        <v>#N/A</v>
      </c>
      <c r="J132" s="109" t="e">
        <f>IF(H132&lt;&gt;"",IF('Processing Settings'!G132="Gross","",IF(OR('Processing Settings'!G132="Netting with Strange Nets ('NET/SPLIT')",'Processing Settings'!G132="Aggregation with Linking",'Processing Settings'!G132="Aggregation"),"NET/SPLIT","UNWIND")),"")</f>
        <v>#N/A</v>
      </c>
      <c r="K132" s="112" t="str">
        <f ca="1">IF(C132&lt;&gt;0,IF(ISNUMBER(YEAR('Signature Sheet'!$H$31)),'Signature Sheet'!H$31,NOW()),"")</f>
        <v/>
      </c>
      <c r="L132" s="109" t="str">
        <f>IFERROR(_xlfn.SWITCH('Processing Settings'!K132,"New","INSERT","Update","UPDATE","Delete","DELETE"),"")</f>
        <v/>
      </c>
    </row>
    <row r="133" spans="1:12">
      <c r="A133" s="109" t="str">
        <f>IFERROR(_xlfn.SWITCH('Processing Settings'!C133,"Eurex Derivate","XEUR","Xetra","XETR","Börse Frankfurt","XFRA","Xetra|Börse Frankfurt","XETR","",""),"")</f>
        <v/>
      </c>
      <c r="B133" s="109" t="str">
        <f>'Processing Settings'!A133</f>
        <v/>
      </c>
      <c r="C133" s="109">
        <f>'Processing Settings'!B133</f>
        <v>0</v>
      </c>
      <c r="D133" s="113">
        <f>IF('Processing Settings'!D133="CBF(I)","CBL",'Processing Settings'!D133)</f>
        <v>0</v>
      </c>
      <c r="E133" s="109">
        <f>'Processing Settings'!E133</f>
        <v>0</v>
      </c>
      <c r="F133" s="111">
        <f>'Processing Settings'!F133</f>
        <v>0</v>
      </c>
      <c r="G133" s="109" t="str">
        <f>IF('Processing Settings'!E133&lt;&gt;"","DEF","")</f>
        <v/>
      </c>
      <c r="H133" s="109" t="e">
        <f>_xlfn.SWITCH('Processing Settings'!G133,"Aggregation","AGGREGATE","Gross","GROSS","Netting ('UNWIND')","NET","Netting with Strange Nets ('NET/SPLIT')","NET","Aggregation with Linking","AGGREGATE")</f>
        <v>#N/A</v>
      </c>
      <c r="I133" s="109" t="e">
        <f>_xlfn.SWITCH('Processing Settings'!H133,"released","RELEASED","on hold","HOLD")</f>
        <v>#N/A</v>
      </c>
      <c r="J133" s="109" t="e">
        <f>IF(H133&lt;&gt;"",IF('Processing Settings'!G133="Gross","",IF(OR('Processing Settings'!G133="Netting with Strange Nets ('NET/SPLIT')",'Processing Settings'!G133="Aggregation with Linking",'Processing Settings'!G133="Aggregation"),"NET/SPLIT","UNWIND")),"")</f>
        <v>#N/A</v>
      </c>
      <c r="K133" s="112" t="str">
        <f ca="1">IF(C133&lt;&gt;0,IF(ISNUMBER(YEAR('Signature Sheet'!$H$31)),'Signature Sheet'!H$31,NOW()),"")</f>
        <v/>
      </c>
      <c r="L133" s="109" t="str">
        <f>IFERROR(_xlfn.SWITCH('Processing Settings'!K133,"New","INSERT","Update","UPDATE","Delete","DELETE"),"")</f>
        <v/>
      </c>
    </row>
    <row r="134" spans="1:12">
      <c r="A134" s="109" t="str">
        <f>IFERROR(_xlfn.SWITCH('Processing Settings'!C134,"Eurex Derivate","XEUR","Xetra","XETR","Börse Frankfurt","XFRA","Xetra|Börse Frankfurt","XETR","",""),"")</f>
        <v/>
      </c>
      <c r="B134" s="109" t="str">
        <f>'Processing Settings'!A134</f>
        <v/>
      </c>
      <c r="C134" s="109">
        <f>'Processing Settings'!B134</f>
        <v>0</v>
      </c>
      <c r="D134" s="113">
        <f>IF('Processing Settings'!D134="CBF(I)","CBL",'Processing Settings'!D134)</f>
        <v>0</v>
      </c>
      <c r="E134" s="109">
        <f>'Processing Settings'!E134</f>
        <v>0</v>
      </c>
      <c r="F134" s="111">
        <f>'Processing Settings'!F134</f>
        <v>0</v>
      </c>
      <c r="G134" s="109" t="str">
        <f>IF('Processing Settings'!E134&lt;&gt;"","DEF","")</f>
        <v/>
      </c>
      <c r="H134" s="109" t="e">
        <f>_xlfn.SWITCH('Processing Settings'!G134,"Aggregation","AGGREGATE","Gross","GROSS","Netting ('UNWIND')","NET","Netting with Strange Nets ('NET/SPLIT')","NET","Aggregation with Linking","AGGREGATE")</f>
        <v>#N/A</v>
      </c>
      <c r="I134" s="109" t="e">
        <f>_xlfn.SWITCH('Processing Settings'!H134,"released","RELEASED","on hold","HOLD")</f>
        <v>#N/A</v>
      </c>
      <c r="J134" s="109" t="e">
        <f>IF(H134&lt;&gt;"",IF('Processing Settings'!G134="Gross","",IF(OR('Processing Settings'!G134="Netting with Strange Nets ('NET/SPLIT')",'Processing Settings'!G134="Aggregation with Linking",'Processing Settings'!G134="Aggregation"),"NET/SPLIT","UNWIND")),"")</f>
        <v>#N/A</v>
      </c>
      <c r="K134" s="112" t="str">
        <f ca="1">IF(C134&lt;&gt;0,IF(ISNUMBER(YEAR('Signature Sheet'!$H$31)),'Signature Sheet'!H$31,NOW()),"")</f>
        <v/>
      </c>
      <c r="L134" s="109" t="str">
        <f>IFERROR(_xlfn.SWITCH('Processing Settings'!K134,"New","INSERT","Update","UPDATE","Delete","DELETE"),"")</f>
        <v/>
      </c>
    </row>
    <row r="135" spans="1:12">
      <c r="A135" s="109" t="str">
        <f>IFERROR(_xlfn.SWITCH('Processing Settings'!C135,"Eurex Derivate","XEUR","Xetra","XETR","Börse Frankfurt","XFRA","Xetra|Börse Frankfurt","XETR","",""),"")</f>
        <v/>
      </c>
      <c r="B135" s="109" t="str">
        <f>'Processing Settings'!A135</f>
        <v/>
      </c>
      <c r="C135" s="109">
        <f>'Processing Settings'!B135</f>
        <v>0</v>
      </c>
      <c r="D135" s="113">
        <f>IF('Processing Settings'!D135="CBF(I)","CBL",'Processing Settings'!D135)</f>
        <v>0</v>
      </c>
      <c r="E135" s="109">
        <f>'Processing Settings'!E135</f>
        <v>0</v>
      </c>
      <c r="F135" s="111">
        <f>'Processing Settings'!F135</f>
        <v>0</v>
      </c>
      <c r="G135" s="109" t="str">
        <f>IF('Processing Settings'!E135&lt;&gt;"","DEF","")</f>
        <v/>
      </c>
      <c r="H135" s="109" t="e">
        <f>_xlfn.SWITCH('Processing Settings'!G135,"Aggregation","AGGREGATE","Gross","GROSS","Netting ('UNWIND')","NET","Netting with Strange Nets ('NET/SPLIT')","NET","Aggregation with Linking","AGGREGATE")</f>
        <v>#N/A</v>
      </c>
      <c r="I135" s="109" t="e">
        <f>_xlfn.SWITCH('Processing Settings'!H135,"released","RELEASED","on hold","HOLD")</f>
        <v>#N/A</v>
      </c>
      <c r="J135" s="109" t="e">
        <f>IF(H135&lt;&gt;"",IF('Processing Settings'!G135="Gross","",IF(OR('Processing Settings'!G135="Netting with Strange Nets ('NET/SPLIT')",'Processing Settings'!G135="Aggregation with Linking",'Processing Settings'!G135="Aggregation"),"NET/SPLIT","UNWIND")),"")</f>
        <v>#N/A</v>
      </c>
      <c r="K135" s="112" t="str">
        <f ca="1">IF(C135&lt;&gt;0,IF(ISNUMBER(YEAR('Signature Sheet'!$H$31)),'Signature Sheet'!H$31,NOW()),"")</f>
        <v/>
      </c>
      <c r="L135" s="109" t="str">
        <f>IFERROR(_xlfn.SWITCH('Processing Settings'!K135,"New","INSERT","Update","UPDATE","Delete","DELETE"),"")</f>
        <v/>
      </c>
    </row>
    <row r="136" spans="1:12">
      <c r="A136" s="109" t="str">
        <f>IFERROR(_xlfn.SWITCH('Processing Settings'!C136,"Eurex Derivate","XEUR","Xetra","XETR","Börse Frankfurt","XFRA","Xetra|Börse Frankfurt","XETR","",""),"")</f>
        <v/>
      </c>
      <c r="B136" s="109" t="str">
        <f>'Processing Settings'!A136</f>
        <v/>
      </c>
      <c r="C136" s="109">
        <f>'Processing Settings'!B136</f>
        <v>0</v>
      </c>
      <c r="D136" s="113">
        <f>IF('Processing Settings'!D136="CBF(I)","CBL",'Processing Settings'!D136)</f>
        <v>0</v>
      </c>
      <c r="E136" s="109">
        <f>'Processing Settings'!E136</f>
        <v>0</v>
      </c>
      <c r="F136" s="111">
        <f>'Processing Settings'!F136</f>
        <v>0</v>
      </c>
      <c r="G136" s="109" t="str">
        <f>IF('Processing Settings'!E136&lt;&gt;"","DEF","")</f>
        <v/>
      </c>
      <c r="H136" s="109" t="e">
        <f>_xlfn.SWITCH('Processing Settings'!G136,"Aggregation","AGGREGATE","Gross","GROSS","Netting ('UNWIND')","NET","Netting with Strange Nets ('NET/SPLIT')","NET","Aggregation with Linking","AGGREGATE")</f>
        <v>#N/A</v>
      </c>
      <c r="I136" s="109" t="e">
        <f>_xlfn.SWITCH('Processing Settings'!H136,"released","RELEASED","on hold","HOLD")</f>
        <v>#N/A</v>
      </c>
      <c r="J136" s="109" t="e">
        <f>IF(H136&lt;&gt;"",IF('Processing Settings'!G136="Gross","",IF(OR('Processing Settings'!G136="Netting with Strange Nets ('NET/SPLIT')",'Processing Settings'!G136="Aggregation with Linking",'Processing Settings'!G136="Aggregation"),"NET/SPLIT","UNWIND")),"")</f>
        <v>#N/A</v>
      </c>
      <c r="K136" s="112" t="str">
        <f ca="1">IF(C136&lt;&gt;0,IF(ISNUMBER(YEAR('Signature Sheet'!$H$31)),'Signature Sheet'!H$31,NOW()),"")</f>
        <v/>
      </c>
      <c r="L136" s="109" t="str">
        <f>IFERROR(_xlfn.SWITCH('Processing Settings'!K136,"New","INSERT","Update","UPDATE","Delete","DELETE"),"")</f>
        <v/>
      </c>
    </row>
    <row r="137" spans="1:12">
      <c r="A137" s="109" t="str">
        <f>IFERROR(_xlfn.SWITCH('Processing Settings'!C137,"Eurex Derivate","XEUR","Xetra","XETR","Börse Frankfurt","XFRA","Xetra|Börse Frankfurt","XETR","",""),"")</f>
        <v/>
      </c>
      <c r="B137" s="109" t="str">
        <f>'Processing Settings'!A137</f>
        <v/>
      </c>
      <c r="C137" s="109">
        <f>'Processing Settings'!B137</f>
        <v>0</v>
      </c>
      <c r="D137" s="113">
        <f>IF('Processing Settings'!D137="CBF(I)","CBL",'Processing Settings'!D137)</f>
        <v>0</v>
      </c>
      <c r="E137" s="109">
        <f>'Processing Settings'!E137</f>
        <v>0</v>
      </c>
      <c r="F137" s="111">
        <f>'Processing Settings'!F137</f>
        <v>0</v>
      </c>
      <c r="G137" s="109" t="str">
        <f>IF('Processing Settings'!E137&lt;&gt;"","DEF","")</f>
        <v/>
      </c>
      <c r="H137" s="109" t="e">
        <f>_xlfn.SWITCH('Processing Settings'!G137,"Aggregation","AGGREGATE","Gross","GROSS","Netting ('UNWIND')","NET","Netting with Strange Nets ('NET/SPLIT')","NET","Aggregation with Linking","AGGREGATE")</f>
        <v>#N/A</v>
      </c>
      <c r="I137" s="109" t="e">
        <f>_xlfn.SWITCH('Processing Settings'!H137,"released","RELEASED","on hold","HOLD")</f>
        <v>#N/A</v>
      </c>
      <c r="J137" s="109" t="e">
        <f>IF(H137&lt;&gt;"",IF('Processing Settings'!G137="Gross","",IF(OR('Processing Settings'!G137="Netting with Strange Nets ('NET/SPLIT')",'Processing Settings'!G137="Aggregation with Linking",'Processing Settings'!G137="Aggregation"),"NET/SPLIT","UNWIND")),"")</f>
        <v>#N/A</v>
      </c>
      <c r="K137" s="112" t="str">
        <f ca="1">IF(C137&lt;&gt;0,IF(ISNUMBER(YEAR('Signature Sheet'!$H$31)),'Signature Sheet'!H$31,NOW()),"")</f>
        <v/>
      </c>
      <c r="L137" s="109" t="str">
        <f>IFERROR(_xlfn.SWITCH('Processing Settings'!K137,"New","INSERT","Update","UPDATE","Delete","DELETE"),"")</f>
        <v/>
      </c>
    </row>
    <row r="138" spans="1:12">
      <c r="A138" s="109" t="str">
        <f>IFERROR(_xlfn.SWITCH('Processing Settings'!C138,"Eurex Derivate","XEUR","Xetra","XETR","Börse Frankfurt","XFRA","Xetra|Börse Frankfurt","XETR","",""),"")</f>
        <v/>
      </c>
      <c r="B138" s="109" t="str">
        <f>'Processing Settings'!A138</f>
        <v/>
      </c>
      <c r="C138" s="109">
        <f>'Processing Settings'!B138</f>
        <v>0</v>
      </c>
      <c r="D138" s="113">
        <f>IF('Processing Settings'!D138="CBF(I)","CBL",'Processing Settings'!D138)</f>
        <v>0</v>
      </c>
      <c r="E138" s="109">
        <f>'Processing Settings'!E138</f>
        <v>0</v>
      </c>
      <c r="F138" s="111">
        <f>'Processing Settings'!F138</f>
        <v>0</v>
      </c>
      <c r="G138" s="109" t="str">
        <f>IF('Processing Settings'!E138&lt;&gt;"","DEF","")</f>
        <v/>
      </c>
      <c r="H138" s="109" t="e">
        <f>_xlfn.SWITCH('Processing Settings'!G138,"Aggregation","AGGREGATE","Gross","GROSS","Netting ('UNWIND')","NET","Netting with Strange Nets ('NET/SPLIT')","NET","Aggregation with Linking","AGGREGATE")</f>
        <v>#N/A</v>
      </c>
      <c r="I138" s="109" t="e">
        <f>_xlfn.SWITCH('Processing Settings'!H138,"released","RELEASED","on hold","HOLD")</f>
        <v>#N/A</v>
      </c>
      <c r="J138" s="109" t="e">
        <f>IF(H138&lt;&gt;"",IF('Processing Settings'!G138="Gross","",IF(OR('Processing Settings'!G138="Netting with Strange Nets ('NET/SPLIT')",'Processing Settings'!G138="Aggregation with Linking",'Processing Settings'!G138="Aggregation"),"NET/SPLIT","UNWIND")),"")</f>
        <v>#N/A</v>
      </c>
      <c r="K138" s="112" t="str">
        <f ca="1">IF(C138&lt;&gt;0,IF(ISNUMBER(YEAR('Signature Sheet'!$H$31)),'Signature Sheet'!H$31,NOW()),"")</f>
        <v/>
      </c>
      <c r="L138" s="109" t="str">
        <f>IFERROR(_xlfn.SWITCH('Processing Settings'!K138,"New","INSERT","Update","UPDATE","Delete","DELETE"),"")</f>
        <v/>
      </c>
    </row>
    <row r="139" spans="1:12">
      <c r="A139" s="109" t="str">
        <f>IFERROR(_xlfn.SWITCH('Processing Settings'!C139,"Eurex Derivate","XEUR","Xetra","XETR","Börse Frankfurt","XFRA","Xetra|Börse Frankfurt","XETR","",""),"")</f>
        <v/>
      </c>
      <c r="B139" s="109" t="str">
        <f>'Processing Settings'!A139</f>
        <v/>
      </c>
      <c r="C139" s="109">
        <f>'Processing Settings'!B139</f>
        <v>0</v>
      </c>
      <c r="D139" s="113">
        <f>IF('Processing Settings'!D139="CBF(I)","CBL",'Processing Settings'!D139)</f>
        <v>0</v>
      </c>
      <c r="E139" s="109">
        <f>'Processing Settings'!E139</f>
        <v>0</v>
      </c>
      <c r="F139" s="111">
        <f>'Processing Settings'!F139</f>
        <v>0</v>
      </c>
      <c r="G139" s="109" t="str">
        <f>IF('Processing Settings'!E139&lt;&gt;"","DEF","")</f>
        <v/>
      </c>
      <c r="H139" s="109" t="e">
        <f>_xlfn.SWITCH('Processing Settings'!G139,"Aggregation","AGGREGATE","Gross","GROSS","Netting ('UNWIND')","NET","Netting with Strange Nets ('NET/SPLIT')","NET","Aggregation with Linking","AGGREGATE")</f>
        <v>#N/A</v>
      </c>
      <c r="I139" s="109" t="e">
        <f>_xlfn.SWITCH('Processing Settings'!H139,"released","RELEASED","on hold","HOLD")</f>
        <v>#N/A</v>
      </c>
      <c r="J139" s="109" t="e">
        <f>IF(H139&lt;&gt;"",IF('Processing Settings'!G139="Gross","",IF(OR('Processing Settings'!G139="Netting with Strange Nets ('NET/SPLIT')",'Processing Settings'!G139="Aggregation with Linking",'Processing Settings'!G139="Aggregation"),"NET/SPLIT","UNWIND")),"")</f>
        <v>#N/A</v>
      </c>
      <c r="K139" s="112" t="str">
        <f ca="1">IF(C139&lt;&gt;0,IF(ISNUMBER(YEAR('Signature Sheet'!$H$31)),'Signature Sheet'!H$31,NOW()),"")</f>
        <v/>
      </c>
      <c r="L139" s="109" t="str">
        <f>IFERROR(_xlfn.SWITCH('Processing Settings'!K139,"New","INSERT","Update","UPDATE","Delete","DELETE"),"")</f>
        <v/>
      </c>
    </row>
    <row r="140" spans="1:12">
      <c r="A140" s="109" t="str">
        <f>IFERROR(_xlfn.SWITCH('Processing Settings'!C140,"Eurex Derivate","XEUR","Xetra","XETR","Börse Frankfurt","XFRA","Xetra|Börse Frankfurt","XETR","",""),"")</f>
        <v/>
      </c>
      <c r="B140" s="109" t="str">
        <f>'Processing Settings'!A140</f>
        <v/>
      </c>
      <c r="C140" s="109">
        <f>'Processing Settings'!B140</f>
        <v>0</v>
      </c>
      <c r="D140" s="113">
        <f>IF('Processing Settings'!D140="CBF(I)","CBL",'Processing Settings'!D140)</f>
        <v>0</v>
      </c>
      <c r="E140" s="109">
        <f>'Processing Settings'!E140</f>
        <v>0</v>
      </c>
      <c r="F140" s="111">
        <f>'Processing Settings'!F140</f>
        <v>0</v>
      </c>
      <c r="G140" s="109" t="str">
        <f>IF('Processing Settings'!E140&lt;&gt;"","DEF","")</f>
        <v/>
      </c>
      <c r="H140" s="109" t="e">
        <f>_xlfn.SWITCH('Processing Settings'!G140,"Aggregation","AGGREGATE","Gross","GROSS","Netting ('UNWIND')","NET","Netting with Strange Nets ('NET/SPLIT')","NET","Aggregation with Linking","AGGREGATE")</f>
        <v>#N/A</v>
      </c>
      <c r="I140" s="109" t="e">
        <f>_xlfn.SWITCH('Processing Settings'!H140,"released","RELEASED","on hold","HOLD")</f>
        <v>#N/A</v>
      </c>
      <c r="J140" s="109" t="e">
        <f>IF(H140&lt;&gt;"",IF('Processing Settings'!G140="Gross","",IF(OR('Processing Settings'!G140="Netting with Strange Nets ('NET/SPLIT')",'Processing Settings'!G140="Aggregation with Linking",'Processing Settings'!G140="Aggregation"),"NET/SPLIT","UNWIND")),"")</f>
        <v>#N/A</v>
      </c>
      <c r="K140" s="112" t="str">
        <f ca="1">IF(C140&lt;&gt;0,IF(ISNUMBER(YEAR('Signature Sheet'!$H$31)),'Signature Sheet'!H$31,NOW()),"")</f>
        <v/>
      </c>
      <c r="L140" s="109" t="str">
        <f>IFERROR(_xlfn.SWITCH('Processing Settings'!K140,"New","INSERT","Update","UPDATE","Delete","DELETE"),"")</f>
        <v/>
      </c>
    </row>
    <row r="141" spans="1:12">
      <c r="A141" s="109" t="str">
        <f>IFERROR(_xlfn.SWITCH('Processing Settings'!C141,"Eurex Derivate","XEUR","Xetra","XETR","Börse Frankfurt","XFRA","Xetra|Börse Frankfurt","XETR","",""),"")</f>
        <v/>
      </c>
      <c r="B141" s="109" t="str">
        <f>'Processing Settings'!A141</f>
        <v/>
      </c>
      <c r="C141" s="109">
        <f>'Processing Settings'!B141</f>
        <v>0</v>
      </c>
      <c r="D141" s="113">
        <f>IF('Processing Settings'!D141="CBF(I)","CBL",'Processing Settings'!D141)</f>
        <v>0</v>
      </c>
      <c r="E141" s="109">
        <f>'Processing Settings'!E141</f>
        <v>0</v>
      </c>
      <c r="F141" s="111">
        <f>'Processing Settings'!F141</f>
        <v>0</v>
      </c>
      <c r="G141" s="109" t="str">
        <f>IF('Processing Settings'!E141&lt;&gt;"","DEF","")</f>
        <v/>
      </c>
      <c r="H141" s="109" t="e">
        <f>_xlfn.SWITCH('Processing Settings'!G141,"Aggregation","AGGREGATE","Gross","GROSS","Netting ('UNWIND')","NET","Netting with Strange Nets ('NET/SPLIT')","NET","Aggregation with Linking","AGGREGATE")</f>
        <v>#N/A</v>
      </c>
      <c r="I141" s="109" t="e">
        <f>_xlfn.SWITCH('Processing Settings'!H141,"released","RELEASED","on hold","HOLD")</f>
        <v>#N/A</v>
      </c>
      <c r="J141" s="109" t="e">
        <f>IF(H141&lt;&gt;"",IF('Processing Settings'!G141="Gross","",IF(OR('Processing Settings'!G141="Netting with Strange Nets ('NET/SPLIT')",'Processing Settings'!G141="Aggregation with Linking",'Processing Settings'!G141="Aggregation"),"NET/SPLIT","UNWIND")),"")</f>
        <v>#N/A</v>
      </c>
      <c r="K141" s="112" t="str">
        <f ca="1">IF(C141&lt;&gt;0,IF(ISNUMBER(YEAR('Signature Sheet'!$H$31)),'Signature Sheet'!H$31,NOW()),"")</f>
        <v/>
      </c>
      <c r="L141" s="109" t="str">
        <f>IFERROR(_xlfn.SWITCH('Processing Settings'!K141,"New","INSERT","Update","UPDATE","Delete","DELETE"),"")</f>
        <v/>
      </c>
    </row>
    <row r="142" spans="1:12">
      <c r="A142" s="109" t="str">
        <f>IFERROR(_xlfn.SWITCH('Processing Settings'!C142,"Eurex Derivate","XEUR","Xetra","XETR","Börse Frankfurt","XFRA","Xetra|Börse Frankfurt","XETR","",""),"")</f>
        <v/>
      </c>
      <c r="B142" s="109" t="str">
        <f>'Processing Settings'!A142</f>
        <v/>
      </c>
      <c r="C142" s="109">
        <f>'Processing Settings'!B142</f>
        <v>0</v>
      </c>
      <c r="D142" s="113">
        <f>IF('Processing Settings'!D142="CBF(I)","CBL",'Processing Settings'!D142)</f>
        <v>0</v>
      </c>
      <c r="E142" s="109">
        <f>'Processing Settings'!E142</f>
        <v>0</v>
      </c>
      <c r="F142" s="111">
        <f>'Processing Settings'!F142</f>
        <v>0</v>
      </c>
      <c r="G142" s="109" t="str">
        <f>IF('Processing Settings'!E142&lt;&gt;"","DEF","")</f>
        <v/>
      </c>
      <c r="H142" s="109" t="e">
        <f>_xlfn.SWITCH('Processing Settings'!G142,"Aggregation","AGGREGATE","Gross","GROSS","Netting ('UNWIND')","NET","Netting with Strange Nets ('NET/SPLIT')","NET","Aggregation with Linking","AGGREGATE")</f>
        <v>#N/A</v>
      </c>
      <c r="I142" s="109" t="e">
        <f>_xlfn.SWITCH('Processing Settings'!H142,"released","RELEASED","on hold","HOLD")</f>
        <v>#N/A</v>
      </c>
      <c r="J142" s="109" t="e">
        <f>IF(H142&lt;&gt;"",IF('Processing Settings'!G142="Gross","",IF(OR('Processing Settings'!G142="Netting with Strange Nets ('NET/SPLIT')",'Processing Settings'!G142="Aggregation with Linking",'Processing Settings'!G142="Aggregation"),"NET/SPLIT","UNWIND")),"")</f>
        <v>#N/A</v>
      </c>
      <c r="K142" s="112" t="str">
        <f ca="1">IF(C142&lt;&gt;0,IF(ISNUMBER(YEAR('Signature Sheet'!$H$31)),'Signature Sheet'!H$31,NOW()),"")</f>
        <v/>
      </c>
      <c r="L142" s="109" t="str">
        <f>IFERROR(_xlfn.SWITCH('Processing Settings'!K142,"New","INSERT","Update","UPDATE","Delete","DELETE"),"")</f>
        <v/>
      </c>
    </row>
    <row r="143" spans="1:12">
      <c r="A143" s="109" t="str">
        <f>IFERROR(_xlfn.SWITCH('Processing Settings'!C143,"Eurex Derivate","XEUR","Xetra","XETR","Börse Frankfurt","XFRA","Xetra|Börse Frankfurt","XETR","",""),"")</f>
        <v/>
      </c>
      <c r="B143" s="109" t="str">
        <f>'Processing Settings'!A143</f>
        <v/>
      </c>
      <c r="C143" s="109">
        <f>'Processing Settings'!B143</f>
        <v>0</v>
      </c>
      <c r="D143" s="113">
        <f>IF('Processing Settings'!D143="CBF(I)","CBL",'Processing Settings'!D143)</f>
        <v>0</v>
      </c>
      <c r="E143" s="109">
        <f>'Processing Settings'!E143</f>
        <v>0</v>
      </c>
      <c r="F143" s="111">
        <f>'Processing Settings'!F143</f>
        <v>0</v>
      </c>
      <c r="G143" s="109" t="str">
        <f>IF('Processing Settings'!E143&lt;&gt;"","DEF","")</f>
        <v/>
      </c>
      <c r="H143" s="109" t="e">
        <f>_xlfn.SWITCH('Processing Settings'!G143,"Aggregation","AGGREGATE","Gross","GROSS","Netting ('UNWIND')","NET","Netting with Strange Nets ('NET/SPLIT')","NET","Aggregation with Linking","AGGREGATE")</f>
        <v>#N/A</v>
      </c>
      <c r="I143" s="109" t="e">
        <f>_xlfn.SWITCH('Processing Settings'!H143,"released","RELEASED","on hold","HOLD")</f>
        <v>#N/A</v>
      </c>
      <c r="J143" s="109" t="e">
        <f>IF(H143&lt;&gt;"",IF('Processing Settings'!G143="Gross","",IF(OR('Processing Settings'!G143="Netting with Strange Nets ('NET/SPLIT')",'Processing Settings'!G143="Aggregation with Linking",'Processing Settings'!G143="Aggregation"),"NET/SPLIT","UNWIND")),"")</f>
        <v>#N/A</v>
      </c>
      <c r="K143" s="112" t="str">
        <f ca="1">IF(C143&lt;&gt;0,IF(ISNUMBER(YEAR('Signature Sheet'!$H$31)),'Signature Sheet'!H$31,NOW()),"")</f>
        <v/>
      </c>
      <c r="L143" s="109" t="str">
        <f>IFERROR(_xlfn.SWITCH('Processing Settings'!K143,"New","INSERT","Update","UPDATE","Delete","DELETE"),"")</f>
        <v/>
      </c>
    </row>
    <row r="144" spans="1:12">
      <c r="A144" s="109" t="str">
        <f>IFERROR(_xlfn.SWITCH('Processing Settings'!C144,"Eurex Derivate","XEUR","Xetra","XETR","Börse Frankfurt","XFRA","Xetra|Börse Frankfurt","XETR","",""),"")</f>
        <v/>
      </c>
      <c r="B144" s="109" t="str">
        <f>'Processing Settings'!A144</f>
        <v/>
      </c>
      <c r="C144" s="109">
        <f>'Processing Settings'!B144</f>
        <v>0</v>
      </c>
      <c r="D144" s="113">
        <f>IF('Processing Settings'!D144="CBF(I)","CBL",'Processing Settings'!D144)</f>
        <v>0</v>
      </c>
      <c r="E144" s="109">
        <f>'Processing Settings'!E144</f>
        <v>0</v>
      </c>
      <c r="F144" s="111">
        <f>'Processing Settings'!F144</f>
        <v>0</v>
      </c>
      <c r="G144" s="109" t="str">
        <f>IF('Processing Settings'!E144&lt;&gt;"","DEF","")</f>
        <v/>
      </c>
      <c r="H144" s="109" t="e">
        <f>_xlfn.SWITCH('Processing Settings'!G144,"Aggregation","AGGREGATE","Gross","GROSS","Netting ('UNWIND')","NET","Netting with Strange Nets ('NET/SPLIT')","NET","Aggregation with Linking","AGGREGATE")</f>
        <v>#N/A</v>
      </c>
      <c r="I144" s="109" t="e">
        <f>_xlfn.SWITCH('Processing Settings'!H144,"released","RELEASED","on hold","HOLD")</f>
        <v>#N/A</v>
      </c>
      <c r="J144" s="109" t="e">
        <f>IF(H144&lt;&gt;"",IF('Processing Settings'!G144="Gross","",IF(OR('Processing Settings'!G144="Netting with Strange Nets ('NET/SPLIT')",'Processing Settings'!G144="Aggregation with Linking",'Processing Settings'!G144="Aggregation"),"NET/SPLIT","UNWIND")),"")</f>
        <v>#N/A</v>
      </c>
      <c r="K144" s="112" t="str">
        <f ca="1">IF(C144&lt;&gt;0,IF(ISNUMBER(YEAR('Signature Sheet'!$H$31)),'Signature Sheet'!H$31,NOW()),"")</f>
        <v/>
      </c>
      <c r="L144" s="109" t="str">
        <f>IFERROR(_xlfn.SWITCH('Processing Settings'!K144,"New","INSERT","Update","UPDATE","Delete","DELETE"),"")</f>
        <v/>
      </c>
    </row>
    <row r="145" spans="1:12">
      <c r="A145" s="109" t="str">
        <f>IFERROR(_xlfn.SWITCH('Processing Settings'!C145,"Eurex Derivate","XEUR","Xetra","XETR","Börse Frankfurt","XFRA","Xetra|Börse Frankfurt","XETR","",""),"")</f>
        <v/>
      </c>
      <c r="B145" s="109" t="str">
        <f>'Processing Settings'!A145</f>
        <v/>
      </c>
      <c r="C145" s="109">
        <f>'Processing Settings'!B145</f>
        <v>0</v>
      </c>
      <c r="D145" s="113">
        <f>IF('Processing Settings'!D145="CBF(I)","CBL",'Processing Settings'!D145)</f>
        <v>0</v>
      </c>
      <c r="E145" s="109">
        <f>'Processing Settings'!E145</f>
        <v>0</v>
      </c>
      <c r="F145" s="111">
        <f>'Processing Settings'!F145</f>
        <v>0</v>
      </c>
      <c r="G145" s="109" t="str">
        <f>IF('Processing Settings'!E145&lt;&gt;"","DEF","")</f>
        <v/>
      </c>
      <c r="H145" s="109" t="e">
        <f>_xlfn.SWITCH('Processing Settings'!G145,"Aggregation","AGGREGATE","Gross","GROSS","Netting ('UNWIND')","NET","Netting with Strange Nets ('NET/SPLIT')","NET","Aggregation with Linking","AGGREGATE")</f>
        <v>#N/A</v>
      </c>
      <c r="I145" s="109" t="e">
        <f>_xlfn.SWITCH('Processing Settings'!H145,"released","RELEASED","on hold","HOLD")</f>
        <v>#N/A</v>
      </c>
      <c r="J145" s="109" t="e">
        <f>IF(H145&lt;&gt;"",IF('Processing Settings'!G145="Gross","",IF(OR('Processing Settings'!G145="Netting with Strange Nets ('NET/SPLIT')",'Processing Settings'!G145="Aggregation with Linking",'Processing Settings'!G145="Aggregation"),"NET/SPLIT","UNWIND")),"")</f>
        <v>#N/A</v>
      </c>
      <c r="K145" s="112" t="str">
        <f ca="1">IF(C145&lt;&gt;0,IF(ISNUMBER(YEAR('Signature Sheet'!$H$31)),'Signature Sheet'!H$31,NOW()),"")</f>
        <v/>
      </c>
      <c r="L145" s="109" t="str">
        <f>IFERROR(_xlfn.SWITCH('Processing Settings'!K145,"New","INSERT","Update","UPDATE","Delete","DELETE"),"")</f>
        <v/>
      </c>
    </row>
    <row r="146" spans="1:12">
      <c r="A146" s="109" t="str">
        <f>IFERROR(_xlfn.SWITCH('Processing Settings'!C146,"Eurex Derivate","XEUR","Xetra","XETR","Börse Frankfurt","XFRA","Xetra|Börse Frankfurt","XETR","",""),"")</f>
        <v/>
      </c>
      <c r="B146" s="109" t="str">
        <f>'Processing Settings'!A146</f>
        <v/>
      </c>
      <c r="C146" s="109">
        <f>'Processing Settings'!B146</f>
        <v>0</v>
      </c>
      <c r="D146" s="113">
        <f>IF('Processing Settings'!D146="CBF(I)","CBL",'Processing Settings'!D146)</f>
        <v>0</v>
      </c>
      <c r="E146" s="109">
        <f>'Processing Settings'!E146</f>
        <v>0</v>
      </c>
      <c r="F146" s="111">
        <f>'Processing Settings'!F146</f>
        <v>0</v>
      </c>
      <c r="G146" s="109" t="str">
        <f>IF('Processing Settings'!E146&lt;&gt;"","DEF","")</f>
        <v/>
      </c>
      <c r="H146" s="109" t="e">
        <f>_xlfn.SWITCH('Processing Settings'!G146,"Aggregation","AGGREGATE","Gross","GROSS","Netting ('UNWIND')","NET","Netting with Strange Nets ('NET/SPLIT')","NET","Aggregation with Linking","AGGREGATE")</f>
        <v>#N/A</v>
      </c>
      <c r="I146" s="109" t="e">
        <f>_xlfn.SWITCH('Processing Settings'!H146,"released","RELEASED","on hold","HOLD")</f>
        <v>#N/A</v>
      </c>
      <c r="J146" s="109" t="e">
        <f>IF(H146&lt;&gt;"",IF('Processing Settings'!G146="Gross","",IF(OR('Processing Settings'!G146="Netting with Strange Nets ('NET/SPLIT')",'Processing Settings'!G146="Aggregation with Linking",'Processing Settings'!G146="Aggregation"),"NET/SPLIT","UNWIND")),"")</f>
        <v>#N/A</v>
      </c>
      <c r="K146" s="112" t="str">
        <f ca="1">IF(C146&lt;&gt;0,IF(ISNUMBER(YEAR('Signature Sheet'!$H$31)),'Signature Sheet'!H$31,NOW()),"")</f>
        <v/>
      </c>
      <c r="L146" s="109" t="str">
        <f>IFERROR(_xlfn.SWITCH('Processing Settings'!K146,"New","INSERT","Update","UPDATE","Delete","DELETE"),"")</f>
        <v/>
      </c>
    </row>
    <row r="147" spans="1:12">
      <c r="A147" s="109" t="str">
        <f>IFERROR(_xlfn.SWITCH('Processing Settings'!C147,"Eurex Derivate","XEUR","Xetra","XETR","Börse Frankfurt","XFRA","Xetra|Börse Frankfurt","XETR","",""),"")</f>
        <v/>
      </c>
      <c r="B147" s="109" t="str">
        <f>'Processing Settings'!A147</f>
        <v/>
      </c>
      <c r="C147" s="109">
        <f>'Processing Settings'!B147</f>
        <v>0</v>
      </c>
      <c r="D147" s="113">
        <f>IF('Processing Settings'!D147="CBF(I)","CBL",'Processing Settings'!D147)</f>
        <v>0</v>
      </c>
      <c r="E147" s="109">
        <f>'Processing Settings'!E147</f>
        <v>0</v>
      </c>
      <c r="F147" s="111">
        <f>'Processing Settings'!F147</f>
        <v>0</v>
      </c>
      <c r="G147" s="109" t="str">
        <f>IF('Processing Settings'!E147&lt;&gt;"","DEF","")</f>
        <v/>
      </c>
      <c r="H147" s="109" t="e">
        <f>_xlfn.SWITCH('Processing Settings'!G147,"Aggregation","AGGREGATE","Gross","GROSS","Netting ('UNWIND')","NET","Netting with Strange Nets ('NET/SPLIT')","NET","Aggregation with Linking","AGGREGATE")</f>
        <v>#N/A</v>
      </c>
      <c r="I147" s="109" t="e">
        <f>_xlfn.SWITCH('Processing Settings'!H147,"released","RELEASED","on hold","HOLD")</f>
        <v>#N/A</v>
      </c>
      <c r="J147" s="109" t="e">
        <f>IF(H147&lt;&gt;"",IF('Processing Settings'!G147="Gross","",IF(OR('Processing Settings'!G147="Netting with Strange Nets ('NET/SPLIT')",'Processing Settings'!G147="Aggregation with Linking",'Processing Settings'!G147="Aggregation"),"NET/SPLIT","UNWIND")),"")</f>
        <v>#N/A</v>
      </c>
      <c r="K147" s="112" t="str">
        <f ca="1">IF(C147&lt;&gt;0,IF(ISNUMBER(YEAR('Signature Sheet'!$H$31)),'Signature Sheet'!H$31,NOW()),"")</f>
        <v/>
      </c>
      <c r="L147" s="109" t="str">
        <f>IFERROR(_xlfn.SWITCH('Processing Settings'!K147,"New","INSERT","Update","UPDATE","Delete","DELETE"),"")</f>
        <v/>
      </c>
    </row>
    <row r="148" spans="1:12">
      <c r="A148" s="109" t="str">
        <f>IFERROR(_xlfn.SWITCH('Processing Settings'!C148,"Eurex Derivate","XEUR","Xetra","XETR","Börse Frankfurt","XFRA","Xetra|Börse Frankfurt","XETR","",""),"")</f>
        <v/>
      </c>
      <c r="B148" s="109" t="str">
        <f>'Processing Settings'!A148</f>
        <v/>
      </c>
      <c r="C148" s="109">
        <f>'Processing Settings'!B148</f>
        <v>0</v>
      </c>
      <c r="D148" s="113">
        <f>IF('Processing Settings'!D148="CBF(I)","CBL",'Processing Settings'!D148)</f>
        <v>0</v>
      </c>
      <c r="E148" s="109">
        <f>'Processing Settings'!E148</f>
        <v>0</v>
      </c>
      <c r="F148" s="111">
        <f>'Processing Settings'!F148</f>
        <v>0</v>
      </c>
      <c r="G148" s="109" t="str">
        <f>IF('Processing Settings'!E148&lt;&gt;"","DEF","")</f>
        <v/>
      </c>
      <c r="H148" s="109" t="e">
        <f>_xlfn.SWITCH('Processing Settings'!G148,"Aggregation","AGGREGATE","Gross","GROSS","Netting ('UNWIND')","NET","Netting with Strange Nets ('NET/SPLIT')","NET","Aggregation with Linking","AGGREGATE")</f>
        <v>#N/A</v>
      </c>
      <c r="I148" s="109" t="e">
        <f>_xlfn.SWITCH('Processing Settings'!H148,"released","RELEASED","on hold","HOLD")</f>
        <v>#N/A</v>
      </c>
      <c r="J148" s="109" t="e">
        <f>IF(H148&lt;&gt;"",IF('Processing Settings'!G148="Gross","",IF(OR('Processing Settings'!G148="Netting with Strange Nets ('NET/SPLIT')",'Processing Settings'!G148="Aggregation with Linking",'Processing Settings'!G148="Aggregation"),"NET/SPLIT","UNWIND")),"")</f>
        <v>#N/A</v>
      </c>
      <c r="K148" s="112" t="str">
        <f ca="1">IF(C148&lt;&gt;0,IF(ISNUMBER(YEAR('Signature Sheet'!$H$31)),'Signature Sheet'!H$31,NOW()),"")</f>
        <v/>
      </c>
      <c r="L148" s="109" t="str">
        <f>IFERROR(_xlfn.SWITCH('Processing Settings'!K148,"New","INSERT","Update","UPDATE","Delete","DELETE"),"")</f>
        <v/>
      </c>
    </row>
    <row r="149" spans="1:12">
      <c r="A149" s="109" t="str">
        <f>IFERROR(_xlfn.SWITCH('Processing Settings'!C149,"Eurex Derivate","XEUR","Xetra","XETR","Börse Frankfurt","XFRA","Xetra|Börse Frankfurt","XETR","",""),"")</f>
        <v/>
      </c>
      <c r="B149" s="109" t="str">
        <f>'Processing Settings'!A149</f>
        <v/>
      </c>
      <c r="C149" s="109">
        <f>'Processing Settings'!B149</f>
        <v>0</v>
      </c>
      <c r="D149" s="113">
        <f>IF('Processing Settings'!D149="CBF(I)","CBL",'Processing Settings'!D149)</f>
        <v>0</v>
      </c>
      <c r="E149" s="109">
        <f>'Processing Settings'!E149</f>
        <v>0</v>
      </c>
      <c r="F149" s="111">
        <f>'Processing Settings'!F149</f>
        <v>0</v>
      </c>
      <c r="G149" s="109" t="str">
        <f>IF('Processing Settings'!E149&lt;&gt;"","DEF","")</f>
        <v/>
      </c>
      <c r="H149" s="109" t="e">
        <f>_xlfn.SWITCH('Processing Settings'!G149,"Aggregation","AGGREGATE","Gross","GROSS","Netting ('UNWIND')","NET","Netting with Strange Nets ('NET/SPLIT')","NET","Aggregation with Linking","AGGREGATE")</f>
        <v>#N/A</v>
      </c>
      <c r="I149" s="109" t="e">
        <f>_xlfn.SWITCH('Processing Settings'!H149,"released","RELEASED","on hold","HOLD")</f>
        <v>#N/A</v>
      </c>
      <c r="J149" s="109" t="e">
        <f>IF(H149&lt;&gt;"",IF('Processing Settings'!G149="Gross","",IF(OR('Processing Settings'!G149="Netting with Strange Nets ('NET/SPLIT')",'Processing Settings'!G149="Aggregation with Linking",'Processing Settings'!G149="Aggregation"),"NET/SPLIT","UNWIND")),"")</f>
        <v>#N/A</v>
      </c>
      <c r="K149" s="112" t="str">
        <f ca="1">IF(C149&lt;&gt;0,IF(ISNUMBER(YEAR('Signature Sheet'!$H$31)),'Signature Sheet'!H$31,NOW()),"")</f>
        <v/>
      </c>
      <c r="L149" s="109" t="str">
        <f>IFERROR(_xlfn.SWITCH('Processing Settings'!K149,"New","INSERT","Update","UPDATE","Delete","DELETE"),"")</f>
        <v/>
      </c>
    </row>
    <row r="150" spans="1:12">
      <c r="A150" s="109" t="str">
        <f>IFERROR(_xlfn.SWITCH('Processing Settings'!C150,"Eurex Derivate","XEUR","Xetra","XETR","Börse Frankfurt","XFRA","Xetra|Börse Frankfurt","XETR","",""),"")</f>
        <v/>
      </c>
      <c r="B150" s="109" t="str">
        <f>'Processing Settings'!A150</f>
        <v/>
      </c>
      <c r="C150" s="109">
        <f>'Processing Settings'!B150</f>
        <v>0</v>
      </c>
      <c r="D150" s="113">
        <f>IF('Processing Settings'!D150="CBF(I)","CBL",'Processing Settings'!D150)</f>
        <v>0</v>
      </c>
      <c r="E150" s="109">
        <f>'Processing Settings'!E150</f>
        <v>0</v>
      </c>
      <c r="F150" s="111">
        <f>'Processing Settings'!F150</f>
        <v>0</v>
      </c>
      <c r="G150" s="109" t="str">
        <f>IF('Processing Settings'!E150&lt;&gt;"","DEF","")</f>
        <v/>
      </c>
      <c r="H150" s="109" t="e">
        <f>_xlfn.SWITCH('Processing Settings'!G150,"Aggregation","AGGREGATE","Gross","GROSS","Netting ('UNWIND')","NET","Netting with Strange Nets ('NET/SPLIT')","NET","Aggregation with Linking","AGGREGATE")</f>
        <v>#N/A</v>
      </c>
      <c r="I150" s="109" t="e">
        <f>_xlfn.SWITCH('Processing Settings'!H150,"released","RELEASED","on hold","HOLD")</f>
        <v>#N/A</v>
      </c>
      <c r="J150" s="109" t="e">
        <f>IF(H150&lt;&gt;"",IF('Processing Settings'!G150="Gross","",IF(OR('Processing Settings'!G150="Netting with Strange Nets ('NET/SPLIT')",'Processing Settings'!G150="Aggregation with Linking",'Processing Settings'!G150="Aggregation"),"NET/SPLIT","UNWIND")),"")</f>
        <v>#N/A</v>
      </c>
      <c r="K150" s="112" t="str">
        <f ca="1">IF(C150&lt;&gt;0,IF(ISNUMBER(YEAR('Signature Sheet'!$H$31)),'Signature Sheet'!H$31,NOW()),"")</f>
        <v/>
      </c>
      <c r="L150" s="109" t="str">
        <f>IFERROR(_xlfn.SWITCH('Processing Settings'!K150,"New","INSERT","Update","UPDATE","Delete","DELETE"),"")</f>
        <v/>
      </c>
    </row>
    <row r="151" spans="1:12">
      <c r="A151" s="109" t="str">
        <f>IFERROR(_xlfn.SWITCH('Processing Settings'!C151,"Eurex Derivate","XEUR","Xetra","XETR","Börse Frankfurt","XFRA","Xetra|Börse Frankfurt","XETR","",""),"")</f>
        <v/>
      </c>
      <c r="B151" s="109" t="str">
        <f>'Processing Settings'!A151</f>
        <v/>
      </c>
      <c r="C151" s="109">
        <f>'Processing Settings'!B151</f>
        <v>0</v>
      </c>
      <c r="D151" s="113">
        <f>IF('Processing Settings'!D151="CBF(I)","CBL",'Processing Settings'!D151)</f>
        <v>0</v>
      </c>
      <c r="E151" s="109">
        <f>'Processing Settings'!E151</f>
        <v>0</v>
      </c>
      <c r="F151" s="111">
        <f>'Processing Settings'!F151</f>
        <v>0</v>
      </c>
      <c r="G151" s="109" t="str">
        <f>IF('Processing Settings'!E151&lt;&gt;"","DEF","")</f>
        <v/>
      </c>
      <c r="H151" s="109" t="e">
        <f>_xlfn.SWITCH('Processing Settings'!G151,"Aggregation","AGGREGATE","Gross","GROSS","Netting ('UNWIND')","NET","Netting with Strange Nets ('NET/SPLIT')","NET","Aggregation with Linking","AGGREGATE")</f>
        <v>#N/A</v>
      </c>
      <c r="I151" s="109" t="e">
        <f>_xlfn.SWITCH('Processing Settings'!H151,"released","RELEASED","on hold","HOLD")</f>
        <v>#N/A</v>
      </c>
      <c r="J151" s="109" t="e">
        <f>IF(H151&lt;&gt;"",IF('Processing Settings'!G151="Gross","",IF(OR('Processing Settings'!G151="Netting with Strange Nets ('NET/SPLIT')",'Processing Settings'!G151="Aggregation with Linking",'Processing Settings'!G151="Aggregation"),"NET/SPLIT","UNWIND")),"")</f>
        <v>#N/A</v>
      </c>
      <c r="K151" s="112" t="str">
        <f ca="1">IF(C151&lt;&gt;0,IF(ISNUMBER(YEAR('Signature Sheet'!$H$31)),'Signature Sheet'!H$31,NOW()),"")</f>
        <v/>
      </c>
      <c r="L151" s="109" t="str">
        <f>IFERROR(_xlfn.SWITCH('Processing Settings'!K151,"New","INSERT","Update","UPDATE","Delete","DELETE"),"")</f>
        <v/>
      </c>
    </row>
    <row r="152" spans="1:12">
      <c r="A152" s="109" t="str">
        <f>IFERROR(_xlfn.SWITCH('Processing Settings'!C152,"Eurex Derivate","XEUR","Xetra","XETR","Börse Frankfurt","XFRA","Xetra|Börse Frankfurt","XETR","",""),"")</f>
        <v/>
      </c>
      <c r="B152" s="109" t="str">
        <f>'Processing Settings'!A152</f>
        <v/>
      </c>
      <c r="C152" s="109">
        <f>'Processing Settings'!B152</f>
        <v>0</v>
      </c>
      <c r="D152" s="113">
        <f>IF('Processing Settings'!D152="CBF(I)","CBL",'Processing Settings'!D152)</f>
        <v>0</v>
      </c>
      <c r="E152" s="109">
        <f>'Processing Settings'!E152</f>
        <v>0</v>
      </c>
      <c r="F152" s="111">
        <f>'Processing Settings'!F152</f>
        <v>0</v>
      </c>
      <c r="G152" s="109" t="str">
        <f>IF('Processing Settings'!E152&lt;&gt;"","DEF","")</f>
        <v/>
      </c>
      <c r="H152" s="109" t="e">
        <f>_xlfn.SWITCH('Processing Settings'!G152,"Aggregation","AGGREGATE","Gross","GROSS","Netting ('UNWIND')","NET","Netting with Strange Nets ('NET/SPLIT')","NET","Aggregation with Linking","AGGREGATE")</f>
        <v>#N/A</v>
      </c>
      <c r="I152" s="109" t="e">
        <f>_xlfn.SWITCH('Processing Settings'!H152,"released","RELEASED","on hold","HOLD")</f>
        <v>#N/A</v>
      </c>
      <c r="J152" s="109" t="e">
        <f>IF(H152&lt;&gt;"",IF('Processing Settings'!G152="Gross","",IF(OR('Processing Settings'!G152="Netting with Strange Nets ('NET/SPLIT')",'Processing Settings'!G152="Aggregation with Linking",'Processing Settings'!G152="Aggregation"),"NET/SPLIT","UNWIND")),"")</f>
        <v>#N/A</v>
      </c>
      <c r="K152" s="112" t="str">
        <f ca="1">IF(C152&lt;&gt;0,IF(ISNUMBER(YEAR('Signature Sheet'!$H$31)),'Signature Sheet'!H$31,NOW()),"")</f>
        <v/>
      </c>
      <c r="L152" s="109" t="str">
        <f>IFERROR(_xlfn.SWITCH('Processing Settings'!K152,"New","INSERT","Update","UPDATE","Delete","DELETE"),"")</f>
        <v/>
      </c>
    </row>
    <row r="153" spans="1:12">
      <c r="A153" s="109" t="str">
        <f>IFERROR(_xlfn.SWITCH('Processing Settings'!C153,"Eurex Derivate","XEUR","Xetra","XETR","Börse Frankfurt","XFRA","Xetra|Börse Frankfurt","XETR","",""),"")</f>
        <v/>
      </c>
      <c r="B153" s="109" t="str">
        <f>'Processing Settings'!A153</f>
        <v/>
      </c>
      <c r="C153" s="109">
        <f>'Processing Settings'!B153</f>
        <v>0</v>
      </c>
      <c r="D153" s="113">
        <f>IF('Processing Settings'!D153="CBF(I)","CBL",'Processing Settings'!D153)</f>
        <v>0</v>
      </c>
      <c r="E153" s="109">
        <f>'Processing Settings'!E153</f>
        <v>0</v>
      </c>
      <c r="F153" s="111">
        <f>'Processing Settings'!F153</f>
        <v>0</v>
      </c>
      <c r="G153" s="109" t="str">
        <f>IF('Processing Settings'!E153&lt;&gt;"","DEF","")</f>
        <v/>
      </c>
      <c r="H153" s="109" t="e">
        <f>_xlfn.SWITCH('Processing Settings'!G153,"Aggregation","AGGREGATE","Gross","GROSS","Netting ('UNWIND')","NET","Netting with Strange Nets ('NET/SPLIT')","NET","Aggregation with Linking","AGGREGATE")</f>
        <v>#N/A</v>
      </c>
      <c r="I153" s="109" t="e">
        <f>_xlfn.SWITCH('Processing Settings'!H153,"released","RELEASED","on hold","HOLD")</f>
        <v>#N/A</v>
      </c>
      <c r="J153" s="109" t="e">
        <f>IF(H153&lt;&gt;"",IF('Processing Settings'!G153="Gross","",IF(OR('Processing Settings'!G153="Netting with Strange Nets ('NET/SPLIT')",'Processing Settings'!G153="Aggregation with Linking",'Processing Settings'!G153="Aggregation"),"NET/SPLIT","UNWIND")),"")</f>
        <v>#N/A</v>
      </c>
      <c r="K153" s="112" t="str">
        <f ca="1">IF(C153&lt;&gt;0,IF(ISNUMBER(YEAR('Signature Sheet'!$H$31)),'Signature Sheet'!H$31,NOW()),"")</f>
        <v/>
      </c>
      <c r="L153" s="109" t="str">
        <f>IFERROR(_xlfn.SWITCH('Processing Settings'!K153,"New","INSERT","Update","UPDATE","Delete","DELETE"),"")</f>
        <v/>
      </c>
    </row>
    <row r="154" spans="1:12">
      <c r="A154" s="109" t="str">
        <f>IFERROR(_xlfn.SWITCH('Processing Settings'!C154,"Eurex Derivate","XEUR","Xetra","XETR","Börse Frankfurt","XFRA","Xetra|Börse Frankfurt","XETR","",""),"")</f>
        <v/>
      </c>
      <c r="B154" s="109" t="str">
        <f>'Processing Settings'!A154</f>
        <v/>
      </c>
      <c r="C154" s="109">
        <f>'Processing Settings'!B154</f>
        <v>0</v>
      </c>
      <c r="D154" s="113">
        <f>IF('Processing Settings'!D154="CBF(I)","CBL",'Processing Settings'!D154)</f>
        <v>0</v>
      </c>
      <c r="E154" s="109">
        <f>'Processing Settings'!E154</f>
        <v>0</v>
      </c>
      <c r="F154" s="111">
        <f>'Processing Settings'!F154</f>
        <v>0</v>
      </c>
      <c r="G154" s="109" t="str">
        <f>IF('Processing Settings'!E154&lt;&gt;"","DEF","")</f>
        <v/>
      </c>
      <c r="H154" s="109" t="e">
        <f>_xlfn.SWITCH('Processing Settings'!G154,"Aggregation","AGGREGATE","Gross","GROSS","Netting ('UNWIND')","NET","Netting with Strange Nets ('NET/SPLIT')","NET","Aggregation with Linking","AGGREGATE")</f>
        <v>#N/A</v>
      </c>
      <c r="I154" s="109" t="e">
        <f>_xlfn.SWITCH('Processing Settings'!H154,"released","RELEASED","on hold","HOLD")</f>
        <v>#N/A</v>
      </c>
      <c r="J154" s="109" t="e">
        <f>IF(H154&lt;&gt;"",IF('Processing Settings'!G154="Gross","",IF(OR('Processing Settings'!G154="Netting with Strange Nets ('NET/SPLIT')",'Processing Settings'!G154="Aggregation with Linking",'Processing Settings'!G154="Aggregation"),"NET/SPLIT","UNWIND")),"")</f>
        <v>#N/A</v>
      </c>
      <c r="K154" s="112" t="str">
        <f ca="1">IF(C154&lt;&gt;0,IF(ISNUMBER(YEAR('Signature Sheet'!$H$31)),'Signature Sheet'!H$31,NOW()),"")</f>
        <v/>
      </c>
      <c r="L154" s="109" t="str">
        <f>IFERROR(_xlfn.SWITCH('Processing Settings'!K154,"New","INSERT","Update","UPDATE","Delete","DELETE"),"")</f>
        <v/>
      </c>
    </row>
    <row r="155" spans="1:12">
      <c r="A155" s="109" t="str">
        <f>IFERROR(_xlfn.SWITCH('Processing Settings'!C155,"Eurex Derivate","XEUR","Xetra","XETR","Börse Frankfurt","XFRA","Xetra|Börse Frankfurt","XETR","",""),"")</f>
        <v/>
      </c>
      <c r="B155" s="109" t="str">
        <f>'Processing Settings'!A155</f>
        <v/>
      </c>
      <c r="C155" s="109">
        <f>'Processing Settings'!B155</f>
        <v>0</v>
      </c>
      <c r="D155" s="113">
        <f>IF('Processing Settings'!D155="CBF(I)","CBL",'Processing Settings'!D155)</f>
        <v>0</v>
      </c>
      <c r="E155" s="109">
        <f>'Processing Settings'!E155</f>
        <v>0</v>
      </c>
      <c r="F155" s="111">
        <f>'Processing Settings'!F155</f>
        <v>0</v>
      </c>
      <c r="G155" s="109" t="str">
        <f>IF('Processing Settings'!E155&lt;&gt;"","DEF","")</f>
        <v/>
      </c>
      <c r="H155" s="109" t="e">
        <f>_xlfn.SWITCH('Processing Settings'!G155,"Aggregation","AGGREGATE","Gross","GROSS","Netting ('UNWIND')","NET","Netting with Strange Nets ('NET/SPLIT')","NET","Aggregation with Linking","AGGREGATE")</f>
        <v>#N/A</v>
      </c>
      <c r="I155" s="109" t="e">
        <f>_xlfn.SWITCH('Processing Settings'!H155,"released","RELEASED","on hold","HOLD")</f>
        <v>#N/A</v>
      </c>
      <c r="J155" s="109" t="e">
        <f>IF(H155&lt;&gt;"",IF('Processing Settings'!G155="Gross","",IF(OR('Processing Settings'!G155="Netting with Strange Nets ('NET/SPLIT')",'Processing Settings'!G155="Aggregation with Linking",'Processing Settings'!G155="Aggregation"),"NET/SPLIT","UNWIND")),"")</f>
        <v>#N/A</v>
      </c>
      <c r="K155" s="112" t="str">
        <f ca="1">IF(C155&lt;&gt;0,IF(ISNUMBER(YEAR('Signature Sheet'!$H$31)),'Signature Sheet'!H$31,NOW()),"")</f>
        <v/>
      </c>
      <c r="L155" s="109" t="str">
        <f>IFERROR(_xlfn.SWITCH('Processing Settings'!K155,"New","INSERT","Update","UPDATE","Delete","DELETE"),"")</f>
        <v/>
      </c>
    </row>
    <row r="156" spans="1:12">
      <c r="A156" s="109" t="str">
        <f>IFERROR(_xlfn.SWITCH('Processing Settings'!C156,"Eurex Derivate","XEUR","Xetra","XETR","Börse Frankfurt","XFRA","Xetra|Börse Frankfurt","XETR","",""),"")</f>
        <v/>
      </c>
      <c r="B156" s="109" t="str">
        <f>'Processing Settings'!A156</f>
        <v/>
      </c>
      <c r="C156" s="109">
        <f>'Processing Settings'!B156</f>
        <v>0</v>
      </c>
      <c r="D156" s="113">
        <f>IF('Processing Settings'!D156="CBF(I)","CBL",'Processing Settings'!D156)</f>
        <v>0</v>
      </c>
      <c r="E156" s="109">
        <f>'Processing Settings'!E156</f>
        <v>0</v>
      </c>
      <c r="F156" s="111">
        <f>'Processing Settings'!F156</f>
        <v>0</v>
      </c>
      <c r="G156" s="109" t="str">
        <f>IF('Processing Settings'!E156&lt;&gt;"","DEF","")</f>
        <v/>
      </c>
      <c r="H156" s="109" t="e">
        <f>_xlfn.SWITCH('Processing Settings'!G156,"Aggregation","AGGREGATE","Gross","GROSS","Netting ('UNWIND')","NET","Netting with Strange Nets ('NET/SPLIT')","NET","Aggregation with Linking","AGGREGATE")</f>
        <v>#N/A</v>
      </c>
      <c r="I156" s="109" t="e">
        <f>_xlfn.SWITCH('Processing Settings'!H156,"released","RELEASED","on hold","HOLD")</f>
        <v>#N/A</v>
      </c>
      <c r="J156" s="109" t="e">
        <f>IF(H156&lt;&gt;"",IF('Processing Settings'!G156="Gross","",IF(OR('Processing Settings'!G156="Netting with Strange Nets ('NET/SPLIT')",'Processing Settings'!G156="Aggregation with Linking",'Processing Settings'!G156="Aggregation"),"NET/SPLIT","UNWIND")),"")</f>
        <v>#N/A</v>
      </c>
      <c r="K156" s="112" t="str">
        <f ca="1">IF(C156&lt;&gt;0,IF(ISNUMBER(YEAR('Signature Sheet'!$H$31)),'Signature Sheet'!H$31,NOW()),"")</f>
        <v/>
      </c>
      <c r="L156" s="109" t="str">
        <f>IFERROR(_xlfn.SWITCH('Processing Settings'!K156,"New","INSERT","Update","UPDATE","Delete","DELETE"),"")</f>
        <v/>
      </c>
    </row>
    <row r="157" spans="1:12">
      <c r="A157" s="109" t="str">
        <f>IFERROR(_xlfn.SWITCH('Processing Settings'!C157,"Eurex Derivate","XEUR","Xetra","XETR","Börse Frankfurt","XFRA","Xetra|Börse Frankfurt","XETR","",""),"")</f>
        <v/>
      </c>
      <c r="B157" s="109" t="str">
        <f>'Processing Settings'!A157</f>
        <v/>
      </c>
      <c r="C157" s="109">
        <f>'Processing Settings'!B157</f>
        <v>0</v>
      </c>
      <c r="D157" s="113">
        <f>IF('Processing Settings'!D157="CBF(I)","CBL",'Processing Settings'!D157)</f>
        <v>0</v>
      </c>
      <c r="E157" s="109">
        <f>'Processing Settings'!E157</f>
        <v>0</v>
      </c>
      <c r="F157" s="111">
        <f>'Processing Settings'!F157</f>
        <v>0</v>
      </c>
      <c r="G157" s="109" t="str">
        <f>IF('Processing Settings'!E157&lt;&gt;"","DEF","")</f>
        <v/>
      </c>
      <c r="H157" s="109" t="e">
        <f>_xlfn.SWITCH('Processing Settings'!G157,"Aggregation","AGGREGATE","Gross","GROSS","Netting ('UNWIND')","NET","Netting with Strange Nets ('NET/SPLIT')","NET","Aggregation with Linking","AGGREGATE")</f>
        <v>#N/A</v>
      </c>
      <c r="I157" s="109" t="e">
        <f>_xlfn.SWITCH('Processing Settings'!H157,"released","RELEASED","on hold","HOLD")</f>
        <v>#N/A</v>
      </c>
      <c r="J157" s="109" t="e">
        <f>IF(H157&lt;&gt;"",IF('Processing Settings'!G157="Gross","",IF(OR('Processing Settings'!G157="Netting with Strange Nets ('NET/SPLIT')",'Processing Settings'!G157="Aggregation with Linking",'Processing Settings'!G157="Aggregation"),"NET/SPLIT","UNWIND")),"")</f>
        <v>#N/A</v>
      </c>
      <c r="K157" s="112" t="str">
        <f ca="1">IF(C157&lt;&gt;0,IF(ISNUMBER(YEAR('Signature Sheet'!$H$31)),'Signature Sheet'!H$31,NOW()),"")</f>
        <v/>
      </c>
      <c r="L157" s="109" t="str">
        <f>IFERROR(_xlfn.SWITCH('Processing Settings'!K157,"New","INSERT","Update","UPDATE","Delete","DELETE"),"")</f>
        <v/>
      </c>
    </row>
    <row r="158" spans="1:12">
      <c r="A158" s="109" t="str">
        <f>IFERROR(_xlfn.SWITCH('Processing Settings'!C158,"Eurex Derivate","XEUR","Xetra","XETR","Börse Frankfurt","XFRA","Xetra|Börse Frankfurt","XETR","",""),"")</f>
        <v/>
      </c>
      <c r="B158" s="109" t="str">
        <f>'Processing Settings'!A158</f>
        <v/>
      </c>
      <c r="C158" s="109">
        <f>'Processing Settings'!B158</f>
        <v>0</v>
      </c>
      <c r="D158" s="113">
        <f>IF('Processing Settings'!D158="CBF(I)","CBL",'Processing Settings'!D158)</f>
        <v>0</v>
      </c>
      <c r="E158" s="109">
        <f>'Processing Settings'!E158</f>
        <v>0</v>
      </c>
      <c r="F158" s="111">
        <f>'Processing Settings'!F158</f>
        <v>0</v>
      </c>
      <c r="G158" s="109" t="str">
        <f>IF('Processing Settings'!E158&lt;&gt;"","DEF","")</f>
        <v/>
      </c>
      <c r="H158" s="109" t="e">
        <f>_xlfn.SWITCH('Processing Settings'!G158,"Aggregation","AGGREGATE","Gross","GROSS","Netting ('UNWIND')","NET","Netting with Strange Nets ('NET/SPLIT')","NET","Aggregation with Linking","AGGREGATE")</f>
        <v>#N/A</v>
      </c>
      <c r="I158" s="109" t="e">
        <f>_xlfn.SWITCH('Processing Settings'!H158,"released","RELEASED","on hold","HOLD")</f>
        <v>#N/A</v>
      </c>
      <c r="J158" s="109" t="e">
        <f>IF(H158&lt;&gt;"",IF('Processing Settings'!G158="Gross","",IF(OR('Processing Settings'!G158="Netting with Strange Nets ('NET/SPLIT')",'Processing Settings'!G158="Aggregation with Linking",'Processing Settings'!G158="Aggregation"),"NET/SPLIT","UNWIND")),"")</f>
        <v>#N/A</v>
      </c>
      <c r="K158" s="112" t="str">
        <f ca="1">IF(C158&lt;&gt;0,IF(ISNUMBER(YEAR('Signature Sheet'!$H$31)),'Signature Sheet'!H$31,NOW()),"")</f>
        <v/>
      </c>
      <c r="L158" s="109" t="str">
        <f>IFERROR(_xlfn.SWITCH('Processing Settings'!K158,"New","INSERT","Update","UPDATE","Delete","DELETE"),"")</f>
        <v/>
      </c>
    </row>
    <row r="159" spans="1:12">
      <c r="A159" s="109" t="str">
        <f>IFERROR(_xlfn.SWITCH('Processing Settings'!C159,"Eurex Derivate","XEUR","Xetra","XETR","Börse Frankfurt","XFRA","Xetra|Börse Frankfurt","XETR","",""),"")</f>
        <v/>
      </c>
      <c r="B159" s="109" t="str">
        <f>'Processing Settings'!A159</f>
        <v/>
      </c>
      <c r="C159" s="109">
        <f>'Processing Settings'!B159</f>
        <v>0</v>
      </c>
      <c r="D159" s="113">
        <f>IF('Processing Settings'!D159="CBF(I)","CBL",'Processing Settings'!D159)</f>
        <v>0</v>
      </c>
      <c r="E159" s="109">
        <f>'Processing Settings'!E159</f>
        <v>0</v>
      </c>
      <c r="F159" s="111">
        <f>'Processing Settings'!F159</f>
        <v>0</v>
      </c>
      <c r="G159" s="109" t="str">
        <f>IF('Processing Settings'!E159&lt;&gt;"","DEF","")</f>
        <v/>
      </c>
      <c r="H159" s="109" t="e">
        <f>_xlfn.SWITCH('Processing Settings'!G159,"Aggregation","AGGREGATE","Gross","GROSS","Netting ('UNWIND')","NET","Netting with Strange Nets ('NET/SPLIT')","NET","Aggregation with Linking","AGGREGATE")</f>
        <v>#N/A</v>
      </c>
      <c r="I159" s="109" t="e">
        <f>_xlfn.SWITCH('Processing Settings'!H159,"released","RELEASED","on hold","HOLD")</f>
        <v>#N/A</v>
      </c>
      <c r="J159" s="109" t="e">
        <f>IF(H159&lt;&gt;"",IF('Processing Settings'!G159="Gross","",IF(OR('Processing Settings'!G159="Netting with Strange Nets ('NET/SPLIT')",'Processing Settings'!G159="Aggregation with Linking",'Processing Settings'!G159="Aggregation"),"NET/SPLIT","UNWIND")),"")</f>
        <v>#N/A</v>
      </c>
      <c r="K159" s="112" t="str">
        <f ca="1">IF(C159&lt;&gt;0,IF(ISNUMBER(YEAR('Signature Sheet'!$H$31)),'Signature Sheet'!H$31,NOW()),"")</f>
        <v/>
      </c>
      <c r="L159" s="109" t="str">
        <f>IFERROR(_xlfn.SWITCH('Processing Settings'!K159,"New","INSERT","Update","UPDATE","Delete","DELETE"),"")</f>
        <v/>
      </c>
    </row>
    <row r="160" spans="1:12">
      <c r="A160" s="109" t="str">
        <f>IFERROR(_xlfn.SWITCH('Processing Settings'!C160,"Eurex Derivate","XEUR","Xetra","XETR","Börse Frankfurt","XFRA","Xetra|Börse Frankfurt","XETR","",""),"")</f>
        <v/>
      </c>
      <c r="B160" s="109" t="str">
        <f>'Processing Settings'!A160</f>
        <v/>
      </c>
      <c r="C160" s="109">
        <f>'Processing Settings'!B160</f>
        <v>0</v>
      </c>
      <c r="D160" s="113">
        <f>IF('Processing Settings'!D160="CBF(I)","CBL",'Processing Settings'!D160)</f>
        <v>0</v>
      </c>
      <c r="E160" s="109">
        <f>'Processing Settings'!E160</f>
        <v>0</v>
      </c>
      <c r="F160" s="111">
        <f>'Processing Settings'!F160</f>
        <v>0</v>
      </c>
      <c r="G160" s="109" t="str">
        <f>IF('Processing Settings'!E160&lt;&gt;"","DEF","")</f>
        <v/>
      </c>
      <c r="H160" s="109" t="e">
        <f>_xlfn.SWITCH('Processing Settings'!G160,"Aggregation","AGGREGATE","Gross","GROSS","Netting ('UNWIND')","NET","Netting with Strange Nets ('NET/SPLIT')","NET","Aggregation with Linking","AGGREGATE")</f>
        <v>#N/A</v>
      </c>
      <c r="I160" s="109" t="e">
        <f>_xlfn.SWITCH('Processing Settings'!H160,"released","RELEASED","on hold","HOLD")</f>
        <v>#N/A</v>
      </c>
      <c r="J160" s="109" t="e">
        <f>IF(H160&lt;&gt;"",IF('Processing Settings'!G160="Gross","",IF(OR('Processing Settings'!G160="Netting with Strange Nets ('NET/SPLIT')",'Processing Settings'!G160="Aggregation with Linking",'Processing Settings'!G160="Aggregation"),"NET/SPLIT","UNWIND")),"")</f>
        <v>#N/A</v>
      </c>
      <c r="K160" s="112" t="str">
        <f ca="1">IF(C160&lt;&gt;0,IF(ISNUMBER(YEAR('Signature Sheet'!$H$31)),'Signature Sheet'!H$31,NOW()),"")</f>
        <v/>
      </c>
      <c r="L160" s="109" t="str">
        <f>IFERROR(_xlfn.SWITCH('Processing Settings'!K160,"New","INSERT","Update","UPDATE","Delete","DELETE"),"")</f>
        <v/>
      </c>
    </row>
    <row r="161" spans="1:12">
      <c r="A161" s="109" t="str">
        <f>IFERROR(_xlfn.SWITCH('Processing Settings'!C161,"Eurex Derivate","XEUR","Xetra","XETR","Börse Frankfurt","XFRA","Xetra|Börse Frankfurt","XETR","",""),"")</f>
        <v/>
      </c>
      <c r="B161" s="109" t="str">
        <f>'Processing Settings'!A161</f>
        <v/>
      </c>
      <c r="C161" s="109">
        <f>'Processing Settings'!B161</f>
        <v>0</v>
      </c>
      <c r="D161" s="113">
        <f>IF('Processing Settings'!D161="CBF(I)","CBL",'Processing Settings'!D161)</f>
        <v>0</v>
      </c>
      <c r="E161" s="109">
        <f>'Processing Settings'!E161</f>
        <v>0</v>
      </c>
      <c r="F161" s="111">
        <f>'Processing Settings'!F161</f>
        <v>0</v>
      </c>
      <c r="G161" s="109" t="str">
        <f>IF('Processing Settings'!E161&lt;&gt;"","DEF","")</f>
        <v/>
      </c>
      <c r="H161" s="109" t="e">
        <f>_xlfn.SWITCH('Processing Settings'!G161,"Aggregation","AGGREGATE","Gross","GROSS","Netting ('UNWIND')","NET","Netting with Strange Nets ('NET/SPLIT')","NET","Aggregation with Linking","AGGREGATE")</f>
        <v>#N/A</v>
      </c>
      <c r="I161" s="109" t="e">
        <f>_xlfn.SWITCH('Processing Settings'!H161,"released","RELEASED","on hold","HOLD")</f>
        <v>#N/A</v>
      </c>
      <c r="J161" s="109" t="e">
        <f>IF(H161&lt;&gt;"",IF('Processing Settings'!G161="Gross","",IF(OR('Processing Settings'!G161="Netting with Strange Nets ('NET/SPLIT')",'Processing Settings'!G161="Aggregation with Linking",'Processing Settings'!G161="Aggregation"),"NET/SPLIT","UNWIND")),"")</f>
        <v>#N/A</v>
      </c>
      <c r="K161" s="112" t="str">
        <f ca="1">IF(C161&lt;&gt;0,IF(ISNUMBER(YEAR('Signature Sheet'!$H$31)),'Signature Sheet'!H$31,NOW()),"")</f>
        <v/>
      </c>
      <c r="L161" s="109" t="str">
        <f>IFERROR(_xlfn.SWITCH('Processing Settings'!K161,"New","INSERT","Update","UPDATE","Delete","DELETE"),"")</f>
        <v/>
      </c>
    </row>
    <row r="162" spans="1:12">
      <c r="A162" s="109" t="str">
        <f>IFERROR(_xlfn.SWITCH('Processing Settings'!C162,"Eurex Derivate","XEUR","Xetra","XETR","Börse Frankfurt","XFRA","Xetra|Börse Frankfurt","XETR","",""),"")</f>
        <v/>
      </c>
      <c r="B162" s="109" t="str">
        <f>'Processing Settings'!A162</f>
        <v/>
      </c>
      <c r="C162" s="109">
        <f>'Processing Settings'!B162</f>
        <v>0</v>
      </c>
      <c r="D162" s="113">
        <f>IF('Processing Settings'!D162="CBF(I)","CBL",'Processing Settings'!D162)</f>
        <v>0</v>
      </c>
      <c r="E162" s="109">
        <f>'Processing Settings'!E162</f>
        <v>0</v>
      </c>
      <c r="F162" s="111">
        <f>'Processing Settings'!F162</f>
        <v>0</v>
      </c>
      <c r="G162" s="109" t="str">
        <f>IF('Processing Settings'!E162&lt;&gt;"","DEF","")</f>
        <v/>
      </c>
      <c r="H162" s="109" t="e">
        <f>_xlfn.SWITCH('Processing Settings'!G162,"Aggregation","AGGREGATE","Gross","GROSS","Netting ('UNWIND')","NET","Netting with Strange Nets ('NET/SPLIT')","NET","Aggregation with Linking","AGGREGATE")</f>
        <v>#N/A</v>
      </c>
      <c r="I162" s="109" t="e">
        <f>_xlfn.SWITCH('Processing Settings'!H162,"released","RELEASED","on hold","HOLD")</f>
        <v>#N/A</v>
      </c>
      <c r="J162" s="109" t="e">
        <f>IF(H162&lt;&gt;"",IF('Processing Settings'!G162="Gross","",IF(OR('Processing Settings'!G162="Netting with Strange Nets ('NET/SPLIT')",'Processing Settings'!G162="Aggregation with Linking",'Processing Settings'!G162="Aggregation"),"NET/SPLIT","UNWIND")),"")</f>
        <v>#N/A</v>
      </c>
      <c r="K162" s="112" t="str">
        <f ca="1">IF(C162&lt;&gt;0,IF(ISNUMBER(YEAR('Signature Sheet'!$H$31)),'Signature Sheet'!H$31,NOW()),"")</f>
        <v/>
      </c>
      <c r="L162" s="109" t="str">
        <f>IFERROR(_xlfn.SWITCH('Processing Settings'!K162,"New","INSERT","Update","UPDATE","Delete","DELETE"),"")</f>
        <v/>
      </c>
    </row>
    <row r="163" spans="1:12">
      <c r="A163" s="109" t="str">
        <f>IFERROR(_xlfn.SWITCH('Processing Settings'!C163,"Eurex Derivate","XEUR","Xetra","XETR","Börse Frankfurt","XFRA","Xetra|Börse Frankfurt","XETR","",""),"")</f>
        <v/>
      </c>
      <c r="B163" s="109" t="str">
        <f>'Processing Settings'!A163</f>
        <v/>
      </c>
      <c r="C163" s="109">
        <f>'Processing Settings'!B163</f>
        <v>0</v>
      </c>
      <c r="D163" s="113">
        <f>IF('Processing Settings'!D163="CBF(I)","CBL",'Processing Settings'!D163)</f>
        <v>0</v>
      </c>
      <c r="E163" s="109">
        <f>'Processing Settings'!E163</f>
        <v>0</v>
      </c>
      <c r="F163" s="111">
        <f>'Processing Settings'!F163</f>
        <v>0</v>
      </c>
      <c r="G163" s="109" t="str">
        <f>IF('Processing Settings'!E163&lt;&gt;"","DEF","")</f>
        <v/>
      </c>
      <c r="H163" s="109" t="e">
        <f>_xlfn.SWITCH('Processing Settings'!G163,"Aggregation","AGGREGATE","Gross","GROSS","Netting ('UNWIND')","NET","Netting with Strange Nets ('NET/SPLIT')","NET","Aggregation with Linking","AGGREGATE")</f>
        <v>#N/A</v>
      </c>
      <c r="I163" s="109" t="e">
        <f>_xlfn.SWITCH('Processing Settings'!H163,"released","RELEASED","on hold","HOLD")</f>
        <v>#N/A</v>
      </c>
      <c r="J163" s="109" t="e">
        <f>IF(H163&lt;&gt;"",IF('Processing Settings'!G163="Gross","",IF(OR('Processing Settings'!G163="Netting with Strange Nets ('NET/SPLIT')",'Processing Settings'!G163="Aggregation with Linking",'Processing Settings'!G163="Aggregation"),"NET/SPLIT","UNWIND")),"")</f>
        <v>#N/A</v>
      </c>
      <c r="K163" s="112" t="str">
        <f ca="1">IF(C163&lt;&gt;0,IF(ISNUMBER(YEAR('Signature Sheet'!$H$31)),'Signature Sheet'!H$31,NOW()),"")</f>
        <v/>
      </c>
      <c r="L163" s="109" t="str">
        <f>IFERROR(_xlfn.SWITCH('Processing Settings'!K163,"New","INSERT","Update","UPDATE","Delete","DELETE"),"")</f>
        <v/>
      </c>
    </row>
    <row r="164" spans="1:12">
      <c r="A164" s="109" t="str">
        <f>IFERROR(_xlfn.SWITCH('Processing Settings'!C164,"Eurex Derivate","XEUR","Xetra","XETR","Börse Frankfurt","XFRA","Xetra|Börse Frankfurt","XETR","",""),"")</f>
        <v/>
      </c>
      <c r="B164" s="109" t="str">
        <f>'Processing Settings'!A164</f>
        <v/>
      </c>
      <c r="C164" s="109">
        <f>'Processing Settings'!B164</f>
        <v>0</v>
      </c>
      <c r="D164" s="113">
        <f>IF('Processing Settings'!D164="CBF(I)","CBL",'Processing Settings'!D164)</f>
        <v>0</v>
      </c>
      <c r="E164" s="109">
        <f>'Processing Settings'!E164</f>
        <v>0</v>
      </c>
      <c r="F164" s="111">
        <f>'Processing Settings'!F164</f>
        <v>0</v>
      </c>
      <c r="G164" s="109" t="str">
        <f>IF('Processing Settings'!E164&lt;&gt;"","DEF","")</f>
        <v/>
      </c>
      <c r="H164" s="109" t="e">
        <f>_xlfn.SWITCH('Processing Settings'!G164,"Aggregation","AGGREGATE","Gross","GROSS","Netting ('UNWIND')","NET","Netting with Strange Nets ('NET/SPLIT')","NET","Aggregation with Linking","AGGREGATE")</f>
        <v>#N/A</v>
      </c>
      <c r="I164" s="109" t="e">
        <f>_xlfn.SWITCH('Processing Settings'!H164,"released","RELEASED","on hold","HOLD")</f>
        <v>#N/A</v>
      </c>
      <c r="J164" s="109" t="e">
        <f>IF(H164&lt;&gt;"",IF('Processing Settings'!G164="Gross","",IF(OR('Processing Settings'!G164="Netting with Strange Nets ('NET/SPLIT')",'Processing Settings'!G164="Aggregation with Linking",'Processing Settings'!G164="Aggregation"),"NET/SPLIT","UNWIND")),"")</f>
        <v>#N/A</v>
      </c>
      <c r="K164" s="112" t="str">
        <f ca="1">IF(C164&lt;&gt;0,IF(ISNUMBER(YEAR('Signature Sheet'!$H$31)),'Signature Sheet'!H$31,NOW()),"")</f>
        <v/>
      </c>
      <c r="L164" s="109" t="str">
        <f>IFERROR(_xlfn.SWITCH('Processing Settings'!K164,"New","INSERT","Update","UPDATE","Delete","DELETE"),"")</f>
        <v/>
      </c>
    </row>
    <row r="165" spans="1:12">
      <c r="A165" s="109" t="str">
        <f>IFERROR(_xlfn.SWITCH('Processing Settings'!C165,"Eurex Derivate","XEUR","Xetra","XETR","Börse Frankfurt","XFRA","Xetra|Börse Frankfurt","XETR","",""),"")</f>
        <v/>
      </c>
      <c r="B165" s="109" t="str">
        <f>'Processing Settings'!A165</f>
        <v/>
      </c>
      <c r="C165" s="109">
        <f>'Processing Settings'!B165</f>
        <v>0</v>
      </c>
      <c r="D165" s="113">
        <f>IF('Processing Settings'!D165="CBF(I)","CBL",'Processing Settings'!D165)</f>
        <v>0</v>
      </c>
      <c r="E165" s="109">
        <f>'Processing Settings'!E165</f>
        <v>0</v>
      </c>
      <c r="F165" s="111">
        <f>'Processing Settings'!F165</f>
        <v>0</v>
      </c>
      <c r="G165" s="109" t="str">
        <f>IF('Processing Settings'!E165&lt;&gt;"","DEF","")</f>
        <v/>
      </c>
      <c r="H165" s="109" t="e">
        <f>_xlfn.SWITCH('Processing Settings'!G165,"Aggregation","AGGREGATE","Gross","GROSS","Netting ('UNWIND')","NET","Netting with Strange Nets ('NET/SPLIT')","NET","Aggregation with Linking","AGGREGATE")</f>
        <v>#N/A</v>
      </c>
      <c r="I165" s="109" t="e">
        <f>_xlfn.SWITCH('Processing Settings'!H165,"released","RELEASED","on hold","HOLD")</f>
        <v>#N/A</v>
      </c>
      <c r="J165" s="109" t="e">
        <f>IF(H165&lt;&gt;"",IF('Processing Settings'!G165="Gross","",IF(OR('Processing Settings'!G165="Netting with Strange Nets ('NET/SPLIT')",'Processing Settings'!G165="Aggregation with Linking",'Processing Settings'!G165="Aggregation"),"NET/SPLIT","UNWIND")),"")</f>
        <v>#N/A</v>
      </c>
      <c r="K165" s="112" t="str">
        <f ca="1">IF(C165&lt;&gt;0,IF(ISNUMBER(YEAR('Signature Sheet'!$H$31)),'Signature Sheet'!H$31,NOW()),"")</f>
        <v/>
      </c>
      <c r="L165" s="109" t="str">
        <f>IFERROR(_xlfn.SWITCH('Processing Settings'!K165,"New","INSERT","Update","UPDATE","Delete","DELETE"),"")</f>
        <v/>
      </c>
    </row>
    <row r="166" spans="1:12">
      <c r="A166" s="109" t="str">
        <f>IFERROR(_xlfn.SWITCH('Processing Settings'!C166,"Eurex Derivate","XEUR","Xetra","XETR","Börse Frankfurt","XFRA","Xetra|Börse Frankfurt","XETR","",""),"")</f>
        <v/>
      </c>
      <c r="B166" s="109" t="str">
        <f>'Processing Settings'!A166</f>
        <v/>
      </c>
      <c r="C166" s="109">
        <f>'Processing Settings'!B166</f>
        <v>0</v>
      </c>
      <c r="D166" s="113">
        <f>IF('Processing Settings'!D166="CBF(I)","CBL",'Processing Settings'!D166)</f>
        <v>0</v>
      </c>
      <c r="E166" s="109">
        <f>'Processing Settings'!E166</f>
        <v>0</v>
      </c>
      <c r="F166" s="111">
        <f>'Processing Settings'!F166</f>
        <v>0</v>
      </c>
      <c r="G166" s="109" t="str">
        <f>IF('Processing Settings'!E166&lt;&gt;"","DEF","")</f>
        <v/>
      </c>
      <c r="H166" s="109" t="e">
        <f>_xlfn.SWITCH('Processing Settings'!G166,"Aggregation","AGGREGATE","Gross","GROSS","Netting ('UNWIND')","NET","Netting with Strange Nets ('NET/SPLIT')","NET","Aggregation with Linking","AGGREGATE")</f>
        <v>#N/A</v>
      </c>
      <c r="I166" s="109" t="e">
        <f>_xlfn.SWITCH('Processing Settings'!H166,"released","RELEASED","on hold","HOLD")</f>
        <v>#N/A</v>
      </c>
      <c r="J166" s="109" t="e">
        <f>IF(H166&lt;&gt;"",IF('Processing Settings'!G166="Gross","",IF(OR('Processing Settings'!G166="Netting with Strange Nets ('NET/SPLIT')",'Processing Settings'!G166="Aggregation with Linking",'Processing Settings'!G166="Aggregation"),"NET/SPLIT","UNWIND")),"")</f>
        <v>#N/A</v>
      </c>
      <c r="K166" s="112" t="str">
        <f ca="1">IF(C166&lt;&gt;0,IF(ISNUMBER(YEAR('Signature Sheet'!$H$31)),'Signature Sheet'!H$31,NOW()),"")</f>
        <v/>
      </c>
      <c r="L166" s="109" t="str">
        <f>IFERROR(_xlfn.SWITCH('Processing Settings'!K166,"New","INSERT","Update","UPDATE","Delete","DELETE"),"")</f>
        <v/>
      </c>
    </row>
    <row r="167" spans="1:12">
      <c r="A167" s="109" t="str">
        <f>IFERROR(_xlfn.SWITCH('Processing Settings'!C167,"Eurex Derivate","XEUR","Xetra","XETR","Börse Frankfurt","XFRA","Xetra|Börse Frankfurt","XETR","",""),"")</f>
        <v/>
      </c>
      <c r="B167" s="109" t="str">
        <f>'Processing Settings'!A167</f>
        <v/>
      </c>
      <c r="C167" s="109">
        <f>'Processing Settings'!B167</f>
        <v>0</v>
      </c>
      <c r="D167" s="113">
        <f>IF('Processing Settings'!D167="CBF(I)","CBL",'Processing Settings'!D167)</f>
        <v>0</v>
      </c>
      <c r="E167" s="109">
        <f>'Processing Settings'!E167</f>
        <v>0</v>
      </c>
      <c r="F167" s="111">
        <f>'Processing Settings'!F167</f>
        <v>0</v>
      </c>
      <c r="G167" s="109" t="str">
        <f>IF('Processing Settings'!E167&lt;&gt;"","DEF","")</f>
        <v/>
      </c>
      <c r="H167" s="109" t="e">
        <f>_xlfn.SWITCH('Processing Settings'!G167,"Aggregation","AGGREGATE","Gross","GROSS","Netting ('UNWIND')","NET","Netting with Strange Nets ('NET/SPLIT')","NET","Aggregation with Linking","AGGREGATE")</f>
        <v>#N/A</v>
      </c>
      <c r="I167" s="109" t="e">
        <f>_xlfn.SWITCH('Processing Settings'!H167,"released","RELEASED","on hold","HOLD")</f>
        <v>#N/A</v>
      </c>
      <c r="J167" s="109" t="e">
        <f>IF(H167&lt;&gt;"",IF('Processing Settings'!G167="Gross","",IF(OR('Processing Settings'!G167="Netting with Strange Nets ('NET/SPLIT')",'Processing Settings'!G167="Aggregation with Linking",'Processing Settings'!G167="Aggregation"),"NET/SPLIT","UNWIND")),"")</f>
        <v>#N/A</v>
      </c>
      <c r="K167" s="112" t="str">
        <f ca="1">IF(C167&lt;&gt;0,IF(ISNUMBER(YEAR('Signature Sheet'!$H$31)),'Signature Sheet'!H$31,NOW()),"")</f>
        <v/>
      </c>
      <c r="L167" s="109" t="str">
        <f>IFERROR(_xlfn.SWITCH('Processing Settings'!K167,"New","INSERT","Update","UPDATE","Delete","DELETE"),"")</f>
        <v/>
      </c>
    </row>
    <row r="168" spans="1:12">
      <c r="A168" s="109" t="str">
        <f>IFERROR(_xlfn.SWITCH('Processing Settings'!C168,"Eurex Derivate","XEUR","Xetra","XETR","Börse Frankfurt","XFRA","Xetra|Börse Frankfurt","XETR","",""),"")</f>
        <v/>
      </c>
      <c r="B168" s="109" t="str">
        <f>'Processing Settings'!A168</f>
        <v/>
      </c>
      <c r="C168" s="109">
        <f>'Processing Settings'!B168</f>
        <v>0</v>
      </c>
      <c r="D168" s="113">
        <f>IF('Processing Settings'!D168="CBF(I)","CBL",'Processing Settings'!D168)</f>
        <v>0</v>
      </c>
      <c r="E168" s="109">
        <f>'Processing Settings'!E168</f>
        <v>0</v>
      </c>
      <c r="F168" s="111">
        <f>'Processing Settings'!F168</f>
        <v>0</v>
      </c>
      <c r="G168" s="109" t="str">
        <f>IF('Processing Settings'!E168&lt;&gt;"","DEF","")</f>
        <v/>
      </c>
      <c r="H168" s="109" t="e">
        <f>_xlfn.SWITCH('Processing Settings'!G168,"Aggregation","AGGREGATE","Gross","GROSS","Netting ('UNWIND')","NET","Netting with Strange Nets ('NET/SPLIT')","NET","Aggregation with Linking","AGGREGATE")</f>
        <v>#N/A</v>
      </c>
      <c r="I168" s="109" t="e">
        <f>_xlfn.SWITCH('Processing Settings'!H168,"released","RELEASED","on hold","HOLD")</f>
        <v>#N/A</v>
      </c>
      <c r="J168" s="109" t="e">
        <f>IF(H168&lt;&gt;"",IF('Processing Settings'!G168="Gross","",IF(OR('Processing Settings'!G168="Netting with Strange Nets ('NET/SPLIT')",'Processing Settings'!G168="Aggregation with Linking",'Processing Settings'!G168="Aggregation"),"NET/SPLIT","UNWIND")),"")</f>
        <v>#N/A</v>
      </c>
      <c r="K168" s="112" t="str">
        <f ca="1">IF(C168&lt;&gt;0,IF(ISNUMBER(YEAR('Signature Sheet'!$H$31)),'Signature Sheet'!H$31,NOW()),"")</f>
        <v/>
      </c>
      <c r="L168" s="109" t="str">
        <f>IFERROR(_xlfn.SWITCH('Processing Settings'!K168,"New","INSERT","Update","UPDATE","Delete","DELETE"),"")</f>
        <v/>
      </c>
    </row>
    <row r="169" spans="1:12">
      <c r="A169" s="109" t="str">
        <f>IFERROR(_xlfn.SWITCH('Processing Settings'!C169,"Eurex Derivate","XEUR","Xetra","XETR","Börse Frankfurt","XFRA","Xetra|Börse Frankfurt","XETR","",""),"")</f>
        <v/>
      </c>
      <c r="B169" s="109" t="str">
        <f>'Processing Settings'!A169</f>
        <v/>
      </c>
      <c r="C169" s="109">
        <f>'Processing Settings'!B169</f>
        <v>0</v>
      </c>
      <c r="D169" s="113">
        <f>IF('Processing Settings'!D169="CBF(I)","CBL",'Processing Settings'!D169)</f>
        <v>0</v>
      </c>
      <c r="E169" s="109">
        <f>'Processing Settings'!E169</f>
        <v>0</v>
      </c>
      <c r="F169" s="111">
        <f>'Processing Settings'!F169</f>
        <v>0</v>
      </c>
      <c r="G169" s="109" t="str">
        <f>IF('Processing Settings'!E169&lt;&gt;"","DEF","")</f>
        <v/>
      </c>
      <c r="H169" s="109" t="e">
        <f>_xlfn.SWITCH('Processing Settings'!G169,"Aggregation","AGGREGATE","Gross","GROSS","Netting ('UNWIND')","NET","Netting with Strange Nets ('NET/SPLIT')","NET","Aggregation with Linking","AGGREGATE")</f>
        <v>#N/A</v>
      </c>
      <c r="I169" s="109" t="e">
        <f>_xlfn.SWITCH('Processing Settings'!H169,"released","RELEASED","on hold","HOLD")</f>
        <v>#N/A</v>
      </c>
      <c r="J169" s="109" t="e">
        <f>IF(H169&lt;&gt;"",IF('Processing Settings'!G169="Gross","",IF(OR('Processing Settings'!G169="Netting with Strange Nets ('NET/SPLIT')",'Processing Settings'!G169="Aggregation with Linking",'Processing Settings'!G169="Aggregation"),"NET/SPLIT","UNWIND")),"")</f>
        <v>#N/A</v>
      </c>
      <c r="K169" s="112" t="str">
        <f ca="1">IF(C169&lt;&gt;0,IF(ISNUMBER(YEAR('Signature Sheet'!$H$31)),'Signature Sheet'!H$31,NOW()),"")</f>
        <v/>
      </c>
      <c r="L169" s="109" t="str">
        <f>IFERROR(_xlfn.SWITCH('Processing Settings'!K169,"New","INSERT","Update","UPDATE","Delete","DELETE"),"")</f>
        <v/>
      </c>
    </row>
    <row r="170" spans="1:12">
      <c r="A170" s="109" t="str">
        <f>IFERROR(_xlfn.SWITCH('Processing Settings'!C170,"Eurex Derivate","XEUR","Xetra","XETR","Börse Frankfurt","XFRA","Xetra|Börse Frankfurt","XETR","",""),"")</f>
        <v/>
      </c>
      <c r="B170" s="109" t="str">
        <f>'Processing Settings'!A170</f>
        <v/>
      </c>
      <c r="C170" s="109">
        <f>'Processing Settings'!B170</f>
        <v>0</v>
      </c>
      <c r="D170" s="113">
        <f>IF('Processing Settings'!D170="CBF(I)","CBL",'Processing Settings'!D170)</f>
        <v>0</v>
      </c>
      <c r="E170" s="109">
        <f>'Processing Settings'!E170</f>
        <v>0</v>
      </c>
      <c r="F170" s="111">
        <f>'Processing Settings'!F170</f>
        <v>0</v>
      </c>
      <c r="G170" s="109" t="str">
        <f>IF('Processing Settings'!E170&lt;&gt;"","DEF","")</f>
        <v/>
      </c>
      <c r="H170" s="109" t="e">
        <f>_xlfn.SWITCH('Processing Settings'!G170,"Aggregation","AGGREGATE","Gross","GROSS","Netting ('UNWIND')","NET","Netting with Strange Nets ('NET/SPLIT')","NET","Aggregation with Linking","AGGREGATE")</f>
        <v>#N/A</v>
      </c>
      <c r="I170" s="109" t="e">
        <f>_xlfn.SWITCH('Processing Settings'!H170,"released","RELEASED","on hold","HOLD")</f>
        <v>#N/A</v>
      </c>
      <c r="J170" s="109" t="e">
        <f>IF(H170&lt;&gt;"",IF('Processing Settings'!G170="Gross","",IF(OR('Processing Settings'!G170="Netting with Strange Nets ('NET/SPLIT')",'Processing Settings'!G170="Aggregation with Linking",'Processing Settings'!G170="Aggregation"),"NET/SPLIT","UNWIND")),"")</f>
        <v>#N/A</v>
      </c>
      <c r="K170" s="112" t="str">
        <f ca="1">IF(C170&lt;&gt;0,IF(ISNUMBER(YEAR('Signature Sheet'!$H$31)),'Signature Sheet'!H$31,NOW()),"")</f>
        <v/>
      </c>
      <c r="L170" s="109" t="str">
        <f>IFERROR(_xlfn.SWITCH('Processing Settings'!K170,"New","INSERT","Update","UPDATE","Delete","DELETE"),"")</f>
        <v/>
      </c>
    </row>
    <row r="171" spans="1:12">
      <c r="A171" s="109" t="str">
        <f>IFERROR(_xlfn.SWITCH('Processing Settings'!C171,"Eurex Derivate","XEUR","Xetra","XETR","Börse Frankfurt","XFRA","Xetra|Börse Frankfurt","XETR","",""),"")</f>
        <v/>
      </c>
      <c r="B171" s="109" t="str">
        <f>'Processing Settings'!A171</f>
        <v/>
      </c>
      <c r="C171" s="109">
        <f>'Processing Settings'!B171</f>
        <v>0</v>
      </c>
      <c r="D171" s="113">
        <f>IF('Processing Settings'!D171="CBF(I)","CBL",'Processing Settings'!D171)</f>
        <v>0</v>
      </c>
      <c r="E171" s="109">
        <f>'Processing Settings'!E171</f>
        <v>0</v>
      </c>
      <c r="F171" s="111">
        <f>'Processing Settings'!F171</f>
        <v>0</v>
      </c>
      <c r="G171" s="109" t="str">
        <f>IF('Processing Settings'!E171&lt;&gt;"","DEF","")</f>
        <v/>
      </c>
      <c r="H171" s="109" t="e">
        <f>_xlfn.SWITCH('Processing Settings'!G171,"Aggregation","AGGREGATE","Gross","GROSS","Netting ('UNWIND')","NET","Netting with Strange Nets ('NET/SPLIT')","NET","Aggregation with Linking","AGGREGATE")</f>
        <v>#N/A</v>
      </c>
      <c r="I171" s="109" t="e">
        <f>_xlfn.SWITCH('Processing Settings'!H171,"released","RELEASED","on hold","HOLD")</f>
        <v>#N/A</v>
      </c>
      <c r="J171" s="109" t="e">
        <f>IF(H171&lt;&gt;"",IF('Processing Settings'!G171="Gross","",IF(OR('Processing Settings'!G171="Netting with Strange Nets ('NET/SPLIT')",'Processing Settings'!G171="Aggregation with Linking",'Processing Settings'!G171="Aggregation"),"NET/SPLIT","UNWIND")),"")</f>
        <v>#N/A</v>
      </c>
      <c r="K171" s="112" t="str">
        <f ca="1">IF(C171&lt;&gt;0,IF(ISNUMBER(YEAR('Signature Sheet'!$H$31)),'Signature Sheet'!H$31,NOW()),"")</f>
        <v/>
      </c>
      <c r="L171" s="109" t="str">
        <f>IFERROR(_xlfn.SWITCH('Processing Settings'!K171,"New","INSERT","Update","UPDATE","Delete","DELETE"),"")</f>
        <v/>
      </c>
    </row>
    <row r="172" spans="1:12">
      <c r="A172" s="109" t="str">
        <f>IFERROR(_xlfn.SWITCH('Processing Settings'!C172,"Eurex Derivate","XEUR","Xetra","XETR","Börse Frankfurt","XFRA","Xetra|Börse Frankfurt","XETR","",""),"")</f>
        <v/>
      </c>
      <c r="B172" s="109" t="str">
        <f>'Processing Settings'!A172</f>
        <v/>
      </c>
      <c r="C172" s="109">
        <f>'Processing Settings'!B172</f>
        <v>0</v>
      </c>
      <c r="D172" s="113">
        <f>IF('Processing Settings'!D172="CBF(I)","CBL",'Processing Settings'!D172)</f>
        <v>0</v>
      </c>
      <c r="E172" s="109">
        <f>'Processing Settings'!E172</f>
        <v>0</v>
      </c>
      <c r="F172" s="111">
        <f>'Processing Settings'!F172</f>
        <v>0</v>
      </c>
      <c r="G172" s="109" t="str">
        <f>IF('Processing Settings'!E172&lt;&gt;"","DEF","")</f>
        <v/>
      </c>
      <c r="H172" s="109" t="e">
        <f>_xlfn.SWITCH('Processing Settings'!G172,"Aggregation","AGGREGATE","Gross","GROSS","Netting ('UNWIND')","NET","Netting with Strange Nets ('NET/SPLIT')","NET","Aggregation with Linking","AGGREGATE")</f>
        <v>#N/A</v>
      </c>
      <c r="I172" s="109" t="e">
        <f>_xlfn.SWITCH('Processing Settings'!H172,"released","RELEASED","on hold","HOLD")</f>
        <v>#N/A</v>
      </c>
      <c r="J172" s="109" t="e">
        <f>IF(H172&lt;&gt;"",IF('Processing Settings'!G172="Gross","",IF(OR('Processing Settings'!G172="Netting with Strange Nets ('NET/SPLIT')",'Processing Settings'!G172="Aggregation with Linking",'Processing Settings'!G172="Aggregation"),"NET/SPLIT","UNWIND")),"")</f>
        <v>#N/A</v>
      </c>
      <c r="K172" s="112" t="str">
        <f ca="1">IF(C172&lt;&gt;0,IF(ISNUMBER(YEAR('Signature Sheet'!$H$31)),'Signature Sheet'!H$31,NOW()),"")</f>
        <v/>
      </c>
      <c r="L172" s="109" t="str">
        <f>IFERROR(_xlfn.SWITCH('Processing Settings'!K172,"New","INSERT","Update","UPDATE","Delete","DELETE"),"")</f>
        <v/>
      </c>
    </row>
    <row r="173" spans="1:12">
      <c r="A173" s="109" t="str">
        <f>IFERROR(_xlfn.SWITCH('Processing Settings'!C173,"Eurex Derivate","XEUR","Xetra","XETR","Börse Frankfurt","XFRA","Xetra|Börse Frankfurt","XETR","",""),"")</f>
        <v/>
      </c>
      <c r="B173" s="109" t="str">
        <f>'Processing Settings'!A173</f>
        <v/>
      </c>
      <c r="C173" s="109">
        <f>'Processing Settings'!B173</f>
        <v>0</v>
      </c>
      <c r="D173" s="113">
        <f>IF('Processing Settings'!D173="CBF(I)","CBL",'Processing Settings'!D173)</f>
        <v>0</v>
      </c>
      <c r="E173" s="109">
        <f>'Processing Settings'!E173</f>
        <v>0</v>
      </c>
      <c r="F173" s="111">
        <f>'Processing Settings'!F173</f>
        <v>0</v>
      </c>
      <c r="G173" s="109" t="str">
        <f>IF('Processing Settings'!E173&lt;&gt;"","DEF","")</f>
        <v/>
      </c>
      <c r="H173" s="109" t="e">
        <f>_xlfn.SWITCH('Processing Settings'!G173,"Aggregation","AGGREGATE","Gross","GROSS","Netting ('UNWIND')","NET","Netting with Strange Nets ('NET/SPLIT')","NET","Aggregation with Linking","AGGREGATE")</f>
        <v>#N/A</v>
      </c>
      <c r="I173" s="109" t="e">
        <f>_xlfn.SWITCH('Processing Settings'!H173,"released","RELEASED","on hold","HOLD")</f>
        <v>#N/A</v>
      </c>
      <c r="J173" s="109" t="e">
        <f>IF(H173&lt;&gt;"",IF('Processing Settings'!G173="Gross","",IF(OR('Processing Settings'!G173="Netting with Strange Nets ('NET/SPLIT')",'Processing Settings'!G173="Aggregation with Linking",'Processing Settings'!G173="Aggregation"),"NET/SPLIT","UNWIND")),"")</f>
        <v>#N/A</v>
      </c>
      <c r="K173" s="112" t="str">
        <f ca="1">IF(C173&lt;&gt;0,IF(ISNUMBER(YEAR('Signature Sheet'!$H$31)),'Signature Sheet'!H$31,NOW()),"")</f>
        <v/>
      </c>
      <c r="L173" s="109" t="str">
        <f>IFERROR(_xlfn.SWITCH('Processing Settings'!K173,"New","INSERT","Update","UPDATE","Delete","DELETE"),"")</f>
        <v/>
      </c>
    </row>
    <row r="174" spans="1:12">
      <c r="A174" s="109" t="str">
        <f>IFERROR(_xlfn.SWITCH('Processing Settings'!C174,"Eurex Derivate","XEUR","Xetra","XETR","Börse Frankfurt","XFRA","Xetra|Börse Frankfurt","XETR","",""),"")</f>
        <v/>
      </c>
      <c r="B174" s="109" t="str">
        <f>'Processing Settings'!A174</f>
        <v/>
      </c>
      <c r="C174" s="109">
        <f>'Processing Settings'!B174</f>
        <v>0</v>
      </c>
      <c r="D174" s="113">
        <f>IF('Processing Settings'!D174="CBF(I)","CBL",'Processing Settings'!D174)</f>
        <v>0</v>
      </c>
      <c r="E174" s="109">
        <f>'Processing Settings'!E174</f>
        <v>0</v>
      </c>
      <c r="F174" s="111">
        <f>'Processing Settings'!F174</f>
        <v>0</v>
      </c>
      <c r="G174" s="109" t="str">
        <f>IF('Processing Settings'!E174&lt;&gt;"","DEF","")</f>
        <v/>
      </c>
      <c r="H174" s="109" t="e">
        <f>_xlfn.SWITCH('Processing Settings'!G174,"Aggregation","AGGREGATE","Gross","GROSS","Netting ('UNWIND')","NET","Netting with Strange Nets ('NET/SPLIT')","NET","Aggregation with Linking","AGGREGATE")</f>
        <v>#N/A</v>
      </c>
      <c r="I174" s="109" t="e">
        <f>_xlfn.SWITCH('Processing Settings'!H174,"released","RELEASED","on hold","HOLD")</f>
        <v>#N/A</v>
      </c>
      <c r="J174" s="109" t="e">
        <f>IF(H174&lt;&gt;"",IF('Processing Settings'!G174="Gross","",IF(OR('Processing Settings'!G174="Netting with Strange Nets ('NET/SPLIT')",'Processing Settings'!G174="Aggregation with Linking",'Processing Settings'!G174="Aggregation"),"NET/SPLIT","UNWIND")),"")</f>
        <v>#N/A</v>
      </c>
      <c r="K174" s="112" t="str">
        <f ca="1">IF(C174&lt;&gt;0,IF(ISNUMBER(YEAR('Signature Sheet'!$H$31)),'Signature Sheet'!H$31,NOW()),"")</f>
        <v/>
      </c>
      <c r="L174" s="109" t="str">
        <f>IFERROR(_xlfn.SWITCH('Processing Settings'!K174,"New","INSERT","Update","UPDATE","Delete","DELETE"),"")</f>
        <v/>
      </c>
    </row>
    <row r="175" spans="1:12">
      <c r="A175" s="109" t="str">
        <f>IFERROR(_xlfn.SWITCH('Processing Settings'!C175,"Eurex Derivate","XEUR","Xetra","XETR","Börse Frankfurt","XFRA","Xetra|Börse Frankfurt","XETR","",""),"")</f>
        <v/>
      </c>
      <c r="B175" s="109" t="str">
        <f>'Processing Settings'!A175</f>
        <v/>
      </c>
      <c r="C175" s="109">
        <f>'Processing Settings'!B175</f>
        <v>0</v>
      </c>
      <c r="D175" s="113">
        <f>IF('Processing Settings'!D175="CBF(I)","CBL",'Processing Settings'!D175)</f>
        <v>0</v>
      </c>
      <c r="E175" s="109">
        <f>'Processing Settings'!E175</f>
        <v>0</v>
      </c>
      <c r="F175" s="111">
        <f>'Processing Settings'!F175</f>
        <v>0</v>
      </c>
      <c r="G175" s="109" t="str">
        <f>IF('Processing Settings'!E175&lt;&gt;"","DEF","")</f>
        <v/>
      </c>
      <c r="H175" s="109" t="e">
        <f>_xlfn.SWITCH('Processing Settings'!G175,"Aggregation","AGGREGATE","Gross","GROSS","Netting ('UNWIND')","NET","Netting with Strange Nets ('NET/SPLIT')","NET","Aggregation with Linking","AGGREGATE")</f>
        <v>#N/A</v>
      </c>
      <c r="I175" s="109" t="e">
        <f>_xlfn.SWITCH('Processing Settings'!H175,"released","RELEASED","on hold","HOLD")</f>
        <v>#N/A</v>
      </c>
      <c r="J175" s="109" t="e">
        <f>IF(H175&lt;&gt;"",IF('Processing Settings'!G175="Gross","",IF(OR('Processing Settings'!G175="Netting with Strange Nets ('NET/SPLIT')",'Processing Settings'!G175="Aggregation with Linking",'Processing Settings'!G175="Aggregation"),"NET/SPLIT","UNWIND")),"")</f>
        <v>#N/A</v>
      </c>
      <c r="K175" s="112" t="str">
        <f ca="1">IF(C175&lt;&gt;0,IF(ISNUMBER(YEAR('Signature Sheet'!$H$31)),'Signature Sheet'!H$31,NOW()),"")</f>
        <v/>
      </c>
      <c r="L175" s="109" t="str">
        <f>IFERROR(_xlfn.SWITCH('Processing Settings'!K175,"New","INSERT","Update","UPDATE","Delete","DELETE"),"")</f>
        <v/>
      </c>
    </row>
    <row r="176" spans="1:12">
      <c r="A176" s="109" t="str">
        <f>IFERROR(_xlfn.SWITCH('Processing Settings'!C176,"Eurex Derivate","XEUR","Xetra","XETR","Börse Frankfurt","XFRA","Xetra|Börse Frankfurt","XETR","",""),"")</f>
        <v/>
      </c>
      <c r="B176" s="109" t="str">
        <f>'Processing Settings'!A176</f>
        <v/>
      </c>
      <c r="C176" s="109">
        <f>'Processing Settings'!B176</f>
        <v>0</v>
      </c>
      <c r="D176" s="113">
        <f>IF('Processing Settings'!D176="CBF(I)","CBL",'Processing Settings'!D176)</f>
        <v>0</v>
      </c>
      <c r="E176" s="109">
        <f>'Processing Settings'!E176</f>
        <v>0</v>
      </c>
      <c r="F176" s="111">
        <f>'Processing Settings'!F176</f>
        <v>0</v>
      </c>
      <c r="G176" s="109" t="str">
        <f>IF('Processing Settings'!E176&lt;&gt;"","DEF","")</f>
        <v/>
      </c>
      <c r="H176" s="109" t="e">
        <f>_xlfn.SWITCH('Processing Settings'!G176,"Aggregation","AGGREGATE","Gross","GROSS","Netting ('UNWIND')","NET","Netting with Strange Nets ('NET/SPLIT')","NET","Aggregation with Linking","AGGREGATE")</f>
        <v>#N/A</v>
      </c>
      <c r="I176" s="109" t="e">
        <f>_xlfn.SWITCH('Processing Settings'!H176,"released","RELEASED","on hold","HOLD")</f>
        <v>#N/A</v>
      </c>
      <c r="J176" s="109" t="e">
        <f>IF(H176&lt;&gt;"",IF('Processing Settings'!G176="Gross","",IF(OR('Processing Settings'!G176="Netting with Strange Nets ('NET/SPLIT')",'Processing Settings'!G176="Aggregation with Linking",'Processing Settings'!G176="Aggregation"),"NET/SPLIT","UNWIND")),"")</f>
        <v>#N/A</v>
      </c>
      <c r="K176" s="112" t="str">
        <f ca="1">IF(C176&lt;&gt;0,IF(ISNUMBER(YEAR('Signature Sheet'!$H$31)),'Signature Sheet'!H$31,NOW()),"")</f>
        <v/>
      </c>
      <c r="L176" s="109" t="str">
        <f>IFERROR(_xlfn.SWITCH('Processing Settings'!K176,"New","INSERT","Update","UPDATE","Delete","DELETE"),"")</f>
        <v/>
      </c>
    </row>
    <row r="177" spans="1:12">
      <c r="A177" s="109" t="str">
        <f>IFERROR(_xlfn.SWITCH('Processing Settings'!C177,"Eurex Derivate","XEUR","Xetra","XETR","Börse Frankfurt","XFRA","Xetra|Börse Frankfurt","XETR","",""),"")</f>
        <v/>
      </c>
      <c r="B177" s="109" t="str">
        <f>'Processing Settings'!A177</f>
        <v/>
      </c>
      <c r="C177" s="109">
        <f>'Processing Settings'!B177</f>
        <v>0</v>
      </c>
      <c r="D177" s="113">
        <f>IF('Processing Settings'!D177="CBF(I)","CBL",'Processing Settings'!D177)</f>
        <v>0</v>
      </c>
      <c r="E177" s="109">
        <f>'Processing Settings'!E177</f>
        <v>0</v>
      </c>
      <c r="F177" s="111">
        <f>'Processing Settings'!F177</f>
        <v>0</v>
      </c>
      <c r="G177" s="109" t="str">
        <f>IF('Processing Settings'!E177&lt;&gt;"","DEF","")</f>
        <v/>
      </c>
      <c r="H177" s="109" t="e">
        <f>_xlfn.SWITCH('Processing Settings'!G177,"Aggregation","AGGREGATE","Gross","GROSS","Netting ('UNWIND')","NET","Netting with Strange Nets ('NET/SPLIT')","NET","Aggregation with Linking","AGGREGATE")</f>
        <v>#N/A</v>
      </c>
      <c r="I177" s="109" t="e">
        <f>_xlfn.SWITCH('Processing Settings'!H177,"released","RELEASED","on hold","HOLD")</f>
        <v>#N/A</v>
      </c>
      <c r="J177" s="109" t="e">
        <f>IF(H177&lt;&gt;"",IF('Processing Settings'!G177="Gross","",IF(OR('Processing Settings'!G177="Netting with Strange Nets ('NET/SPLIT')",'Processing Settings'!G177="Aggregation with Linking",'Processing Settings'!G177="Aggregation"),"NET/SPLIT","UNWIND")),"")</f>
        <v>#N/A</v>
      </c>
      <c r="K177" s="112" t="str">
        <f ca="1">IF(C177&lt;&gt;0,IF(ISNUMBER(YEAR('Signature Sheet'!$H$31)),'Signature Sheet'!H$31,NOW()),"")</f>
        <v/>
      </c>
      <c r="L177" s="109" t="str">
        <f>IFERROR(_xlfn.SWITCH('Processing Settings'!K177,"New","INSERT","Update","UPDATE","Delete","DELETE"),"")</f>
        <v/>
      </c>
    </row>
    <row r="178" spans="1:12">
      <c r="A178" s="109" t="str">
        <f>IFERROR(_xlfn.SWITCH('Processing Settings'!C178,"Eurex Derivate","XEUR","Xetra","XETR","Börse Frankfurt","XFRA","Xetra|Börse Frankfurt","XETR","",""),"")</f>
        <v/>
      </c>
      <c r="B178" s="109" t="str">
        <f>'Processing Settings'!A178</f>
        <v/>
      </c>
      <c r="C178" s="109">
        <f>'Processing Settings'!B178</f>
        <v>0</v>
      </c>
      <c r="D178" s="113">
        <f>IF('Processing Settings'!D178="CBF(I)","CBL",'Processing Settings'!D178)</f>
        <v>0</v>
      </c>
      <c r="E178" s="109">
        <f>'Processing Settings'!E178</f>
        <v>0</v>
      </c>
      <c r="F178" s="111">
        <f>'Processing Settings'!F178</f>
        <v>0</v>
      </c>
      <c r="G178" s="109" t="str">
        <f>IF('Processing Settings'!E178&lt;&gt;"","DEF","")</f>
        <v/>
      </c>
      <c r="H178" s="109" t="e">
        <f>_xlfn.SWITCH('Processing Settings'!G178,"Aggregation","AGGREGATE","Gross","GROSS","Netting ('UNWIND')","NET","Netting with Strange Nets ('NET/SPLIT')","NET","Aggregation with Linking","AGGREGATE")</f>
        <v>#N/A</v>
      </c>
      <c r="I178" s="109" t="e">
        <f>_xlfn.SWITCH('Processing Settings'!H178,"released","RELEASED","on hold","HOLD")</f>
        <v>#N/A</v>
      </c>
      <c r="J178" s="109" t="e">
        <f>IF(H178&lt;&gt;"",IF('Processing Settings'!G178="Gross","",IF(OR('Processing Settings'!G178="Netting with Strange Nets ('NET/SPLIT')",'Processing Settings'!G178="Aggregation with Linking",'Processing Settings'!G178="Aggregation"),"NET/SPLIT","UNWIND")),"")</f>
        <v>#N/A</v>
      </c>
      <c r="K178" s="112" t="str">
        <f ca="1">IF(C178&lt;&gt;0,IF(ISNUMBER(YEAR('Signature Sheet'!$H$31)),'Signature Sheet'!H$31,NOW()),"")</f>
        <v/>
      </c>
      <c r="L178" s="109" t="str">
        <f>IFERROR(_xlfn.SWITCH('Processing Settings'!K178,"New","INSERT","Update","UPDATE","Delete","DELETE"),"")</f>
        <v/>
      </c>
    </row>
    <row r="179" spans="1:12">
      <c r="A179" s="109" t="str">
        <f>IFERROR(_xlfn.SWITCH('Processing Settings'!C179,"Eurex Derivate","XEUR","Xetra","XETR","Börse Frankfurt","XFRA","Xetra|Börse Frankfurt","XETR","",""),"")</f>
        <v/>
      </c>
      <c r="B179" s="109" t="str">
        <f>'Processing Settings'!A179</f>
        <v/>
      </c>
      <c r="C179" s="109">
        <f>'Processing Settings'!B179</f>
        <v>0</v>
      </c>
      <c r="D179" s="113">
        <f>IF('Processing Settings'!D179="CBF(I)","CBL",'Processing Settings'!D179)</f>
        <v>0</v>
      </c>
      <c r="E179" s="109">
        <f>'Processing Settings'!E179</f>
        <v>0</v>
      </c>
      <c r="F179" s="111">
        <f>'Processing Settings'!F179</f>
        <v>0</v>
      </c>
      <c r="G179" s="109" t="str">
        <f>IF('Processing Settings'!E179&lt;&gt;"","DEF","")</f>
        <v/>
      </c>
      <c r="H179" s="109" t="e">
        <f>_xlfn.SWITCH('Processing Settings'!G179,"Aggregation","AGGREGATE","Gross","GROSS","Netting ('UNWIND')","NET","Netting with Strange Nets ('NET/SPLIT')","NET","Aggregation with Linking","AGGREGATE")</f>
        <v>#N/A</v>
      </c>
      <c r="I179" s="109" t="e">
        <f>_xlfn.SWITCH('Processing Settings'!H179,"released","RELEASED","on hold","HOLD")</f>
        <v>#N/A</v>
      </c>
      <c r="J179" s="109" t="e">
        <f>IF(H179&lt;&gt;"",IF('Processing Settings'!G179="Gross","",IF(OR('Processing Settings'!G179="Netting with Strange Nets ('NET/SPLIT')",'Processing Settings'!G179="Aggregation with Linking",'Processing Settings'!G179="Aggregation"),"NET/SPLIT","UNWIND")),"")</f>
        <v>#N/A</v>
      </c>
      <c r="K179" s="112" t="str">
        <f ca="1">IF(C179&lt;&gt;0,IF(ISNUMBER(YEAR('Signature Sheet'!$H$31)),'Signature Sheet'!H$31,NOW()),"")</f>
        <v/>
      </c>
      <c r="L179" s="109" t="str">
        <f>IFERROR(_xlfn.SWITCH('Processing Settings'!K179,"New","INSERT","Update","UPDATE","Delete","DELETE"),"")</f>
        <v/>
      </c>
    </row>
    <row r="180" spans="1:12">
      <c r="A180" s="109" t="str">
        <f>IFERROR(_xlfn.SWITCH('Processing Settings'!C180,"Eurex Derivate","XEUR","Xetra","XETR","Börse Frankfurt","XFRA","Xetra|Börse Frankfurt","XETR","",""),"")</f>
        <v/>
      </c>
      <c r="B180" s="109" t="str">
        <f>'Processing Settings'!A180</f>
        <v/>
      </c>
      <c r="C180" s="109">
        <f>'Processing Settings'!B180</f>
        <v>0</v>
      </c>
      <c r="D180" s="113">
        <f>IF('Processing Settings'!D180="CBF(I)","CBL",'Processing Settings'!D180)</f>
        <v>0</v>
      </c>
      <c r="E180" s="109">
        <f>'Processing Settings'!E180</f>
        <v>0</v>
      </c>
      <c r="F180" s="111">
        <f>'Processing Settings'!F180</f>
        <v>0</v>
      </c>
      <c r="G180" s="109" t="str">
        <f>IF('Processing Settings'!E180&lt;&gt;"","DEF","")</f>
        <v/>
      </c>
      <c r="H180" s="109" t="e">
        <f>_xlfn.SWITCH('Processing Settings'!G180,"Aggregation","AGGREGATE","Gross","GROSS","Netting ('UNWIND')","NET","Netting with Strange Nets ('NET/SPLIT')","NET","Aggregation with Linking","AGGREGATE")</f>
        <v>#N/A</v>
      </c>
      <c r="I180" s="109" t="e">
        <f>_xlfn.SWITCH('Processing Settings'!H180,"released","RELEASED","on hold","HOLD")</f>
        <v>#N/A</v>
      </c>
      <c r="J180" s="109" t="e">
        <f>IF(H180&lt;&gt;"",IF('Processing Settings'!G180="Gross","",IF(OR('Processing Settings'!G180="Netting with Strange Nets ('NET/SPLIT')",'Processing Settings'!G180="Aggregation with Linking",'Processing Settings'!G180="Aggregation"),"NET/SPLIT","UNWIND")),"")</f>
        <v>#N/A</v>
      </c>
      <c r="K180" s="112" t="str">
        <f ca="1">IF(C180&lt;&gt;0,IF(ISNUMBER(YEAR('Signature Sheet'!$H$31)),'Signature Sheet'!H$31,NOW()),"")</f>
        <v/>
      </c>
      <c r="L180" s="109" t="str">
        <f>IFERROR(_xlfn.SWITCH('Processing Settings'!K180,"New","INSERT","Update","UPDATE","Delete","DELETE"),"")</f>
        <v/>
      </c>
    </row>
    <row r="181" spans="1:12">
      <c r="A181" s="109" t="str">
        <f>IFERROR(_xlfn.SWITCH('Processing Settings'!C181,"Eurex Derivate","XEUR","Xetra","XETR","Börse Frankfurt","XFRA","Xetra|Börse Frankfurt","XETR","",""),"")</f>
        <v/>
      </c>
      <c r="B181" s="109" t="str">
        <f>'Processing Settings'!A181</f>
        <v/>
      </c>
      <c r="C181" s="109">
        <f>'Processing Settings'!B181</f>
        <v>0</v>
      </c>
      <c r="D181" s="113">
        <f>IF('Processing Settings'!D181="CBF(I)","CBL",'Processing Settings'!D181)</f>
        <v>0</v>
      </c>
      <c r="E181" s="109">
        <f>'Processing Settings'!E181</f>
        <v>0</v>
      </c>
      <c r="F181" s="111">
        <f>'Processing Settings'!F181</f>
        <v>0</v>
      </c>
      <c r="G181" s="109" t="str">
        <f>IF('Processing Settings'!E181&lt;&gt;"","DEF","")</f>
        <v/>
      </c>
      <c r="H181" s="109" t="e">
        <f>_xlfn.SWITCH('Processing Settings'!G181,"Aggregation","AGGREGATE","Gross","GROSS","Netting ('UNWIND')","NET","Netting with Strange Nets ('NET/SPLIT')","NET","Aggregation with Linking","AGGREGATE")</f>
        <v>#N/A</v>
      </c>
      <c r="I181" s="109" t="e">
        <f>_xlfn.SWITCH('Processing Settings'!H181,"released","RELEASED","on hold","HOLD")</f>
        <v>#N/A</v>
      </c>
      <c r="J181" s="109" t="e">
        <f>IF(H181&lt;&gt;"",IF('Processing Settings'!G181="Gross","",IF(OR('Processing Settings'!G181="Netting with Strange Nets ('NET/SPLIT')",'Processing Settings'!G181="Aggregation with Linking",'Processing Settings'!G181="Aggregation"),"NET/SPLIT","UNWIND")),"")</f>
        <v>#N/A</v>
      </c>
      <c r="K181" s="112" t="str">
        <f ca="1">IF(C181&lt;&gt;0,IF(ISNUMBER(YEAR('Signature Sheet'!$H$31)),'Signature Sheet'!H$31,NOW()),"")</f>
        <v/>
      </c>
      <c r="L181" s="109" t="str">
        <f>IFERROR(_xlfn.SWITCH('Processing Settings'!K181,"New","INSERT","Update","UPDATE","Delete","DELETE"),"")</f>
        <v/>
      </c>
    </row>
    <row r="182" spans="1:12">
      <c r="A182" s="109" t="str">
        <f>IFERROR(_xlfn.SWITCH('Processing Settings'!C182,"Eurex Derivate","XEUR","Xetra","XETR","Börse Frankfurt","XFRA","Xetra|Börse Frankfurt","XETR","",""),"")</f>
        <v/>
      </c>
      <c r="B182" s="109" t="str">
        <f>'Processing Settings'!A182</f>
        <v/>
      </c>
      <c r="C182" s="109">
        <f>'Processing Settings'!B182</f>
        <v>0</v>
      </c>
      <c r="D182" s="113">
        <f>IF('Processing Settings'!D182="CBF(I)","CBL",'Processing Settings'!D182)</f>
        <v>0</v>
      </c>
      <c r="E182" s="109">
        <f>'Processing Settings'!E182</f>
        <v>0</v>
      </c>
      <c r="F182" s="111">
        <f>'Processing Settings'!F182</f>
        <v>0</v>
      </c>
      <c r="G182" s="109" t="str">
        <f>IF('Processing Settings'!E182&lt;&gt;"","DEF","")</f>
        <v/>
      </c>
      <c r="H182" s="109" t="e">
        <f>_xlfn.SWITCH('Processing Settings'!G182,"Aggregation","AGGREGATE","Gross","GROSS","Netting ('UNWIND')","NET","Netting with Strange Nets ('NET/SPLIT')","NET","Aggregation with Linking","AGGREGATE")</f>
        <v>#N/A</v>
      </c>
      <c r="I182" s="109" t="e">
        <f>_xlfn.SWITCH('Processing Settings'!H182,"released","RELEASED","on hold","HOLD")</f>
        <v>#N/A</v>
      </c>
      <c r="J182" s="109" t="e">
        <f>IF(H182&lt;&gt;"",IF('Processing Settings'!G182="Gross","",IF(OR('Processing Settings'!G182="Netting with Strange Nets ('NET/SPLIT')",'Processing Settings'!G182="Aggregation with Linking",'Processing Settings'!G182="Aggregation"),"NET/SPLIT","UNWIND")),"")</f>
        <v>#N/A</v>
      </c>
      <c r="K182" s="112" t="str">
        <f ca="1">IF(C182&lt;&gt;0,IF(ISNUMBER(YEAR('Signature Sheet'!$H$31)),'Signature Sheet'!H$31,NOW()),"")</f>
        <v/>
      </c>
      <c r="L182" s="109" t="str">
        <f>IFERROR(_xlfn.SWITCH('Processing Settings'!K182,"New","INSERT","Update","UPDATE","Delete","DELETE"),"")</f>
        <v/>
      </c>
    </row>
    <row r="183" spans="1:12">
      <c r="A183" s="109" t="str">
        <f>IFERROR(_xlfn.SWITCH('Processing Settings'!C183,"Eurex Derivate","XEUR","Xetra","XETR","Börse Frankfurt","XFRA","Xetra|Börse Frankfurt","XETR","",""),"")</f>
        <v/>
      </c>
      <c r="B183" s="109" t="str">
        <f>'Processing Settings'!A183</f>
        <v/>
      </c>
      <c r="C183" s="109">
        <f>'Processing Settings'!B183</f>
        <v>0</v>
      </c>
      <c r="D183" s="113">
        <f>IF('Processing Settings'!D183="CBF(I)","CBL",'Processing Settings'!D183)</f>
        <v>0</v>
      </c>
      <c r="E183" s="109">
        <f>'Processing Settings'!E183</f>
        <v>0</v>
      </c>
      <c r="F183" s="111">
        <f>'Processing Settings'!F183</f>
        <v>0</v>
      </c>
      <c r="G183" s="109" t="str">
        <f>IF('Processing Settings'!E183&lt;&gt;"","DEF","")</f>
        <v/>
      </c>
      <c r="H183" s="109" t="e">
        <f>_xlfn.SWITCH('Processing Settings'!G183,"Aggregation","AGGREGATE","Gross","GROSS","Netting ('UNWIND')","NET","Netting with Strange Nets ('NET/SPLIT')","NET","Aggregation with Linking","AGGREGATE")</f>
        <v>#N/A</v>
      </c>
      <c r="I183" s="109" t="e">
        <f>_xlfn.SWITCH('Processing Settings'!H183,"released","RELEASED","on hold","HOLD")</f>
        <v>#N/A</v>
      </c>
      <c r="J183" s="109" t="e">
        <f>IF(H183&lt;&gt;"",IF('Processing Settings'!G183="Gross","",IF(OR('Processing Settings'!G183="Netting with Strange Nets ('NET/SPLIT')",'Processing Settings'!G183="Aggregation with Linking",'Processing Settings'!G183="Aggregation"),"NET/SPLIT","UNWIND")),"")</f>
        <v>#N/A</v>
      </c>
      <c r="K183" s="112" t="str">
        <f ca="1">IF(C183&lt;&gt;0,IF(ISNUMBER(YEAR('Signature Sheet'!$H$31)),'Signature Sheet'!H$31,NOW()),"")</f>
        <v/>
      </c>
      <c r="L183" s="109" t="str">
        <f>IFERROR(_xlfn.SWITCH('Processing Settings'!K183,"New","INSERT","Update","UPDATE","Delete","DELETE"),"")</f>
        <v/>
      </c>
    </row>
    <row r="184" spans="1:12">
      <c r="A184" s="109" t="str">
        <f>IFERROR(_xlfn.SWITCH('Processing Settings'!C184,"Eurex Derivate","XEUR","Xetra","XETR","Börse Frankfurt","XFRA","Xetra|Börse Frankfurt","XETR","",""),"")</f>
        <v/>
      </c>
      <c r="B184" s="109" t="str">
        <f>'Processing Settings'!A184</f>
        <v/>
      </c>
      <c r="C184" s="109">
        <f>'Processing Settings'!B184</f>
        <v>0</v>
      </c>
      <c r="D184" s="113">
        <f>IF('Processing Settings'!D184="CBF(I)","CBL",'Processing Settings'!D184)</f>
        <v>0</v>
      </c>
      <c r="E184" s="109">
        <f>'Processing Settings'!E184</f>
        <v>0</v>
      </c>
      <c r="F184" s="111">
        <f>'Processing Settings'!F184</f>
        <v>0</v>
      </c>
      <c r="G184" s="109" t="str">
        <f>IF('Processing Settings'!E184&lt;&gt;"","DEF","")</f>
        <v/>
      </c>
      <c r="H184" s="109" t="e">
        <f>_xlfn.SWITCH('Processing Settings'!G184,"Aggregation","AGGREGATE","Gross","GROSS","Netting ('UNWIND')","NET","Netting with Strange Nets ('NET/SPLIT')","NET","Aggregation with Linking","AGGREGATE")</f>
        <v>#N/A</v>
      </c>
      <c r="I184" s="109" t="e">
        <f>_xlfn.SWITCH('Processing Settings'!H184,"released","RELEASED","on hold","HOLD")</f>
        <v>#N/A</v>
      </c>
      <c r="J184" s="109" t="e">
        <f>IF(H184&lt;&gt;"",IF('Processing Settings'!G184="Gross","",IF(OR('Processing Settings'!G184="Netting with Strange Nets ('NET/SPLIT')",'Processing Settings'!G184="Aggregation with Linking",'Processing Settings'!G184="Aggregation"),"NET/SPLIT","UNWIND")),"")</f>
        <v>#N/A</v>
      </c>
      <c r="K184" s="112" t="str">
        <f ca="1">IF(C184&lt;&gt;0,IF(ISNUMBER(YEAR('Signature Sheet'!$H$31)),'Signature Sheet'!H$31,NOW()),"")</f>
        <v/>
      </c>
      <c r="L184" s="109" t="str">
        <f>IFERROR(_xlfn.SWITCH('Processing Settings'!K184,"New","INSERT","Update","UPDATE","Delete","DELETE"),"")</f>
        <v/>
      </c>
    </row>
    <row r="185" spans="1:12">
      <c r="A185" s="109" t="str">
        <f>IFERROR(_xlfn.SWITCH('Processing Settings'!C185,"Eurex Derivate","XEUR","Xetra","XETR","Börse Frankfurt","XFRA","Xetra|Börse Frankfurt","XETR","",""),"")</f>
        <v/>
      </c>
      <c r="B185" s="109" t="str">
        <f>'Processing Settings'!A185</f>
        <v/>
      </c>
      <c r="C185" s="109">
        <f>'Processing Settings'!B185</f>
        <v>0</v>
      </c>
      <c r="D185" s="113">
        <f>IF('Processing Settings'!D185="CBF(I)","CBL",'Processing Settings'!D185)</f>
        <v>0</v>
      </c>
      <c r="E185" s="109">
        <f>'Processing Settings'!E185</f>
        <v>0</v>
      </c>
      <c r="F185" s="111">
        <f>'Processing Settings'!F185</f>
        <v>0</v>
      </c>
      <c r="G185" s="109" t="str">
        <f>IF('Processing Settings'!E185&lt;&gt;"","DEF","")</f>
        <v/>
      </c>
      <c r="H185" s="109" t="e">
        <f>_xlfn.SWITCH('Processing Settings'!G185,"Aggregation","AGGREGATE","Gross","GROSS","Netting ('UNWIND')","NET","Netting with Strange Nets ('NET/SPLIT')","NET","Aggregation with Linking","AGGREGATE")</f>
        <v>#N/A</v>
      </c>
      <c r="I185" s="109" t="e">
        <f>_xlfn.SWITCH('Processing Settings'!H185,"released","RELEASED","on hold","HOLD")</f>
        <v>#N/A</v>
      </c>
      <c r="J185" s="109" t="e">
        <f>IF(H185&lt;&gt;"",IF('Processing Settings'!G185="Gross","",IF(OR('Processing Settings'!G185="Netting with Strange Nets ('NET/SPLIT')",'Processing Settings'!G185="Aggregation with Linking",'Processing Settings'!G185="Aggregation"),"NET/SPLIT","UNWIND")),"")</f>
        <v>#N/A</v>
      </c>
      <c r="K185" s="112" t="str">
        <f ca="1">IF(C185&lt;&gt;0,IF(ISNUMBER(YEAR('Signature Sheet'!$H$31)),'Signature Sheet'!H$31,NOW()),"")</f>
        <v/>
      </c>
      <c r="L185" s="109" t="str">
        <f>IFERROR(_xlfn.SWITCH('Processing Settings'!K185,"New","INSERT","Update","UPDATE","Delete","DELETE"),"")</f>
        <v/>
      </c>
    </row>
    <row r="186" spans="1:12">
      <c r="A186" s="109" t="str">
        <f>IFERROR(_xlfn.SWITCH('Processing Settings'!C186,"Eurex Derivate","XEUR","Xetra","XETR","Börse Frankfurt","XFRA","Xetra|Börse Frankfurt","XETR","",""),"")</f>
        <v/>
      </c>
      <c r="B186" s="109" t="str">
        <f>'Processing Settings'!A186</f>
        <v/>
      </c>
      <c r="C186" s="109">
        <f>'Processing Settings'!B186</f>
        <v>0</v>
      </c>
      <c r="D186" s="113">
        <f>IF('Processing Settings'!D186="CBF(I)","CBL",'Processing Settings'!D186)</f>
        <v>0</v>
      </c>
      <c r="E186" s="109">
        <f>'Processing Settings'!E186</f>
        <v>0</v>
      </c>
      <c r="F186" s="111">
        <f>'Processing Settings'!F186</f>
        <v>0</v>
      </c>
      <c r="G186" s="109" t="str">
        <f>IF('Processing Settings'!E186&lt;&gt;"","DEF","")</f>
        <v/>
      </c>
      <c r="H186" s="109" t="e">
        <f>_xlfn.SWITCH('Processing Settings'!G186,"Aggregation","AGGREGATE","Gross","GROSS","Netting ('UNWIND')","NET","Netting with Strange Nets ('NET/SPLIT')","NET","Aggregation with Linking","AGGREGATE")</f>
        <v>#N/A</v>
      </c>
      <c r="I186" s="109" t="e">
        <f>_xlfn.SWITCH('Processing Settings'!H186,"released","RELEASED","on hold","HOLD")</f>
        <v>#N/A</v>
      </c>
      <c r="J186" s="109" t="e">
        <f>IF(H186&lt;&gt;"",IF('Processing Settings'!G186="Gross","",IF(OR('Processing Settings'!G186="Netting with Strange Nets ('NET/SPLIT')",'Processing Settings'!G186="Aggregation with Linking",'Processing Settings'!G186="Aggregation"),"NET/SPLIT","UNWIND")),"")</f>
        <v>#N/A</v>
      </c>
      <c r="K186" s="112" t="str">
        <f ca="1">IF(C186&lt;&gt;0,IF(ISNUMBER(YEAR('Signature Sheet'!$H$31)),'Signature Sheet'!H$31,NOW()),"")</f>
        <v/>
      </c>
      <c r="L186" s="109" t="str">
        <f>IFERROR(_xlfn.SWITCH('Processing Settings'!K186,"New","INSERT","Update","UPDATE","Delete","DELETE"),"")</f>
        <v/>
      </c>
    </row>
    <row r="187" spans="1:12">
      <c r="A187" s="109" t="str">
        <f>IFERROR(_xlfn.SWITCH('Processing Settings'!C187,"Eurex Derivate","XEUR","Xetra","XETR","Börse Frankfurt","XFRA","Xetra|Börse Frankfurt","XETR","",""),"")</f>
        <v/>
      </c>
      <c r="B187" s="109" t="str">
        <f>'Processing Settings'!A187</f>
        <v/>
      </c>
      <c r="C187" s="109">
        <f>'Processing Settings'!B187</f>
        <v>0</v>
      </c>
      <c r="D187" s="113">
        <f>IF('Processing Settings'!D187="CBF(I)","CBL",'Processing Settings'!D187)</f>
        <v>0</v>
      </c>
      <c r="E187" s="109">
        <f>'Processing Settings'!E187</f>
        <v>0</v>
      </c>
      <c r="F187" s="111">
        <f>'Processing Settings'!F187</f>
        <v>0</v>
      </c>
      <c r="G187" s="109" t="str">
        <f>IF('Processing Settings'!E187&lt;&gt;"","DEF","")</f>
        <v/>
      </c>
      <c r="H187" s="109" t="e">
        <f>_xlfn.SWITCH('Processing Settings'!G187,"Aggregation","AGGREGATE","Gross","GROSS","Netting ('UNWIND')","NET","Netting with Strange Nets ('NET/SPLIT')","NET","Aggregation with Linking","AGGREGATE")</f>
        <v>#N/A</v>
      </c>
      <c r="I187" s="109" t="e">
        <f>_xlfn.SWITCH('Processing Settings'!H187,"released","RELEASED","on hold","HOLD")</f>
        <v>#N/A</v>
      </c>
      <c r="J187" s="109" t="e">
        <f>IF(H187&lt;&gt;"",IF('Processing Settings'!G187="Gross","",IF(OR('Processing Settings'!G187="Netting with Strange Nets ('NET/SPLIT')",'Processing Settings'!G187="Aggregation with Linking",'Processing Settings'!G187="Aggregation"),"NET/SPLIT","UNWIND")),"")</f>
        <v>#N/A</v>
      </c>
      <c r="K187" s="112" t="str">
        <f ca="1">IF(C187&lt;&gt;0,IF(ISNUMBER(YEAR('Signature Sheet'!$H$31)),'Signature Sheet'!H$31,NOW()),"")</f>
        <v/>
      </c>
      <c r="L187" s="109" t="str">
        <f>IFERROR(_xlfn.SWITCH('Processing Settings'!K187,"New","INSERT","Update","UPDATE","Delete","DELETE"),"")</f>
        <v/>
      </c>
    </row>
    <row r="188" spans="1:12">
      <c r="A188" s="109" t="str">
        <f>IFERROR(_xlfn.SWITCH('Processing Settings'!C188,"Eurex Derivate","XEUR","Xetra","XETR","Börse Frankfurt","XFRA","Xetra|Börse Frankfurt","XETR","",""),"")</f>
        <v/>
      </c>
      <c r="B188" s="109" t="str">
        <f>'Processing Settings'!A188</f>
        <v/>
      </c>
      <c r="C188" s="109">
        <f>'Processing Settings'!B188</f>
        <v>0</v>
      </c>
      <c r="D188" s="113">
        <f>IF('Processing Settings'!D188="CBF(I)","CBL",'Processing Settings'!D188)</f>
        <v>0</v>
      </c>
      <c r="E188" s="109">
        <f>'Processing Settings'!E188</f>
        <v>0</v>
      </c>
      <c r="F188" s="111">
        <f>'Processing Settings'!F188</f>
        <v>0</v>
      </c>
      <c r="G188" s="109" t="str">
        <f>IF('Processing Settings'!E188&lt;&gt;"","DEF","")</f>
        <v/>
      </c>
      <c r="H188" s="109" t="e">
        <f>_xlfn.SWITCH('Processing Settings'!G188,"Aggregation","AGGREGATE","Gross","GROSS","Netting ('UNWIND')","NET","Netting with Strange Nets ('NET/SPLIT')","NET","Aggregation with Linking","AGGREGATE")</f>
        <v>#N/A</v>
      </c>
      <c r="I188" s="109" t="e">
        <f>_xlfn.SWITCH('Processing Settings'!H188,"released","RELEASED","on hold","HOLD")</f>
        <v>#N/A</v>
      </c>
      <c r="J188" s="109" t="e">
        <f>IF(H188&lt;&gt;"",IF('Processing Settings'!G188="Gross","",IF(OR('Processing Settings'!G188="Netting with Strange Nets ('NET/SPLIT')",'Processing Settings'!G188="Aggregation with Linking",'Processing Settings'!G188="Aggregation"),"NET/SPLIT","UNWIND")),"")</f>
        <v>#N/A</v>
      </c>
      <c r="K188" s="112" t="str">
        <f ca="1">IF(C188&lt;&gt;0,IF(ISNUMBER(YEAR('Signature Sheet'!$H$31)),'Signature Sheet'!H$31,NOW()),"")</f>
        <v/>
      </c>
      <c r="L188" s="109" t="str">
        <f>IFERROR(_xlfn.SWITCH('Processing Settings'!K188,"New","INSERT","Update","UPDATE","Delete","DELETE"),"")</f>
        <v/>
      </c>
    </row>
    <row r="189" spans="1:12">
      <c r="A189" s="109" t="str">
        <f>IFERROR(_xlfn.SWITCH('Processing Settings'!C189,"Eurex Derivate","XEUR","Xetra","XETR","Börse Frankfurt","XFRA","Xetra|Börse Frankfurt","XETR","",""),"")</f>
        <v/>
      </c>
      <c r="B189" s="109" t="str">
        <f>'Processing Settings'!A189</f>
        <v/>
      </c>
      <c r="C189" s="109">
        <f>'Processing Settings'!B189</f>
        <v>0</v>
      </c>
      <c r="D189" s="113">
        <f>IF('Processing Settings'!D189="CBF(I)","CBL",'Processing Settings'!D189)</f>
        <v>0</v>
      </c>
      <c r="E189" s="109">
        <f>'Processing Settings'!E189</f>
        <v>0</v>
      </c>
      <c r="F189" s="111">
        <f>'Processing Settings'!F189</f>
        <v>0</v>
      </c>
      <c r="G189" s="109" t="str">
        <f>IF('Processing Settings'!E189&lt;&gt;"","DEF","")</f>
        <v/>
      </c>
      <c r="H189" s="109" t="e">
        <f>_xlfn.SWITCH('Processing Settings'!G189,"Aggregation","AGGREGATE","Gross","GROSS","Netting ('UNWIND')","NET","Netting with Strange Nets ('NET/SPLIT')","NET","Aggregation with Linking","AGGREGATE")</f>
        <v>#N/A</v>
      </c>
      <c r="I189" s="109" t="e">
        <f>_xlfn.SWITCH('Processing Settings'!H189,"released","RELEASED","on hold","HOLD")</f>
        <v>#N/A</v>
      </c>
      <c r="J189" s="109" t="e">
        <f>IF(H189&lt;&gt;"",IF('Processing Settings'!G189="Gross","",IF(OR('Processing Settings'!G189="Netting with Strange Nets ('NET/SPLIT')",'Processing Settings'!G189="Aggregation with Linking",'Processing Settings'!G189="Aggregation"),"NET/SPLIT","UNWIND")),"")</f>
        <v>#N/A</v>
      </c>
      <c r="K189" s="112" t="str">
        <f ca="1">IF(C189&lt;&gt;0,IF(ISNUMBER(YEAR('Signature Sheet'!$H$31)),'Signature Sheet'!H$31,NOW()),"")</f>
        <v/>
      </c>
      <c r="L189" s="109" t="str">
        <f>IFERROR(_xlfn.SWITCH('Processing Settings'!K189,"New","INSERT","Update","UPDATE","Delete","DELETE"),"")</f>
        <v/>
      </c>
    </row>
    <row r="190" spans="1:12">
      <c r="A190" s="109" t="str">
        <f>IFERROR(_xlfn.SWITCH('Processing Settings'!C190,"Eurex Derivate","XEUR","Xetra","XETR","Börse Frankfurt","XFRA","Xetra|Börse Frankfurt","XETR","",""),"")</f>
        <v/>
      </c>
      <c r="B190" s="109" t="str">
        <f>'Processing Settings'!A190</f>
        <v/>
      </c>
      <c r="C190" s="109">
        <f>'Processing Settings'!B190</f>
        <v>0</v>
      </c>
      <c r="D190" s="113">
        <f>IF('Processing Settings'!D190="CBF(I)","CBL",'Processing Settings'!D190)</f>
        <v>0</v>
      </c>
      <c r="E190" s="109">
        <f>'Processing Settings'!E190</f>
        <v>0</v>
      </c>
      <c r="F190" s="111">
        <f>'Processing Settings'!F190</f>
        <v>0</v>
      </c>
      <c r="G190" s="109" t="str">
        <f>IF('Processing Settings'!E190&lt;&gt;"","DEF","")</f>
        <v/>
      </c>
      <c r="H190" s="109" t="e">
        <f>_xlfn.SWITCH('Processing Settings'!G190,"Aggregation","AGGREGATE","Gross","GROSS","Netting ('UNWIND')","NET","Netting with Strange Nets ('NET/SPLIT')","NET","Aggregation with Linking","AGGREGATE")</f>
        <v>#N/A</v>
      </c>
      <c r="I190" s="109" t="e">
        <f>_xlfn.SWITCH('Processing Settings'!H190,"released","RELEASED","on hold","HOLD")</f>
        <v>#N/A</v>
      </c>
      <c r="J190" s="109" t="e">
        <f>IF(H190&lt;&gt;"",IF('Processing Settings'!G190="Gross","",IF(OR('Processing Settings'!G190="Netting with Strange Nets ('NET/SPLIT')",'Processing Settings'!G190="Aggregation with Linking",'Processing Settings'!G190="Aggregation"),"NET/SPLIT","UNWIND")),"")</f>
        <v>#N/A</v>
      </c>
      <c r="K190" s="112" t="str">
        <f ca="1">IF(C190&lt;&gt;0,IF(ISNUMBER(YEAR('Signature Sheet'!$H$31)),'Signature Sheet'!H$31,NOW()),"")</f>
        <v/>
      </c>
      <c r="L190" s="109" t="str">
        <f>IFERROR(_xlfn.SWITCH('Processing Settings'!K190,"New","INSERT","Update","UPDATE","Delete","DELETE"),"")</f>
        <v/>
      </c>
    </row>
    <row r="191" spans="1:12">
      <c r="A191" s="109" t="str">
        <f>IFERROR(_xlfn.SWITCH('Processing Settings'!C191,"Eurex Derivate","XEUR","Xetra","XETR","Börse Frankfurt","XFRA","Xetra|Börse Frankfurt","XETR","",""),"")</f>
        <v/>
      </c>
      <c r="B191" s="109" t="str">
        <f>'Processing Settings'!A191</f>
        <v/>
      </c>
      <c r="C191" s="109">
        <f>'Processing Settings'!B191</f>
        <v>0</v>
      </c>
      <c r="D191" s="113">
        <f>IF('Processing Settings'!D191="CBF(I)","CBL",'Processing Settings'!D191)</f>
        <v>0</v>
      </c>
      <c r="E191" s="109">
        <f>'Processing Settings'!E191</f>
        <v>0</v>
      </c>
      <c r="F191" s="111">
        <f>'Processing Settings'!F191</f>
        <v>0</v>
      </c>
      <c r="G191" s="109" t="str">
        <f>IF('Processing Settings'!E191&lt;&gt;"","DEF","")</f>
        <v/>
      </c>
      <c r="H191" s="109" t="e">
        <f>_xlfn.SWITCH('Processing Settings'!G191,"Aggregation","AGGREGATE","Gross","GROSS","Netting ('UNWIND')","NET","Netting with Strange Nets ('NET/SPLIT')","NET","Aggregation with Linking","AGGREGATE")</f>
        <v>#N/A</v>
      </c>
      <c r="I191" s="109" t="e">
        <f>_xlfn.SWITCH('Processing Settings'!H191,"released","RELEASED","on hold","HOLD")</f>
        <v>#N/A</v>
      </c>
      <c r="J191" s="109" t="e">
        <f>IF(H191&lt;&gt;"",IF('Processing Settings'!G191="Gross","",IF(OR('Processing Settings'!G191="Netting with Strange Nets ('NET/SPLIT')",'Processing Settings'!G191="Aggregation with Linking",'Processing Settings'!G191="Aggregation"),"NET/SPLIT","UNWIND")),"")</f>
        <v>#N/A</v>
      </c>
      <c r="K191" s="112" t="str">
        <f ca="1">IF(C191&lt;&gt;0,IF(ISNUMBER(YEAR('Signature Sheet'!$H$31)),'Signature Sheet'!H$31,NOW()),"")</f>
        <v/>
      </c>
      <c r="L191" s="109" t="str">
        <f>IFERROR(_xlfn.SWITCH('Processing Settings'!K191,"New","INSERT","Update","UPDATE","Delete","DELETE"),"")</f>
        <v/>
      </c>
    </row>
    <row r="192" spans="1:12">
      <c r="A192" s="109" t="str">
        <f>IFERROR(_xlfn.SWITCH('Processing Settings'!C192,"Eurex Derivate","XEUR","Xetra","XETR","Börse Frankfurt","XFRA","Xetra|Börse Frankfurt","XETR","",""),"")</f>
        <v/>
      </c>
      <c r="B192" s="109" t="str">
        <f>'Processing Settings'!A192</f>
        <v/>
      </c>
      <c r="C192" s="109">
        <f>'Processing Settings'!B192</f>
        <v>0</v>
      </c>
      <c r="D192" s="113">
        <f>IF('Processing Settings'!D192="CBF(I)","CBL",'Processing Settings'!D192)</f>
        <v>0</v>
      </c>
      <c r="E192" s="109">
        <f>'Processing Settings'!E192</f>
        <v>0</v>
      </c>
      <c r="F192" s="111">
        <f>'Processing Settings'!F192</f>
        <v>0</v>
      </c>
      <c r="G192" s="109" t="str">
        <f>IF('Processing Settings'!E192&lt;&gt;"","DEF","")</f>
        <v/>
      </c>
      <c r="H192" s="109" t="e">
        <f>_xlfn.SWITCH('Processing Settings'!G192,"Aggregation","AGGREGATE","Gross","GROSS","Netting ('UNWIND')","NET","Netting with Strange Nets ('NET/SPLIT')","NET","Aggregation with Linking","AGGREGATE")</f>
        <v>#N/A</v>
      </c>
      <c r="I192" s="109" t="e">
        <f>_xlfn.SWITCH('Processing Settings'!H192,"released","RELEASED","on hold","HOLD")</f>
        <v>#N/A</v>
      </c>
      <c r="J192" s="109" t="e">
        <f>IF(H192&lt;&gt;"",IF('Processing Settings'!G192="Gross","",IF(OR('Processing Settings'!G192="Netting with Strange Nets ('NET/SPLIT')",'Processing Settings'!G192="Aggregation with Linking",'Processing Settings'!G192="Aggregation"),"NET/SPLIT","UNWIND")),"")</f>
        <v>#N/A</v>
      </c>
      <c r="K192" s="112" t="str">
        <f ca="1">IF(C192&lt;&gt;0,IF(ISNUMBER(YEAR('Signature Sheet'!$H$31)),'Signature Sheet'!H$31,NOW()),"")</f>
        <v/>
      </c>
      <c r="L192" s="109" t="str">
        <f>IFERROR(_xlfn.SWITCH('Processing Settings'!K192,"New","INSERT","Update","UPDATE","Delete","DELETE"),"")</f>
        <v/>
      </c>
    </row>
    <row r="193" spans="1:12">
      <c r="A193" s="109" t="str">
        <f>IFERROR(_xlfn.SWITCH('Processing Settings'!C193,"Eurex Derivate","XEUR","Xetra","XETR","Börse Frankfurt","XFRA","Xetra|Börse Frankfurt","XETR","",""),"")</f>
        <v/>
      </c>
      <c r="B193" s="109" t="str">
        <f>'Processing Settings'!A193</f>
        <v/>
      </c>
      <c r="C193" s="109">
        <f>'Processing Settings'!B193</f>
        <v>0</v>
      </c>
      <c r="D193" s="113">
        <f>IF('Processing Settings'!D193="CBF(I)","CBL",'Processing Settings'!D193)</f>
        <v>0</v>
      </c>
      <c r="E193" s="109">
        <f>'Processing Settings'!E193</f>
        <v>0</v>
      </c>
      <c r="F193" s="111">
        <f>'Processing Settings'!F193</f>
        <v>0</v>
      </c>
      <c r="G193" s="109" t="str">
        <f>IF('Processing Settings'!E193&lt;&gt;"","DEF","")</f>
        <v/>
      </c>
      <c r="H193" s="109" t="e">
        <f>_xlfn.SWITCH('Processing Settings'!G193,"Aggregation","AGGREGATE","Gross","GROSS","Netting ('UNWIND')","NET","Netting with Strange Nets ('NET/SPLIT')","NET","Aggregation with Linking","AGGREGATE")</f>
        <v>#N/A</v>
      </c>
      <c r="I193" s="109" t="e">
        <f>_xlfn.SWITCH('Processing Settings'!H193,"released","RELEASED","on hold","HOLD")</f>
        <v>#N/A</v>
      </c>
      <c r="J193" s="109" t="e">
        <f>IF(H193&lt;&gt;"",IF('Processing Settings'!G193="Gross","",IF(OR('Processing Settings'!G193="Netting with Strange Nets ('NET/SPLIT')",'Processing Settings'!G193="Aggregation with Linking",'Processing Settings'!G193="Aggregation"),"NET/SPLIT","UNWIND")),"")</f>
        <v>#N/A</v>
      </c>
      <c r="K193" s="112" t="str">
        <f ca="1">IF(C193&lt;&gt;0,IF(ISNUMBER(YEAR('Signature Sheet'!$H$31)),'Signature Sheet'!H$31,NOW()),"")</f>
        <v/>
      </c>
      <c r="L193" s="109" t="str">
        <f>IFERROR(_xlfn.SWITCH('Processing Settings'!K193,"New","INSERT","Update","UPDATE","Delete","DELETE"),"")</f>
        <v/>
      </c>
    </row>
    <row r="194" spans="1:12">
      <c r="A194" s="109" t="str">
        <f>IFERROR(_xlfn.SWITCH('Processing Settings'!C194,"Eurex Derivate","XEUR","Xetra","XETR","Börse Frankfurt","XFRA","Xetra|Börse Frankfurt","XETR","",""),"")</f>
        <v/>
      </c>
      <c r="B194" s="109" t="str">
        <f>'Processing Settings'!A194</f>
        <v/>
      </c>
      <c r="C194" s="109">
        <f>'Processing Settings'!B194</f>
        <v>0</v>
      </c>
      <c r="D194" s="113">
        <f>IF('Processing Settings'!D194="CBF(I)","CBL",'Processing Settings'!D194)</f>
        <v>0</v>
      </c>
      <c r="E194" s="109">
        <f>'Processing Settings'!E194</f>
        <v>0</v>
      </c>
      <c r="F194" s="111">
        <f>'Processing Settings'!F194</f>
        <v>0</v>
      </c>
      <c r="G194" s="109" t="str">
        <f>IF('Processing Settings'!E194&lt;&gt;"","DEF","")</f>
        <v/>
      </c>
      <c r="H194" s="109" t="e">
        <f>_xlfn.SWITCH('Processing Settings'!G194,"Aggregation","AGGREGATE","Gross","GROSS","Netting ('UNWIND')","NET","Netting with Strange Nets ('NET/SPLIT')","NET","Aggregation with Linking","AGGREGATE")</f>
        <v>#N/A</v>
      </c>
      <c r="I194" s="109" t="e">
        <f>_xlfn.SWITCH('Processing Settings'!H194,"released","RELEASED","on hold","HOLD")</f>
        <v>#N/A</v>
      </c>
      <c r="J194" s="109" t="e">
        <f>IF(H194&lt;&gt;"",IF('Processing Settings'!G194="Gross","",IF(OR('Processing Settings'!G194="Netting with Strange Nets ('NET/SPLIT')",'Processing Settings'!G194="Aggregation with Linking",'Processing Settings'!G194="Aggregation"),"NET/SPLIT","UNWIND")),"")</f>
        <v>#N/A</v>
      </c>
      <c r="K194" s="112" t="str">
        <f ca="1">IF(C194&lt;&gt;0,IF(ISNUMBER(YEAR('Signature Sheet'!$H$31)),'Signature Sheet'!H$31,NOW()),"")</f>
        <v/>
      </c>
      <c r="L194" s="109" t="str">
        <f>IFERROR(_xlfn.SWITCH('Processing Settings'!K194,"New","INSERT","Update","UPDATE","Delete","DELETE"),"")</f>
        <v/>
      </c>
    </row>
    <row r="195" spans="1:12">
      <c r="A195" s="109" t="str">
        <f>IFERROR(_xlfn.SWITCH('Processing Settings'!C195,"Eurex Derivate","XEUR","Xetra","XETR","Börse Frankfurt","XFRA","Xetra|Börse Frankfurt","XETR","",""),"")</f>
        <v/>
      </c>
      <c r="B195" s="109" t="str">
        <f>'Processing Settings'!A195</f>
        <v/>
      </c>
      <c r="C195" s="109">
        <f>'Processing Settings'!B195</f>
        <v>0</v>
      </c>
      <c r="D195" s="113">
        <f>IF('Processing Settings'!D195="CBF(I)","CBL",'Processing Settings'!D195)</f>
        <v>0</v>
      </c>
      <c r="E195" s="109">
        <f>'Processing Settings'!E195</f>
        <v>0</v>
      </c>
      <c r="F195" s="111">
        <f>'Processing Settings'!F195</f>
        <v>0</v>
      </c>
      <c r="G195" s="109" t="str">
        <f>IF('Processing Settings'!E195&lt;&gt;"","DEF","")</f>
        <v/>
      </c>
      <c r="H195" s="109" t="e">
        <f>_xlfn.SWITCH('Processing Settings'!G195,"Aggregation","AGGREGATE","Gross","GROSS","Netting ('UNWIND')","NET","Netting with Strange Nets ('NET/SPLIT')","NET","Aggregation with Linking","AGGREGATE")</f>
        <v>#N/A</v>
      </c>
      <c r="I195" s="109" t="e">
        <f>_xlfn.SWITCH('Processing Settings'!H195,"released","RELEASED","on hold","HOLD")</f>
        <v>#N/A</v>
      </c>
      <c r="J195" s="109" t="e">
        <f>IF(H195&lt;&gt;"",IF('Processing Settings'!G195="Gross","",IF(OR('Processing Settings'!G195="Netting with Strange Nets ('NET/SPLIT')",'Processing Settings'!G195="Aggregation with Linking",'Processing Settings'!G195="Aggregation"),"NET/SPLIT","UNWIND")),"")</f>
        <v>#N/A</v>
      </c>
      <c r="K195" s="112" t="str">
        <f ca="1">IF(C195&lt;&gt;0,IF(ISNUMBER(YEAR('Signature Sheet'!$H$31)),'Signature Sheet'!H$31,NOW()),"")</f>
        <v/>
      </c>
      <c r="L195" s="109" t="str">
        <f>IFERROR(_xlfn.SWITCH('Processing Settings'!K195,"New","INSERT","Update","UPDATE","Delete","DELETE"),"")</f>
        <v/>
      </c>
    </row>
    <row r="196" spans="1:12">
      <c r="A196" s="109" t="str">
        <f>IFERROR(_xlfn.SWITCH('Processing Settings'!C196,"Eurex Derivate","XEUR","Xetra","XETR","Börse Frankfurt","XFRA","Xetra|Börse Frankfurt","XETR","",""),"")</f>
        <v/>
      </c>
      <c r="B196" s="109" t="str">
        <f>'Processing Settings'!A196</f>
        <v/>
      </c>
      <c r="C196" s="109">
        <f>'Processing Settings'!B196</f>
        <v>0</v>
      </c>
      <c r="D196" s="113">
        <f>IF('Processing Settings'!D196="CBF(I)","CBL",'Processing Settings'!D196)</f>
        <v>0</v>
      </c>
      <c r="E196" s="109">
        <f>'Processing Settings'!E196</f>
        <v>0</v>
      </c>
      <c r="F196" s="111">
        <f>'Processing Settings'!F196</f>
        <v>0</v>
      </c>
      <c r="G196" s="109" t="str">
        <f>IF('Processing Settings'!E196&lt;&gt;"","DEF","")</f>
        <v/>
      </c>
      <c r="H196" s="109" t="e">
        <f>_xlfn.SWITCH('Processing Settings'!G196,"Aggregation","AGGREGATE","Gross","GROSS","Netting ('UNWIND')","NET","Netting with Strange Nets ('NET/SPLIT')","NET","Aggregation with Linking","AGGREGATE")</f>
        <v>#N/A</v>
      </c>
      <c r="I196" s="109" t="e">
        <f>_xlfn.SWITCH('Processing Settings'!H196,"released","RELEASED","on hold","HOLD")</f>
        <v>#N/A</v>
      </c>
      <c r="J196" s="109" t="e">
        <f>IF(H196&lt;&gt;"",IF('Processing Settings'!G196="Gross","",IF(OR('Processing Settings'!G196="Netting with Strange Nets ('NET/SPLIT')",'Processing Settings'!G196="Aggregation with Linking",'Processing Settings'!G196="Aggregation"),"NET/SPLIT","UNWIND")),"")</f>
        <v>#N/A</v>
      </c>
      <c r="K196" s="112" t="str">
        <f ca="1">IF(C196&lt;&gt;0,IF(ISNUMBER(YEAR('Signature Sheet'!$H$31)),'Signature Sheet'!H$31,NOW()),"")</f>
        <v/>
      </c>
      <c r="L196" s="109" t="str">
        <f>IFERROR(_xlfn.SWITCH('Processing Settings'!K196,"New","INSERT","Update","UPDATE","Delete","DELETE"),"")</f>
        <v/>
      </c>
    </row>
    <row r="197" spans="1:12">
      <c r="A197" s="109" t="str">
        <f>IFERROR(_xlfn.SWITCH('Processing Settings'!C197,"Eurex Derivate","XEUR","Xetra","XETR","Börse Frankfurt","XFRA","Xetra|Börse Frankfurt","XETR","",""),"")</f>
        <v/>
      </c>
      <c r="B197" s="109" t="str">
        <f>'Processing Settings'!A197</f>
        <v/>
      </c>
      <c r="C197" s="109">
        <f>'Processing Settings'!B197</f>
        <v>0</v>
      </c>
      <c r="D197" s="113">
        <f>IF('Processing Settings'!D197="CBF(I)","CBL",'Processing Settings'!D197)</f>
        <v>0</v>
      </c>
      <c r="E197" s="109">
        <f>'Processing Settings'!E197</f>
        <v>0</v>
      </c>
      <c r="F197" s="111">
        <f>'Processing Settings'!F197</f>
        <v>0</v>
      </c>
      <c r="G197" s="109" t="str">
        <f>IF('Processing Settings'!E197&lt;&gt;"","DEF","")</f>
        <v/>
      </c>
      <c r="H197" s="109" t="e">
        <f>_xlfn.SWITCH('Processing Settings'!G197,"Aggregation","AGGREGATE","Gross","GROSS","Netting ('UNWIND')","NET","Netting with Strange Nets ('NET/SPLIT')","NET","Aggregation with Linking","AGGREGATE")</f>
        <v>#N/A</v>
      </c>
      <c r="I197" s="109" t="e">
        <f>_xlfn.SWITCH('Processing Settings'!H197,"released","RELEASED","on hold","HOLD")</f>
        <v>#N/A</v>
      </c>
      <c r="J197" s="109" t="e">
        <f>IF(H197&lt;&gt;"",IF('Processing Settings'!G197="Gross","",IF(OR('Processing Settings'!G197="Netting with Strange Nets ('NET/SPLIT')",'Processing Settings'!G197="Aggregation with Linking",'Processing Settings'!G197="Aggregation"),"NET/SPLIT","UNWIND")),"")</f>
        <v>#N/A</v>
      </c>
      <c r="K197" s="112" t="str">
        <f ca="1">IF(C197&lt;&gt;0,IF(ISNUMBER(YEAR('Signature Sheet'!$H$31)),'Signature Sheet'!H$31,NOW()),"")</f>
        <v/>
      </c>
      <c r="L197" s="109" t="str">
        <f>IFERROR(_xlfn.SWITCH('Processing Settings'!K197,"New","INSERT","Update","UPDATE","Delete","DELETE"),"")</f>
        <v/>
      </c>
    </row>
    <row r="198" spans="1:12">
      <c r="A198" s="109" t="str">
        <f>IFERROR(_xlfn.SWITCH('Processing Settings'!C198,"Eurex Derivate","XEUR","Xetra","XETR","Börse Frankfurt","XFRA","Xetra|Börse Frankfurt","XETR","",""),"")</f>
        <v/>
      </c>
      <c r="B198" s="109" t="str">
        <f>'Processing Settings'!A198</f>
        <v/>
      </c>
      <c r="C198" s="109">
        <f>'Processing Settings'!B198</f>
        <v>0</v>
      </c>
      <c r="D198" s="113">
        <f>IF('Processing Settings'!D198="CBF(I)","CBL",'Processing Settings'!D198)</f>
        <v>0</v>
      </c>
      <c r="E198" s="109">
        <f>'Processing Settings'!E198</f>
        <v>0</v>
      </c>
      <c r="F198" s="111">
        <f>'Processing Settings'!F198</f>
        <v>0</v>
      </c>
      <c r="G198" s="109" t="str">
        <f>IF('Processing Settings'!E198&lt;&gt;"","DEF","")</f>
        <v/>
      </c>
      <c r="H198" s="109" t="e">
        <f>_xlfn.SWITCH('Processing Settings'!G198,"Aggregation","AGGREGATE","Gross","GROSS","Netting ('UNWIND')","NET","Netting with Strange Nets ('NET/SPLIT')","NET","Aggregation with Linking","AGGREGATE")</f>
        <v>#N/A</v>
      </c>
      <c r="I198" s="109" t="e">
        <f>_xlfn.SWITCH('Processing Settings'!H198,"released","RELEASED","on hold","HOLD")</f>
        <v>#N/A</v>
      </c>
      <c r="J198" s="109" t="e">
        <f>IF(H198&lt;&gt;"",IF('Processing Settings'!G198="Gross","",IF(OR('Processing Settings'!G198="Netting with Strange Nets ('NET/SPLIT')",'Processing Settings'!G198="Aggregation with Linking",'Processing Settings'!G198="Aggregation"),"NET/SPLIT","UNWIND")),"")</f>
        <v>#N/A</v>
      </c>
      <c r="K198" s="112" t="str">
        <f ca="1">IF(C198&lt;&gt;0,IF(ISNUMBER(YEAR('Signature Sheet'!$H$31)),'Signature Sheet'!H$31,NOW()),"")</f>
        <v/>
      </c>
      <c r="L198" s="109" t="str">
        <f>IFERROR(_xlfn.SWITCH('Processing Settings'!K198,"New","INSERT","Update","UPDATE","Delete","DELETE"),"")</f>
        <v/>
      </c>
    </row>
    <row r="199" spans="1:12">
      <c r="A199" s="109" t="str">
        <f>IFERROR(_xlfn.SWITCH('Processing Settings'!C199,"Eurex Derivate","XEUR","Xetra","XETR","Börse Frankfurt","XFRA","Xetra|Börse Frankfurt","XETR","",""),"")</f>
        <v/>
      </c>
      <c r="B199" s="109" t="str">
        <f>'Processing Settings'!A199</f>
        <v/>
      </c>
      <c r="C199" s="109">
        <f>'Processing Settings'!B199</f>
        <v>0</v>
      </c>
      <c r="D199" s="113">
        <f>IF('Processing Settings'!D199="CBF(I)","CBL",'Processing Settings'!D199)</f>
        <v>0</v>
      </c>
      <c r="E199" s="109">
        <f>'Processing Settings'!E199</f>
        <v>0</v>
      </c>
      <c r="F199" s="111">
        <f>'Processing Settings'!F199</f>
        <v>0</v>
      </c>
      <c r="G199" s="109" t="str">
        <f>IF('Processing Settings'!E199&lt;&gt;"","DEF","")</f>
        <v/>
      </c>
      <c r="H199" s="109" t="e">
        <f>_xlfn.SWITCH('Processing Settings'!G199,"Aggregation","AGGREGATE","Gross","GROSS","Netting ('UNWIND')","NET","Netting with Strange Nets ('NET/SPLIT')","NET","Aggregation with Linking","AGGREGATE")</f>
        <v>#N/A</v>
      </c>
      <c r="I199" s="109" t="e">
        <f>_xlfn.SWITCH('Processing Settings'!H199,"released","RELEASED","on hold","HOLD")</f>
        <v>#N/A</v>
      </c>
      <c r="J199" s="109" t="e">
        <f>IF(H199&lt;&gt;"",IF('Processing Settings'!G199="Gross","",IF(OR('Processing Settings'!G199="Netting with Strange Nets ('NET/SPLIT')",'Processing Settings'!G199="Aggregation with Linking",'Processing Settings'!G199="Aggregation"),"NET/SPLIT","UNWIND")),"")</f>
        <v>#N/A</v>
      </c>
      <c r="K199" s="112" t="str">
        <f ca="1">IF(C199&lt;&gt;0,IF(ISNUMBER(YEAR('Signature Sheet'!$H$31)),'Signature Sheet'!H$31,NOW()),"")</f>
        <v/>
      </c>
      <c r="L199" s="109" t="str">
        <f>IFERROR(_xlfn.SWITCH('Processing Settings'!K199,"New","INSERT","Update","UPDATE","Delete","DELETE"),"")</f>
        <v/>
      </c>
    </row>
    <row r="200" spans="1:12">
      <c r="A200" s="109" t="str">
        <f>IFERROR(_xlfn.SWITCH('Processing Settings'!C200,"Eurex Derivate","XEUR","Xetra","XETR","Börse Frankfurt","XFRA","Xetra|Börse Frankfurt","XETR","",""),"")</f>
        <v/>
      </c>
      <c r="B200" s="109" t="str">
        <f>'Processing Settings'!A200</f>
        <v/>
      </c>
      <c r="C200" s="109">
        <f>'Processing Settings'!B200</f>
        <v>0</v>
      </c>
      <c r="D200" s="113">
        <f>IF('Processing Settings'!D200="CBF(I)","CBL",'Processing Settings'!D200)</f>
        <v>0</v>
      </c>
      <c r="E200" s="109">
        <f>'Processing Settings'!E200</f>
        <v>0</v>
      </c>
      <c r="F200" s="111">
        <f>'Processing Settings'!F200</f>
        <v>0</v>
      </c>
      <c r="G200" s="109" t="str">
        <f>IF('Processing Settings'!E200&lt;&gt;"","DEF","")</f>
        <v/>
      </c>
      <c r="H200" s="109" t="e">
        <f>_xlfn.SWITCH('Processing Settings'!G200,"Aggregation","AGGREGATE","Gross","GROSS","Netting ('UNWIND')","NET","Netting with Strange Nets ('NET/SPLIT')","NET","Aggregation with Linking","AGGREGATE")</f>
        <v>#N/A</v>
      </c>
      <c r="I200" s="109" t="e">
        <f>_xlfn.SWITCH('Processing Settings'!H200,"released","RELEASED","on hold","HOLD")</f>
        <v>#N/A</v>
      </c>
      <c r="J200" s="109" t="e">
        <f>IF(H200&lt;&gt;"",IF('Processing Settings'!G200="Gross","",IF(OR('Processing Settings'!G200="Netting with Strange Nets ('NET/SPLIT')",'Processing Settings'!G200="Aggregation with Linking",'Processing Settings'!G200="Aggregation"),"NET/SPLIT","UNWIND")),"")</f>
        <v>#N/A</v>
      </c>
      <c r="K200" s="112" t="str">
        <f ca="1">IF(C200&lt;&gt;0,IF(ISNUMBER(YEAR('Signature Sheet'!$H$31)),'Signature Sheet'!H$31,NOW()),"")</f>
        <v/>
      </c>
      <c r="L200" s="109" t="str">
        <f>IFERROR(_xlfn.SWITCH('Processing Settings'!K200,"New","INSERT","Update","UPDATE","Delete","DELETE"),"")</f>
        <v/>
      </c>
    </row>
    <row r="201" spans="1:12">
      <c r="A201" s="109" t="str">
        <f>IFERROR(_xlfn.SWITCH('Processing Settings'!C201,"Eurex Derivate","XEUR","Xetra","XETR","Börse Frankfurt","XFRA","Xetra|Börse Frankfurt","XETR","",""),"")</f>
        <v/>
      </c>
      <c r="B201" s="109" t="str">
        <f>'Processing Settings'!A201</f>
        <v/>
      </c>
      <c r="C201" s="109">
        <f>'Processing Settings'!B201</f>
        <v>0</v>
      </c>
      <c r="D201" s="113">
        <f>IF('Processing Settings'!D201="CBF(I)","CBL",'Processing Settings'!D201)</f>
        <v>0</v>
      </c>
      <c r="E201" s="109">
        <f>'Processing Settings'!E201</f>
        <v>0</v>
      </c>
      <c r="F201" s="111">
        <f>'Processing Settings'!F201</f>
        <v>0</v>
      </c>
      <c r="G201" s="109" t="str">
        <f>IF('Processing Settings'!E201&lt;&gt;"","DEF","")</f>
        <v/>
      </c>
      <c r="H201" s="109" t="e">
        <f>_xlfn.SWITCH('Processing Settings'!G201,"Aggregation","AGGREGATE","Gross","GROSS","Netting ('UNWIND')","NET","Netting with Strange Nets ('NET/SPLIT')","NET","Aggregation with Linking","AGGREGATE")</f>
        <v>#N/A</v>
      </c>
      <c r="I201" s="109" t="e">
        <f>_xlfn.SWITCH('Processing Settings'!H201,"released","RELEASED","on hold","HOLD")</f>
        <v>#N/A</v>
      </c>
      <c r="J201" s="109" t="e">
        <f>IF(H201&lt;&gt;"",IF('Processing Settings'!G201="Gross","",IF(OR('Processing Settings'!G201="Netting with Strange Nets ('NET/SPLIT')",'Processing Settings'!G201="Aggregation with Linking",'Processing Settings'!G201="Aggregation"),"NET/SPLIT","UNWIND")),"")</f>
        <v>#N/A</v>
      </c>
      <c r="K201" s="112" t="str">
        <f ca="1">IF(C201&lt;&gt;0,IF(ISNUMBER(YEAR('Signature Sheet'!$H$31)),'Signature Sheet'!H$31,NOW()),"")</f>
        <v/>
      </c>
      <c r="L201" s="109" t="str">
        <f>IFERROR(_xlfn.SWITCH('Processing Settings'!K201,"New","INSERT","Update","UPDATE","Delete","DELETE"),"")</f>
        <v/>
      </c>
    </row>
    <row r="202" spans="1:12">
      <c r="A202" s="109" t="str">
        <f>IFERROR(_xlfn.SWITCH('Processing Settings'!C202,"Eurex Derivate","XEUR","Xetra","XETR","Börse Frankfurt","XFRA","Xetra|Börse Frankfurt","XETR","",""),"")</f>
        <v/>
      </c>
      <c r="B202" s="109" t="str">
        <f>'Processing Settings'!A202</f>
        <v/>
      </c>
      <c r="C202" s="109">
        <f>'Processing Settings'!B202</f>
        <v>0</v>
      </c>
      <c r="D202" s="113">
        <f>IF('Processing Settings'!D202="CBF(I)","CBL",'Processing Settings'!D202)</f>
        <v>0</v>
      </c>
      <c r="E202" s="109">
        <f>'Processing Settings'!E202</f>
        <v>0</v>
      </c>
      <c r="F202" s="111">
        <f>'Processing Settings'!F202</f>
        <v>0</v>
      </c>
      <c r="G202" s="109" t="str">
        <f>IF('Processing Settings'!E202&lt;&gt;"","DEF","")</f>
        <v/>
      </c>
      <c r="H202" s="109" t="e">
        <f>_xlfn.SWITCH('Processing Settings'!G202,"Aggregation","AGGREGATE","Gross","GROSS","Netting ('UNWIND')","NET","Netting with Strange Nets ('NET/SPLIT')","NET","Aggregation with Linking","AGGREGATE")</f>
        <v>#N/A</v>
      </c>
      <c r="I202" s="109" t="e">
        <f>_xlfn.SWITCH('Processing Settings'!H202,"released","RELEASED","on hold","HOLD")</f>
        <v>#N/A</v>
      </c>
      <c r="J202" s="109" t="e">
        <f>IF(H202&lt;&gt;"",IF('Processing Settings'!G202="Gross","",IF(OR('Processing Settings'!G202="Netting with Strange Nets ('NET/SPLIT')",'Processing Settings'!G202="Aggregation with Linking",'Processing Settings'!G202="Aggregation"),"NET/SPLIT","UNWIND")),"")</f>
        <v>#N/A</v>
      </c>
      <c r="K202" s="112" t="str">
        <f ca="1">IF(C202&lt;&gt;0,IF(ISNUMBER(YEAR('Signature Sheet'!$H$31)),'Signature Sheet'!H$31,NOW()),"")</f>
        <v/>
      </c>
      <c r="L202" s="109" t="str">
        <f>IFERROR(_xlfn.SWITCH('Processing Settings'!K202,"New","INSERT","Update","UPDATE","Delete","DELETE"),"")</f>
        <v/>
      </c>
    </row>
    <row r="203" spans="1:12">
      <c r="A203" s="109" t="str">
        <f>IFERROR(_xlfn.SWITCH('Processing Settings'!C203,"Eurex Derivate","XEUR","Xetra","XETR","Börse Frankfurt","XFRA","Xetra|Börse Frankfurt","XETR","",""),"")</f>
        <v/>
      </c>
      <c r="B203" s="109" t="str">
        <f>'Processing Settings'!A203</f>
        <v/>
      </c>
      <c r="C203" s="109">
        <f>'Processing Settings'!B203</f>
        <v>0</v>
      </c>
      <c r="D203" s="113">
        <f>IF('Processing Settings'!D203="CBF(I)","CBL",'Processing Settings'!D203)</f>
        <v>0</v>
      </c>
      <c r="E203" s="109">
        <f>'Processing Settings'!E203</f>
        <v>0</v>
      </c>
      <c r="F203" s="111">
        <f>'Processing Settings'!F203</f>
        <v>0</v>
      </c>
      <c r="G203" s="109" t="str">
        <f>IF('Processing Settings'!E203&lt;&gt;"","DEF","")</f>
        <v/>
      </c>
      <c r="H203" s="109" t="e">
        <f>_xlfn.SWITCH('Processing Settings'!G203,"Aggregation","AGGREGATE","Gross","GROSS","Netting ('UNWIND')","NET","Netting with Strange Nets ('NET/SPLIT')","NET","Aggregation with Linking","AGGREGATE")</f>
        <v>#N/A</v>
      </c>
      <c r="I203" s="109" t="e">
        <f>_xlfn.SWITCH('Processing Settings'!H203,"released","RELEASED","on hold","HOLD")</f>
        <v>#N/A</v>
      </c>
      <c r="J203" s="109" t="e">
        <f>IF(H203&lt;&gt;"",IF('Processing Settings'!G203="Gross","",IF(OR('Processing Settings'!G203="Netting with Strange Nets ('NET/SPLIT')",'Processing Settings'!G203="Aggregation with Linking",'Processing Settings'!G203="Aggregation"),"NET/SPLIT","UNWIND")),"")</f>
        <v>#N/A</v>
      </c>
      <c r="K203" s="112" t="str">
        <f ca="1">IF(C203&lt;&gt;0,IF(ISNUMBER(YEAR('Signature Sheet'!$H$31)),'Signature Sheet'!H$31,NOW()),"")</f>
        <v/>
      </c>
      <c r="L203" s="109" t="str">
        <f>IFERROR(_xlfn.SWITCH('Processing Settings'!K203,"New","INSERT","Update","UPDATE","Delete","DELETE"),"")</f>
        <v/>
      </c>
    </row>
    <row r="204" spans="1:12">
      <c r="A204" s="109" t="str">
        <f>IFERROR(_xlfn.SWITCH('Processing Settings'!C204,"Eurex Derivate","XEUR","Xetra","XETR","Börse Frankfurt","XFRA","Xetra|Börse Frankfurt","XETR","",""),"")</f>
        <v/>
      </c>
      <c r="B204" s="109" t="str">
        <f>'Processing Settings'!A204</f>
        <v/>
      </c>
      <c r="C204" s="109">
        <f>'Processing Settings'!B204</f>
        <v>0</v>
      </c>
      <c r="D204" s="113">
        <f>IF('Processing Settings'!D204="CBF(I)","CBL",'Processing Settings'!D204)</f>
        <v>0</v>
      </c>
      <c r="E204" s="109">
        <f>'Processing Settings'!E204</f>
        <v>0</v>
      </c>
      <c r="F204" s="111">
        <f>'Processing Settings'!F204</f>
        <v>0</v>
      </c>
      <c r="G204" s="109" t="str">
        <f>IF('Processing Settings'!E204&lt;&gt;"","DEF","")</f>
        <v/>
      </c>
      <c r="H204" s="109" t="e">
        <f>_xlfn.SWITCH('Processing Settings'!G204,"Aggregation","AGGREGATE","Gross","GROSS","Netting ('UNWIND')","NET","Netting with Strange Nets ('NET/SPLIT')","NET","Aggregation with Linking","AGGREGATE")</f>
        <v>#N/A</v>
      </c>
      <c r="I204" s="109" t="e">
        <f>_xlfn.SWITCH('Processing Settings'!H204,"released","RELEASED","on hold","HOLD")</f>
        <v>#N/A</v>
      </c>
      <c r="J204" s="109" t="e">
        <f>IF(H204&lt;&gt;"",IF('Processing Settings'!G204="Gross","",IF(OR('Processing Settings'!G204="Netting with Strange Nets ('NET/SPLIT')",'Processing Settings'!G204="Aggregation with Linking",'Processing Settings'!G204="Aggregation"),"NET/SPLIT","UNWIND")),"")</f>
        <v>#N/A</v>
      </c>
      <c r="K204" s="112" t="str">
        <f ca="1">IF(C204&lt;&gt;0,IF(ISNUMBER(YEAR('Signature Sheet'!$H$31)),'Signature Sheet'!H$31,NOW()),"")</f>
        <v/>
      </c>
      <c r="L204" s="109" t="str">
        <f>IFERROR(_xlfn.SWITCH('Processing Settings'!K204,"New","INSERT","Update","UPDATE","Delete","DELETE"),"")</f>
        <v/>
      </c>
    </row>
    <row r="205" spans="1:12">
      <c r="A205" s="109" t="str">
        <f>IFERROR(_xlfn.SWITCH('Processing Settings'!C205,"Eurex Derivate","XEUR","Xetra","XETR","Börse Frankfurt","XFRA","Xetra|Börse Frankfurt","XETR","",""),"")</f>
        <v/>
      </c>
      <c r="B205" s="109" t="str">
        <f>'Processing Settings'!A205</f>
        <v/>
      </c>
      <c r="C205" s="109">
        <f>'Processing Settings'!B205</f>
        <v>0</v>
      </c>
      <c r="D205" s="113">
        <f>IF('Processing Settings'!D205="CBF(I)","CBL",'Processing Settings'!D205)</f>
        <v>0</v>
      </c>
      <c r="E205" s="109">
        <f>'Processing Settings'!E205</f>
        <v>0</v>
      </c>
      <c r="F205" s="111">
        <f>'Processing Settings'!F205</f>
        <v>0</v>
      </c>
      <c r="G205" s="109" t="str">
        <f>IF('Processing Settings'!E205&lt;&gt;"","DEF","")</f>
        <v/>
      </c>
      <c r="H205" s="109" t="e">
        <f>_xlfn.SWITCH('Processing Settings'!G205,"Aggregation","AGGREGATE","Gross","GROSS","Netting ('UNWIND')","NET","Netting with Strange Nets ('NET/SPLIT')","NET","Aggregation with Linking","AGGREGATE")</f>
        <v>#N/A</v>
      </c>
      <c r="I205" s="109" t="e">
        <f>_xlfn.SWITCH('Processing Settings'!H205,"released","RELEASED","on hold","HOLD")</f>
        <v>#N/A</v>
      </c>
      <c r="J205" s="109" t="e">
        <f>IF(H205&lt;&gt;"",IF('Processing Settings'!G205="Gross","",IF(OR('Processing Settings'!G205="Netting with Strange Nets ('NET/SPLIT')",'Processing Settings'!G205="Aggregation with Linking",'Processing Settings'!G205="Aggregation"),"NET/SPLIT","UNWIND")),"")</f>
        <v>#N/A</v>
      </c>
      <c r="K205" s="112" t="str">
        <f ca="1">IF(C205&lt;&gt;0,IF(ISNUMBER(YEAR('Signature Sheet'!$H$31)),'Signature Sheet'!H$31,NOW()),"")</f>
        <v/>
      </c>
      <c r="L205" s="109" t="str">
        <f>IFERROR(_xlfn.SWITCH('Processing Settings'!K205,"New","INSERT","Update","UPDATE","Delete","DELETE"),"")</f>
        <v/>
      </c>
    </row>
    <row r="206" spans="1:12">
      <c r="A206" s="109" t="str">
        <f>IFERROR(_xlfn.SWITCH('Processing Settings'!C206,"Eurex Derivate","XEUR","Xetra","XETR","Börse Frankfurt","XFRA","Xetra|Börse Frankfurt","XETR","",""),"")</f>
        <v/>
      </c>
      <c r="B206" s="109" t="str">
        <f>'Processing Settings'!A206</f>
        <v/>
      </c>
      <c r="C206" s="109">
        <f>'Processing Settings'!B206</f>
        <v>0</v>
      </c>
      <c r="D206" s="113">
        <f>IF('Processing Settings'!D206="CBF(I)","CBL",'Processing Settings'!D206)</f>
        <v>0</v>
      </c>
      <c r="E206" s="109">
        <f>'Processing Settings'!E206</f>
        <v>0</v>
      </c>
      <c r="F206" s="111">
        <f>'Processing Settings'!F206</f>
        <v>0</v>
      </c>
      <c r="G206" s="109" t="str">
        <f>IF('Processing Settings'!E206&lt;&gt;"","DEF","")</f>
        <v/>
      </c>
      <c r="H206" s="109" t="e">
        <f>_xlfn.SWITCH('Processing Settings'!G206,"Aggregation","AGGREGATE","Gross","GROSS","Netting ('UNWIND')","NET","Netting with Strange Nets ('NET/SPLIT')","NET","Aggregation with Linking","AGGREGATE")</f>
        <v>#N/A</v>
      </c>
      <c r="I206" s="109" t="e">
        <f>_xlfn.SWITCH('Processing Settings'!H206,"released","RELEASED","on hold","HOLD")</f>
        <v>#N/A</v>
      </c>
      <c r="J206" s="109" t="e">
        <f>IF(H206&lt;&gt;"",IF('Processing Settings'!G206="Gross","",IF(OR('Processing Settings'!G206="Netting with Strange Nets ('NET/SPLIT')",'Processing Settings'!G206="Aggregation with Linking",'Processing Settings'!G206="Aggregation"),"NET/SPLIT","UNWIND")),"")</f>
        <v>#N/A</v>
      </c>
      <c r="K206" s="112" t="str">
        <f ca="1">IF(C206&lt;&gt;0,IF(ISNUMBER(YEAR('Signature Sheet'!$H$31)),'Signature Sheet'!H$31,NOW()),"")</f>
        <v/>
      </c>
      <c r="L206" s="109" t="str">
        <f>IFERROR(_xlfn.SWITCH('Processing Settings'!K206,"New","INSERT","Update","UPDATE","Delete","DELETE"),"")</f>
        <v/>
      </c>
    </row>
    <row r="207" spans="1:12">
      <c r="A207" s="109" t="str">
        <f>IFERROR(_xlfn.SWITCH('Processing Settings'!C207,"Eurex Derivate","XEUR","Xetra","XETR","Börse Frankfurt","XFRA","Xetra|Börse Frankfurt","XETR","",""),"")</f>
        <v/>
      </c>
      <c r="B207" s="109" t="str">
        <f>'Processing Settings'!A207</f>
        <v/>
      </c>
      <c r="C207" s="109">
        <f>'Processing Settings'!B207</f>
        <v>0</v>
      </c>
      <c r="D207" s="113">
        <f>IF('Processing Settings'!D207="CBF(I)","CBL",'Processing Settings'!D207)</f>
        <v>0</v>
      </c>
      <c r="E207" s="109">
        <f>'Processing Settings'!E207</f>
        <v>0</v>
      </c>
      <c r="F207" s="111">
        <f>'Processing Settings'!F207</f>
        <v>0</v>
      </c>
      <c r="G207" s="109" t="str">
        <f>IF('Processing Settings'!E207&lt;&gt;"","DEF","")</f>
        <v/>
      </c>
      <c r="H207" s="109" t="e">
        <f>_xlfn.SWITCH('Processing Settings'!G207,"Aggregation","AGGREGATE","Gross","GROSS","Netting ('UNWIND')","NET","Netting with Strange Nets ('NET/SPLIT')","NET","Aggregation with Linking","AGGREGATE")</f>
        <v>#N/A</v>
      </c>
      <c r="I207" s="109" t="e">
        <f>_xlfn.SWITCH('Processing Settings'!H207,"released","RELEASED","on hold","HOLD")</f>
        <v>#N/A</v>
      </c>
      <c r="J207" s="109" t="e">
        <f>IF(H207&lt;&gt;"",IF('Processing Settings'!G207="Gross","",IF(OR('Processing Settings'!G207="Netting with Strange Nets ('NET/SPLIT')",'Processing Settings'!G207="Aggregation with Linking",'Processing Settings'!G207="Aggregation"),"NET/SPLIT","UNWIND")),"")</f>
        <v>#N/A</v>
      </c>
      <c r="K207" s="112" t="str">
        <f ca="1">IF(C207&lt;&gt;0,IF(ISNUMBER(YEAR('Signature Sheet'!$H$31)),'Signature Sheet'!H$31,NOW()),"")</f>
        <v/>
      </c>
      <c r="L207" s="109" t="str">
        <f>IFERROR(_xlfn.SWITCH('Processing Settings'!K207,"New","INSERT","Update","UPDATE","Delete","DELETE"),"")</f>
        <v/>
      </c>
    </row>
    <row r="208" spans="1:12">
      <c r="A208" s="109" t="str">
        <f>IFERROR(_xlfn.SWITCH('Processing Settings'!C208,"Eurex Derivate","XEUR","Xetra","XETR","Börse Frankfurt","XFRA","Xetra|Börse Frankfurt","XETR","",""),"")</f>
        <v/>
      </c>
      <c r="B208" s="109" t="str">
        <f>'Processing Settings'!A208</f>
        <v/>
      </c>
      <c r="C208" s="109">
        <f>'Processing Settings'!B208</f>
        <v>0</v>
      </c>
      <c r="D208" s="113">
        <f>IF('Processing Settings'!D208="CBF(I)","CBL",'Processing Settings'!D208)</f>
        <v>0</v>
      </c>
      <c r="E208" s="109">
        <f>'Processing Settings'!E208</f>
        <v>0</v>
      </c>
      <c r="F208" s="111">
        <f>'Processing Settings'!F208</f>
        <v>0</v>
      </c>
      <c r="G208" s="109" t="str">
        <f>IF('Processing Settings'!E208&lt;&gt;"","DEF","")</f>
        <v/>
      </c>
      <c r="H208" s="109" t="e">
        <f>_xlfn.SWITCH('Processing Settings'!G208,"Aggregation","AGGREGATE","Gross","GROSS","Netting ('UNWIND')","NET","Netting with Strange Nets ('NET/SPLIT')","NET","Aggregation with Linking","AGGREGATE")</f>
        <v>#N/A</v>
      </c>
      <c r="I208" s="109" t="e">
        <f>_xlfn.SWITCH('Processing Settings'!H208,"released","RELEASED","on hold","HOLD")</f>
        <v>#N/A</v>
      </c>
      <c r="J208" s="109" t="e">
        <f>IF(H208&lt;&gt;"",IF('Processing Settings'!G208="Gross","",IF(OR('Processing Settings'!G208="Netting with Strange Nets ('NET/SPLIT')",'Processing Settings'!G208="Aggregation with Linking",'Processing Settings'!G208="Aggregation"),"NET/SPLIT","UNWIND")),"")</f>
        <v>#N/A</v>
      </c>
      <c r="K208" s="112" t="str">
        <f ca="1">IF(C208&lt;&gt;0,IF(ISNUMBER(YEAR('Signature Sheet'!$H$31)),'Signature Sheet'!H$31,NOW()),"")</f>
        <v/>
      </c>
      <c r="L208" s="109" t="str">
        <f>IFERROR(_xlfn.SWITCH('Processing Settings'!K208,"New","INSERT","Update","UPDATE","Delete","DELETE"),"")</f>
        <v/>
      </c>
    </row>
    <row r="209" spans="1:12">
      <c r="A209" s="109" t="str">
        <f>IFERROR(_xlfn.SWITCH('Processing Settings'!C209,"Eurex Derivate","XEUR","Xetra","XETR","Börse Frankfurt","XFRA","Xetra|Börse Frankfurt","XETR","",""),"")</f>
        <v/>
      </c>
      <c r="B209" s="109" t="str">
        <f>'Processing Settings'!A209</f>
        <v/>
      </c>
      <c r="C209" s="109">
        <f>'Processing Settings'!B209</f>
        <v>0</v>
      </c>
      <c r="D209" s="113">
        <f>IF('Processing Settings'!D209="CBF(I)","CBL",'Processing Settings'!D209)</f>
        <v>0</v>
      </c>
      <c r="E209" s="109">
        <f>'Processing Settings'!E209</f>
        <v>0</v>
      </c>
      <c r="F209" s="111">
        <f>'Processing Settings'!F209</f>
        <v>0</v>
      </c>
      <c r="G209" s="109" t="str">
        <f>IF('Processing Settings'!E209&lt;&gt;"","DEF","")</f>
        <v/>
      </c>
      <c r="H209" s="109" t="e">
        <f>_xlfn.SWITCH('Processing Settings'!G209,"Aggregation","AGGREGATE","Gross","GROSS","Netting ('UNWIND')","NET","Netting with Strange Nets ('NET/SPLIT')","NET","Aggregation with Linking","AGGREGATE")</f>
        <v>#N/A</v>
      </c>
      <c r="I209" s="109" t="e">
        <f>_xlfn.SWITCH('Processing Settings'!H209,"released","RELEASED","on hold","HOLD")</f>
        <v>#N/A</v>
      </c>
      <c r="J209" s="109" t="e">
        <f>IF(H209&lt;&gt;"",IF('Processing Settings'!G209="Gross","",IF(OR('Processing Settings'!G209="Netting with Strange Nets ('NET/SPLIT')",'Processing Settings'!G209="Aggregation with Linking",'Processing Settings'!G209="Aggregation"),"NET/SPLIT","UNWIND")),"")</f>
        <v>#N/A</v>
      </c>
      <c r="K209" s="112" t="str">
        <f ca="1">IF(C209&lt;&gt;0,IF(ISNUMBER(YEAR('Signature Sheet'!$H$31)),'Signature Sheet'!H$31,NOW()),"")</f>
        <v/>
      </c>
      <c r="L209" s="109" t="str">
        <f>IFERROR(_xlfn.SWITCH('Processing Settings'!K209,"New","INSERT","Update","UPDATE","Delete","DELETE"),"")</f>
        <v/>
      </c>
    </row>
    <row r="210" spans="1:12">
      <c r="A210" s="109" t="str">
        <f>IFERROR(_xlfn.SWITCH('Processing Settings'!C210,"Eurex Derivate","XEUR","Xetra","XETR","Börse Frankfurt","XFRA","Xetra|Börse Frankfurt","XETR","",""),"")</f>
        <v/>
      </c>
      <c r="B210" s="109" t="str">
        <f>'Processing Settings'!A210</f>
        <v/>
      </c>
      <c r="C210" s="109">
        <f>'Processing Settings'!B210</f>
        <v>0</v>
      </c>
      <c r="D210" s="113">
        <f>IF('Processing Settings'!D210="CBF(I)","CBL",'Processing Settings'!D210)</f>
        <v>0</v>
      </c>
      <c r="E210" s="109">
        <f>'Processing Settings'!E210</f>
        <v>0</v>
      </c>
      <c r="F210" s="111">
        <f>'Processing Settings'!F210</f>
        <v>0</v>
      </c>
      <c r="G210" s="109" t="str">
        <f>IF('Processing Settings'!E210&lt;&gt;"","DEF","")</f>
        <v/>
      </c>
      <c r="H210" s="109" t="e">
        <f>_xlfn.SWITCH('Processing Settings'!G210,"Aggregation","AGGREGATE","Gross","GROSS","Netting ('UNWIND')","NET","Netting with Strange Nets ('NET/SPLIT')","NET","Aggregation with Linking","AGGREGATE")</f>
        <v>#N/A</v>
      </c>
      <c r="I210" s="109" t="e">
        <f>_xlfn.SWITCH('Processing Settings'!H210,"released","RELEASED","on hold","HOLD")</f>
        <v>#N/A</v>
      </c>
      <c r="J210" s="109" t="e">
        <f>IF(H210&lt;&gt;"",IF('Processing Settings'!G210="Gross","",IF(OR('Processing Settings'!G210="Netting with Strange Nets ('NET/SPLIT')",'Processing Settings'!G210="Aggregation with Linking",'Processing Settings'!G210="Aggregation"),"NET/SPLIT","UNWIND")),"")</f>
        <v>#N/A</v>
      </c>
      <c r="K210" s="112" t="str">
        <f ca="1">IF(C210&lt;&gt;0,IF(ISNUMBER(YEAR('Signature Sheet'!$H$31)),'Signature Sheet'!H$31,NOW()),"")</f>
        <v/>
      </c>
      <c r="L210" s="109" t="str">
        <f>IFERROR(_xlfn.SWITCH('Processing Settings'!K210,"New","INSERT","Update","UPDATE","Delete","DELETE"),"")</f>
        <v/>
      </c>
    </row>
    <row r="211" spans="1:12">
      <c r="A211" s="109" t="str">
        <f>IFERROR(_xlfn.SWITCH('Processing Settings'!C211,"Eurex Derivate","XEUR","Xetra","XETR","Börse Frankfurt","XFRA","Xetra|Börse Frankfurt","XETR","",""),"")</f>
        <v/>
      </c>
      <c r="B211" s="109" t="str">
        <f>'Processing Settings'!A211</f>
        <v/>
      </c>
      <c r="C211" s="109">
        <f>'Processing Settings'!B211</f>
        <v>0</v>
      </c>
      <c r="D211" s="113">
        <f>IF('Processing Settings'!D211="CBF(I)","CBL",'Processing Settings'!D211)</f>
        <v>0</v>
      </c>
      <c r="E211" s="109">
        <f>'Processing Settings'!E211</f>
        <v>0</v>
      </c>
      <c r="F211" s="111">
        <f>'Processing Settings'!F211</f>
        <v>0</v>
      </c>
      <c r="G211" s="109" t="str">
        <f>IF('Processing Settings'!E211&lt;&gt;"","DEF","")</f>
        <v/>
      </c>
      <c r="H211" s="109" t="e">
        <f>_xlfn.SWITCH('Processing Settings'!G211,"Aggregation","AGGREGATE","Gross","GROSS","Netting ('UNWIND')","NET","Netting with Strange Nets ('NET/SPLIT')","NET","Aggregation with Linking","AGGREGATE")</f>
        <v>#N/A</v>
      </c>
      <c r="I211" s="109" t="e">
        <f>_xlfn.SWITCH('Processing Settings'!H211,"released","RELEASED","on hold","HOLD")</f>
        <v>#N/A</v>
      </c>
      <c r="J211" s="109" t="e">
        <f>IF(H211&lt;&gt;"",IF('Processing Settings'!G211="Gross","",IF(OR('Processing Settings'!G211="Netting with Strange Nets ('NET/SPLIT')",'Processing Settings'!G211="Aggregation with Linking",'Processing Settings'!G211="Aggregation"),"NET/SPLIT","UNWIND")),"")</f>
        <v>#N/A</v>
      </c>
      <c r="K211" s="112" t="str">
        <f ca="1">IF(C211&lt;&gt;0,IF(ISNUMBER(YEAR('Signature Sheet'!$H$31)),'Signature Sheet'!H$31,NOW()),"")</f>
        <v/>
      </c>
      <c r="L211" s="109" t="str">
        <f>IFERROR(_xlfn.SWITCH('Processing Settings'!K211,"New","INSERT","Update","UPDATE","Delete","DELETE"),"")</f>
        <v/>
      </c>
    </row>
    <row r="212" spans="1:12">
      <c r="A212" s="109" t="str">
        <f>IFERROR(_xlfn.SWITCH('Processing Settings'!C212,"Eurex Derivate","XEUR","Xetra","XETR","Börse Frankfurt","XFRA","Xetra|Börse Frankfurt","XETR","",""),"")</f>
        <v/>
      </c>
      <c r="B212" s="109" t="str">
        <f>'Processing Settings'!A212</f>
        <v/>
      </c>
      <c r="C212" s="109">
        <f>'Processing Settings'!B212</f>
        <v>0</v>
      </c>
      <c r="D212" s="113">
        <f>IF('Processing Settings'!D212="CBF(I)","CBL",'Processing Settings'!D212)</f>
        <v>0</v>
      </c>
      <c r="E212" s="109">
        <f>'Processing Settings'!E212</f>
        <v>0</v>
      </c>
      <c r="F212" s="111">
        <f>'Processing Settings'!F212</f>
        <v>0</v>
      </c>
      <c r="G212" s="109" t="str">
        <f>IF('Processing Settings'!E212&lt;&gt;"","DEF","")</f>
        <v/>
      </c>
      <c r="H212" s="109" t="e">
        <f>_xlfn.SWITCH('Processing Settings'!G212,"Aggregation","AGGREGATE","Gross","GROSS","Netting ('UNWIND')","NET","Netting with Strange Nets ('NET/SPLIT')","NET","Aggregation with Linking","AGGREGATE")</f>
        <v>#N/A</v>
      </c>
      <c r="I212" s="109" t="e">
        <f>_xlfn.SWITCH('Processing Settings'!H212,"released","RELEASED","on hold","HOLD")</f>
        <v>#N/A</v>
      </c>
      <c r="J212" s="109" t="e">
        <f>IF(H212&lt;&gt;"",IF('Processing Settings'!G212="Gross","",IF(OR('Processing Settings'!G212="Netting with Strange Nets ('NET/SPLIT')",'Processing Settings'!G212="Aggregation with Linking",'Processing Settings'!G212="Aggregation"),"NET/SPLIT","UNWIND")),"")</f>
        <v>#N/A</v>
      </c>
      <c r="K212" s="112" t="str">
        <f ca="1">IF(C212&lt;&gt;0,IF(ISNUMBER(YEAR('Signature Sheet'!$H$31)),'Signature Sheet'!H$31,NOW()),"")</f>
        <v/>
      </c>
      <c r="L212" s="109" t="str">
        <f>IFERROR(_xlfn.SWITCH('Processing Settings'!K212,"New","INSERT","Update","UPDATE","Delete","DELETE"),"")</f>
        <v/>
      </c>
    </row>
    <row r="213" spans="1:12">
      <c r="A213" s="109" t="str">
        <f>IFERROR(_xlfn.SWITCH('Processing Settings'!C213,"Eurex Derivate","XEUR","Xetra","XETR","Börse Frankfurt","XFRA","Xetra|Börse Frankfurt","XETR","",""),"")</f>
        <v/>
      </c>
      <c r="B213" s="109" t="str">
        <f>'Processing Settings'!A213</f>
        <v/>
      </c>
      <c r="C213" s="109">
        <f>'Processing Settings'!B213</f>
        <v>0</v>
      </c>
      <c r="D213" s="113">
        <f>IF('Processing Settings'!D213="CBF(I)","CBL",'Processing Settings'!D213)</f>
        <v>0</v>
      </c>
      <c r="E213" s="109">
        <f>'Processing Settings'!E213</f>
        <v>0</v>
      </c>
      <c r="F213" s="111">
        <f>'Processing Settings'!F213</f>
        <v>0</v>
      </c>
      <c r="G213" s="109" t="str">
        <f>IF('Processing Settings'!E213&lt;&gt;"","DEF","")</f>
        <v/>
      </c>
      <c r="H213" s="109" t="e">
        <f>_xlfn.SWITCH('Processing Settings'!G213,"Aggregation","AGGREGATE","Gross","GROSS","Netting ('UNWIND')","NET","Netting with Strange Nets ('NET/SPLIT')","NET","Aggregation with Linking","AGGREGATE")</f>
        <v>#N/A</v>
      </c>
      <c r="I213" s="109" t="e">
        <f>_xlfn.SWITCH('Processing Settings'!H213,"released","RELEASED","on hold","HOLD")</f>
        <v>#N/A</v>
      </c>
      <c r="J213" s="109" t="e">
        <f>IF(H213&lt;&gt;"",IF('Processing Settings'!G213="Gross","",IF(OR('Processing Settings'!G213="Netting with Strange Nets ('NET/SPLIT')",'Processing Settings'!G213="Aggregation with Linking",'Processing Settings'!G213="Aggregation"),"NET/SPLIT","UNWIND")),"")</f>
        <v>#N/A</v>
      </c>
      <c r="K213" s="112" t="str">
        <f ca="1">IF(C213&lt;&gt;0,IF(ISNUMBER(YEAR('Signature Sheet'!$H$31)),'Signature Sheet'!H$31,NOW()),"")</f>
        <v/>
      </c>
      <c r="L213" s="109" t="str">
        <f>IFERROR(_xlfn.SWITCH('Processing Settings'!K213,"New","INSERT","Update","UPDATE","Delete","DELETE"),"")</f>
        <v/>
      </c>
    </row>
    <row r="214" spans="1:12">
      <c r="A214" s="109" t="str">
        <f>IFERROR(_xlfn.SWITCH('Processing Settings'!C214,"Eurex Derivate","XEUR","Xetra","XETR","Börse Frankfurt","XFRA","Xetra|Börse Frankfurt","XETR","",""),"")</f>
        <v/>
      </c>
      <c r="B214" s="109" t="str">
        <f>'Processing Settings'!A214</f>
        <v/>
      </c>
      <c r="C214" s="109">
        <f>'Processing Settings'!B214</f>
        <v>0</v>
      </c>
      <c r="D214" s="113">
        <f>IF('Processing Settings'!D214="CBF(I)","CBL",'Processing Settings'!D214)</f>
        <v>0</v>
      </c>
      <c r="E214" s="109">
        <f>'Processing Settings'!E214</f>
        <v>0</v>
      </c>
      <c r="F214" s="111">
        <f>'Processing Settings'!F214</f>
        <v>0</v>
      </c>
      <c r="G214" s="109" t="str">
        <f>IF('Processing Settings'!E214&lt;&gt;"","DEF","")</f>
        <v/>
      </c>
      <c r="H214" s="109" t="e">
        <f>_xlfn.SWITCH('Processing Settings'!G214,"Aggregation","AGGREGATE","Gross","GROSS","Netting ('UNWIND')","NET","Netting with Strange Nets ('NET/SPLIT')","NET","Aggregation with Linking","AGGREGATE")</f>
        <v>#N/A</v>
      </c>
      <c r="I214" s="109" t="e">
        <f>_xlfn.SWITCH('Processing Settings'!H214,"released","RELEASED","on hold","HOLD")</f>
        <v>#N/A</v>
      </c>
      <c r="J214" s="109" t="e">
        <f>IF(H214&lt;&gt;"",IF('Processing Settings'!G214="Gross","",IF(OR('Processing Settings'!G214="Netting with Strange Nets ('NET/SPLIT')",'Processing Settings'!G214="Aggregation with Linking",'Processing Settings'!G214="Aggregation"),"NET/SPLIT","UNWIND")),"")</f>
        <v>#N/A</v>
      </c>
      <c r="K214" s="112" t="str">
        <f ca="1">IF(C214&lt;&gt;0,IF(ISNUMBER(YEAR('Signature Sheet'!$H$31)),'Signature Sheet'!H$31,NOW()),"")</f>
        <v/>
      </c>
      <c r="L214" s="109" t="str">
        <f>IFERROR(_xlfn.SWITCH('Processing Settings'!K214,"New","INSERT","Update","UPDATE","Delete","DELETE"),"")</f>
        <v/>
      </c>
    </row>
    <row r="215" spans="1:12">
      <c r="A215" s="109" t="str">
        <f>IFERROR(_xlfn.SWITCH('Processing Settings'!C215,"Eurex Derivate","XEUR","Xetra","XETR","Börse Frankfurt","XFRA","Xetra|Börse Frankfurt","XETR","",""),"")</f>
        <v/>
      </c>
      <c r="B215" s="109" t="str">
        <f>'Processing Settings'!A215</f>
        <v/>
      </c>
      <c r="C215" s="109">
        <f>'Processing Settings'!B215</f>
        <v>0</v>
      </c>
      <c r="D215" s="113">
        <f>IF('Processing Settings'!D215="CBF(I)","CBL",'Processing Settings'!D215)</f>
        <v>0</v>
      </c>
      <c r="E215" s="109">
        <f>'Processing Settings'!E215</f>
        <v>0</v>
      </c>
      <c r="F215" s="111">
        <f>'Processing Settings'!F215</f>
        <v>0</v>
      </c>
      <c r="G215" s="109" t="str">
        <f>IF('Processing Settings'!E215&lt;&gt;"","DEF","")</f>
        <v/>
      </c>
      <c r="H215" s="109" t="e">
        <f>_xlfn.SWITCH('Processing Settings'!G215,"Aggregation","AGGREGATE","Gross","GROSS","Netting ('UNWIND')","NET","Netting with Strange Nets ('NET/SPLIT')","NET","Aggregation with Linking","AGGREGATE")</f>
        <v>#N/A</v>
      </c>
      <c r="I215" s="109" t="e">
        <f>_xlfn.SWITCH('Processing Settings'!H215,"released","RELEASED","on hold","HOLD")</f>
        <v>#N/A</v>
      </c>
      <c r="J215" s="109" t="e">
        <f>IF(H215&lt;&gt;"",IF('Processing Settings'!G215="Gross","",IF(OR('Processing Settings'!G215="Netting with Strange Nets ('NET/SPLIT')",'Processing Settings'!G215="Aggregation with Linking",'Processing Settings'!G215="Aggregation"),"NET/SPLIT","UNWIND")),"")</f>
        <v>#N/A</v>
      </c>
      <c r="K215" s="112" t="str">
        <f ca="1">IF(C215&lt;&gt;0,IF(ISNUMBER(YEAR('Signature Sheet'!$H$31)),'Signature Sheet'!H$31,NOW()),"")</f>
        <v/>
      </c>
      <c r="L215" s="109" t="str">
        <f>IFERROR(_xlfn.SWITCH('Processing Settings'!K215,"New","INSERT","Update","UPDATE","Delete","DELETE"),"")</f>
        <v/>
      </c>
    </row>
    <row r="216" spans="1:12">
      <c r="A216" s="109" t="str">
        <f>IFERROR(_xlfn.SWITCH('Processing Settings'!C216,"Eurex Derivate","XEUR","Xetra","XETR","Börse Frankfurt","XFRA","Xetra|Börse Frankfurt","XETR","",""),"")</f>
        <v/>
      </c>
      <c r="B216" s="109" t="str">
        <f>'Processing Settings'!A216</f>
        <v/>
      </c>
      <c r="C216" s="109">
        <f>'Processing Settings'!B216</f>
        <v>0</v>
      </c>
      <c r="D216" s="113">
        <f>IF('Processing Settings'!D216="CBF(I)","CBL",'Processing Settings'!D216)</f>
        <v>0</v>
      </c>
      <c r="E216" s="109">
        <f>'Processing Settings'!E216</f>
        <v>0</v>
      </c>
      <c r="F216" s="111">
        <f>'Processing Settings'!F216</f>
        <v>0</v>
      </c>
      <c r="G216" s="109" t="str">
        <f>IF('Processing Settings'!E216&lt;&gt;"","DEF","")</f>
        <v/>
      </c>
      <c r="H216" s="109" t="e">
        <f>_xlfn.SWITCH('Processing Settings'!G216,"Aggregation","AGGREGATE","Gross","GROSS","Netting ('UNWIND')","NET","Netting with Strange Nets ('NET/SPLIT')","NET","Aggregation with Linking","AGGREGATE")</f>
        <v>#N/A</v>
      </c>
      <c r="I216" s="109" t="e">
        <f>_xlfn.SWITCH('Processing Settings'!H216,"released","RELEASED","on hold","HOLD")</f>
        <v>#N/A</v>
      </c>
      <c r="J216" s="109" t="e">
        <f>IF(H216&lt;&gt;"",IF('Processing Settings'!G216="Gross","",IF(OR('Processing Settings'!G216="Netting with Strange Nets ('NET/SPLIT')",'Processing Settings'!G216="Aggregation with Linking",'Processing Settings'!G216="Aggregation"),"NET/SPLIT","UNWIND")),"")</f>
        <v>#N/A</v>
      </c>
      <c r="K216" s="112" t="str">
        <f ca="1">IF(C216&lt;&gt;0,IF(ISNUMBER(YEAR('Signature Sheet'!$H$31)),'Signature Sheet'!H$31,NOW()),"")</f>
        <v/>
      </c>
      <c r="L216" s="109" t="str">
        <f>IFERROR(_xlfn.SWITCH('Processing Settings'!K216,"New","INSERT","Update","UPDATE","Delete","DELETE"),"")</f>
        <v/>
      </c>
    </row>
    <row r="217" spans="1:12">
      <c r="A217" s="109" t="str">
        <f>IFERROR(_xlfn.SWITCH('Processing Settings'!C217,"Eurex Derivate","XEUR","Xetra","XETR","Börse Frankfurt","XFRA","Xetra|Börse Frankfurt","XETR","",""),"")</f>
        <v/>
      </c>
      <c r="B217" s="109" t="str">
        <f>'Processing Settings'!A217</f>
        <v/>
      </c>
      <c r="C217" s="109">
        <f>'Processing Settings'!B217</f>
        <v>0</v>
      </c>
      <c r="D217" s="113">
        <f>IF('Processing Settings'!D217="CBF(I)","CBL",'Processing Settings'!D217)</f>
        <v>0</v>
      </c>
      <c r="E217" s="109">
        <f>'Processing Settings'!E217</f>
        <v>0</v>
      </c>
      <c r="F217" s="111">
        <f>'Processing Settings'!F217</f>
        <v>0</v>
      </c>
      <c r="G217" s="109" t="str">
        <f>IF('Processing Settings'!E217&lt;&gt;"","DEF","")</f>
        <v/>
      </c>
      <c r="H217" s="109" t="e">
        <f>_xlfn.SWITCH('Processing Settings'!G217,"Aggregation","AGGREGATE","Gross","GROSS","Netting ('UNWIND')","NET","Netting with Strange Nets ('NET/SPLIT')","NET","Aggregation with Linking","AGGREGATE")</f>
        <v>#N/A</v>
      </c>
      <c r="I217" s="109" t="e">
        <f>_xlfn.SWITCH('Processing Settings'!H217,"released","RELEASED","on hold","HOLD")</f>
        <v>#N/A</v>
      </c>
      <c r="J217" s="109" t="e">
        <f>IF(H217&lt;&gt;"",IF('Processing Settings'!G217="Gross","",IF(OR('Processing Settings'!G217="Netting with Strange Nets ('NET/SPLIT')",'Processing Settings'!G217="Aggregation with Linking",'Processing Settings'!G217="Aggregation"),"NET/SPLIT","UNWIND")),"")</f>
        <v>#N/A</v>
      </c>
      <c r="K217" s="112" t="str">
        <f ca="1">IF(C217&lt;&gt;0,IF(ISNUMBER(YEAR('Signature Sheet'!$H$31)),'Signature Sheet'!H$31,NOW()),"")</f>
        <v/>
      </c>
      <c r="L217" s="109" t="str">
        <f>IFERROR(_xlfn.SWITCH('Processing Settings'!K217,"New","INSERT","Update","UPDATE","Delete","DELETE"),"")</f>
        <v/>
      </c>
    </row>
    <row r="218" spans="1:12">
      <c r="A218" s="109" t="str">
        <f>IFERROR(_xlfn.SWITCH('Processing Settings'!C218,"Eurex Derivate","XEUR","Xetra","XETR","Börse Frankfurt","XFRA","Xetra|Börse Frankfurt","XETR","",""),"")</f>
        <v/>
      </c>
      <c r="B218" s="109" t="str">
        <f>'Processing Settings'!A218</f>
        <v/>
      </c>
      <c r="C218" s="109">
        <f>'Processing Settings'!B218</f>
        <v>0</v>
      </c>
      <c r="D218" s="113">
        <f>IF('Processing Settings'!D218="CBF(I)","CBL",'Processing Settings'!D218)</f>
        <v>0</v>
      </c>
      <c r="E218" s="109">
        <f>'Processing Settings'!E218</f>
        <v>0</v>
      </c>
      <c r="F218" s="111">
        <f>'Processing Settings'!F218</f>
        <v>0</v>
      </c>
      <c r="G218" s="109" t="str">
        <f>IF('Processing Settings'!E218&lt;&gt;"","DEF","")</f>
        <v/>
      </c>
      <c r="H218" s="109" t="e">
        <f>_xlfn.SWITCH('Processing Settings'!G218,"Aggregation","AGGREGATE","Gross","GROSS","Netting ('UNWIND')","NET","Netting with Strange Nets ('NET/SPLIT')","NET","Aggregation with Linking","AGGREGATE")</f>
        <v>#N/A</v>
      </c>
      <c r="I218" s="109" t="e">
        <f>_xlfn.SWITCH('Processing Settings'!H218,"released","RELEASED","on hold","HOLD")</f>
        <v>#N/A</v>
      </c>
      <c r="J218" s="109" t="e">
        <f>IF(H218&lt;&gt;"",IF('Processing Settings'!G218="Gross","",IF(OR('Processing Settings'!G218="Netting with Strange Nets ('NET/SPLIT')",'Processing Settings'!G218="Aggregation with Linking",'Processing Settings'!G218="Aggregation"),"NET/SPLIT","UNWIND")),"")</f>
        <v>#N/A</v>
      </c>
      <c r="K218" s="112" t="str">
        <f ca="1">IF(C218&lt;&gt;0,IF(ISNUMBER(YEAR('Signature Sheet'!$H$31)),'Signature Sheet'!H$31,NOW()),"")</f>
        <v/>
      </c>
      <c r="L218" s="109" t="str">
        <f>IFERROR(_xlfn.SWITCH('Processing Settings'!K218,"New","INSERT","Update","UPDATE","Delete","DELETE"),"")</f>
        <v/>
      </c>
    </row>
    <row r="219" spans="1:12">
      <c r="A219" s="109" t="str">
        <f>IFERROR(_xlfn.SWITCH('Processing Settings'!C219,"Eurex Derivate","XEUR","Xetra","XETR","Börse Frankfurt","XFRA","Xetra|Börse Frankfurt","XETR","",""),"")</f>
        <v/>
      </c>
      <c r="B219" s="109" t="str">
        <f>'Processing Settings'!A219</f>
        <v/>
      </c>
      <c r="C219" s="109">
        <f>'Processing Settings'!B219</f>
        <v>0</v>
      </c>
      <c r="D219" s="113">
        <f>IF('Processing Settings'!D219="CBF(I)","CBL",'Processing Settings'!D219)</f>
        <v>0</v>
      </c>
      <c r="E219" s="109">
        <f>'Processing Settings'!E219</f>
        <v>0</v>
      </c>
      <c r="F219" s="111">
        <f>'Processing Settings'!F219</f>
        <v>0</v>
      </c>
      <c r="G219" s="109" t="str">
        <f>IF('Processing Settings'!E219&lt;&gt;"","DEF","")</f>
        <v/>
      </c>
      <c r="H219" s="109" t="e">
        <f>_xlfn.SWITCH('Processing Settings'!G219,"Aggregation","AGGREGATE","Gross","GROSS","Netting ('UNWIND')","NET","Netting with Strange Nets ('NET/SPLIT')","NET","Aggregation with Linking","AGGREGATE")</f>
        <v>#N/A</v>
      </c>
      <c r="I219" s="109" t="e">
        <f>_xlfn.SWITCH('Processing Settings'!H219,"released","RELEASED","on hold","HOLD")</f>
        <v>#N/A</v>
      </c>
      <c r="J219" s="109" t="e">
        <f>IF(H219&lt;&gt;"",IF('Processing Settings'!G219="Gross","",IF(OR('Processing Settings'!G219="Netting with Strange Nets ('NET/SPLIT')",'Processing Settings'!G219="Aggregation with Linking",'Processing Settings'!G219="Aggregation"),"NET/SPLIT","UNWIND")),"")</f>
        <v>#N/A</v>
      </c>
      <c r="K219" s="112" t="str">
        <f ca="1">IF(C219&lt;&gt;0,IF(ISNUMBER(YEAR('Signature Sheet'!$H$31)),'Signature Sheet'!H$31,NOW()),"")</f>
        <v/>
      </c>
      <c r="L219" s="109" t="str">
        <f>IFERROR(_xlfn.SWITCH('Processing Settings'!K219,"New","INSERT","Update","UPDATE","Delete","DELETE"),"")</f>
        <v/>
      </c>
    </row>
    <row r="220" spans="1:12">
      <c r="A220" s="109" t="str">
        <f>IFERROR(_xlfn.SWITCH('Processing Settings'!C220,"Eurex Derivate","XEUR","Xetra","XETR","Börse Frankfurt","XFRA","Xetra|Börse Frankfurt","XETR","",""),"")</f>
        <v/>
      </c>
      <c r="B220" s="109" t="str">
        <f>'Processing Settings'!A220</f>
        <v/>
      </c>
      <c r="C220" s="109">
        <f>'Processing Settings'!B220</f>
        <v>0</v>
      </c>
      <c r="D220" s="113">
        <f>IF('Processing Settings'!D220="CBF(I)","CBL",'Processing Settings'!D220)</f>
        <v>0</v>
      </c>
      <c r="E220" s="109">
        <f>'Processing Settings'!E220</f>
        <v>0</v>
      </c>
      <c r="F220" s="111">
        <f>'Processing Settings'!F220</f>
        <v>0</v>
      </c>
      <c r="G220" s="109" t="str">
        <f>IF('Processing Settings'!E220&lt;&gt;"","DEF","")</f>
        <v/>
      </c>
      <c r="H220" s="109" t="e">
        <f>_xlfn.SWITCH('Processing Settings'!G220,"Aggregation","AGGREGATE","Gross","GROSS","Netting ('UNWIND')","NET","Netting with Strange Nets ('NET/SPLIT')","NET","Aggregation with Linking","AGGREGATE")</f>
        <v>#N/A</v>
      </c>
      <c r="I220" s="109" t="e">
        <f>_xlfn.SWITCH('Processing Settings'!H220,"released","RELEASED","on hold","HOLD")</f>
        <v>#N/A</v>
      </c>
      <c r="J220" s="109" t="e">
        <f>IF(H220&lt;&gt;"",IF('Processing Settings'!G220="Gross","",IF(OR('Processing Settings'!G220="Netting with Strange Nets ('NET/SPLIT')",'Processing Settings'!G220="Aggregation with Linking",'Processing Settings'!G220="Aggregation"),"NET/SPLIT","UNWIND")),"")</f>
        <v>#N/A</v>
      </c>
      <c r="K220" s="112" t="str">
        <f ca="1">IF(C220&lt;&gt;0,IF(ISNUMBER(YEAR('Signature Sheet'!$H$31)),'Signature Sheet'!H$31,NOW()),"")</f>
        <v/>
      </c>
      <c r="L220" s="109" t="str">
        <f>IFERROR(_xlfn.SWITCH('Processing Settings'!K220,"New","INSERT","Update","UPDATE","Delete","DELETE"),"")</f>
        <v/>
      </c>
    </row>
    <row r="221" spans="1:12">
      <c r="A221" s="109" t="str">
        <f>IFERROR(_xlfn.SWITCH('Processing Settings'!C221,"Eurex Derivate","XEUR","Xetra","XETR","Börse Frankfurt","XFRA","Xetra|Börse Frankfurt","XETR","",""),"")</f>
        <v/>
      </c>
      <c r="B221" s="109" t="str">
        <f>'Processing Settings'!A221</f>
        <v/>
      </c>
      <c r="C221" s="109">
        <f>'Processing Settings'!B221</f>
        <v>0</v>
      </c>
      <c r="D221" s="113">
        <f>IF('Processing Settings'!D221="CBF(I)","CBL",'Processing Settings'!D221)</f>
        <v>0</v>
      </c>
      <c r="E221" s="109">
        <f>'Processing Settings'!E221</f>
        <v>0</v>
      </c>
      <c r="F221" s="111">
        <f>'Processing Settings'!F221</f>
        <v>0</v>
      </c>
      <c r="G221" s="109" t="str">
        <f>IF('Processing Settings'!E221&lt;&gt;"","DEF","")</f>
        <v/>
      </c>
      <c r="H221" s="109" t="e">
        <f>_xlfn.SWITCH('Processing Settings'!G221,"Aggregation","AGGREGATE","Gross","GROSS","Netting ('UNWIND')","NET","Netting with Strange Nets ('NET/SPLIT')","NET","Aggregation with Linking","AGGREGATE")</f>
        <v>#N/A</v>
      </c>
      <c r="I221" s="109" t="e">
        <f>_xlfn.SWITCH('Processing Settings'!H221,"released","RELEASED","on hold","HOLD")</f>
        <v>#N/A</v>
      </c>
      <c r="J221" s="109" t="e">
        <f>IF(H221&lt;&gt;"",IF('Processing Settings'!G221="Gross","",IF(OR('Processing Settings'!G221="Netting with Strange Nets ('NET/SPLIT')",'Processing Settings'!G221="Aggregation with Linking",'Processing Settings'!G221="Aggregation"),"NET/SPLIT","UNWIND")),"")</f>
        <v>#N/A</v>
      </c>
      <c r="K221" s="112" t="str">
        <f ca="1">IF(C221&lt;&gt;0,IF(ISNUMBER(YEAR('Signature Sheet'!$H$31)),'Signature Sheet'!H$31,NOW()),"")</f>
        <v/>
      </c>
      <c r="L221" s="109" t="str">
        <f>IFERROR(_xlfn.SWITCH('Processing Settings'!K221,"New","INSERT","Update","UPDATE","Delete","DELETE"),"")</f>
        <v/>
      </c>
    </row>
    <row r="222" spans="1:12">
      <c r="A222" s="109" t="str">
        <f>IFERROR(_xlfn.SWITCH('Processing Settings'!C222,"Eurex Derivate","XEUR","Xetra","XETR","Börse Frankfurt","XFRA","Xetra|Börse Frankfurt","XETR","",""),"")</f>
        <v/>
      </c>
      <c r="B222" s="109" t="str">
        <f>'Processing Settings'!A222</f>
        <v/>
      </c>
      <c r="C222" s="109">
        <f>'Processing Settings'!B222</f>
        <v>0</v>
      </c>
      <c r="D222" s="113">
        <f>IF('Processing Settings'!D222="CBF(I)","CBL",'Processing Settings'!D222)</f>
        <v>0</v>
      </c>
      <c r="E222" s="109">
        <f>'Processing Settings'!E222</f>
        <v>0</v>
      </c>
      <c r="F222" s="111">
        <f>'Processing Settings'!F222</f>
        <v>0</v>
      </c>
      <c r="G222" s="109" t="str">
        <f>IF('Processing Settings'!E222&lt;&gt;"","DEF","")</f>
        <v/>
      </c>
      <c r="H222" s="109" t="e">
        <f>_xlfn.SWITCH('Processing Settings'!G222,"Aggregation","AGGREGATE","Gross","GROSS","Netting ('UNWIND')","NET","Netting with Strange Nets ('NET/SPLIT')","NET","Aggregation with Linking","AGGREGATE")</f>
        <v>#N/A</v>
      </c>
      <c r="I222" s="109" t="e">
        <f>_xlfn.SWITCH('Processing Settings'!H222,"released","RELEASED","on hold","HOLD")</f>
        <v>#N/A</v>
      </c>
      <c r="J222" s="109" t="e">
        <f>IF(H222&lt;&gt;"",IF('Processing Settings'!G222="Gross","",IF(OR('Processing Settings'!G222="Netting with Strange Nets ('NET/SPLIT')",'Processing Settings'!G222="Aggregation with Linking",'Processing Settings'!G222="Aggregation"),"NET/SPLIT","UNWIND")),"")</f>
        <v>#N/A</v>
      </c>
      <c r="K222" s="112" t="str">
        <f ca="1">IF(C222&lt;&gt;0,IF(ISNUMBER(YEAR('Signature Sheet'!$H$31)),'Signature Sheet'!H$31,NOW()),"")</f>
        <v/>
      </c>
      <c r="L222" s="109" t="str">
        <f>IFERROR(_xlfn.SWITCH('Processing Settings'!K222,"New","INSERT","Update","UPDATE","Delete","DELETE"),"")</f>
        <v/>
      </c>
    </row>
    <row r="223" spans="1:12">
      <c r="A223" s="109" t="str">
        <f>IFERROR(_xlfn.SWITCH('Processing Settings'!C223,"Eurex Derivate","XEUR","Xetra","XETR","Börse Frankfurt","XFRA","Xetra|Börse Frankfurt","XETR","",""),"")</f>
        <v/>
      </c>
      <c r="B223" s="109" t="str">
        <f>'Processing Settings'!A223</f>
        <v/>
      </c>
      <c r="C223" s="109">
        <f>'Processing Settings'!B223</f>
        <v>0</v>
      </c>
      <c r="D223" s="113">
        <f>IF('Processing Settings'!D223="CBF(I)","CBL",'Processing Settings'!D223)</f>
        <v>0</v>
      </c>
      <c r="E223" s="109">
        <f>'Processing Settings'!E223</f>
        <v>0</v>
      </c>
      <c r="F223" s="111">
        <f>'Processing Settings'!F223</f>
        <v>0</v>
      </c>
      <c r="G223" s="109" t="str">
        <f>IF('Processing Settings'!E223&lt;&gt;"","DEF","")</f>
        <v/>
      </c>
      <c r="H223" s="109" t="e">
        <f>_xlfn.SWITCH('Processing Settings'!G223,"Aggregation","AGGREGATE","Gross","GROSS","Netting ('UNWIND')","NET","Netting with Strange Nets ('NET/SPLIT')","NET","Aggregation with Linking","AGGREGATE")</f>
        <v>#N/A</v>
      </c>
      <c r="I223" s="109" t="e">
        <f>_xlfn.SWITCH('Processing Settings'!H223,"released","RELEASED","on hold","HOLD")</f>
        <v>#N/A</v>
      </c>
      <c r="J223" s="109" t="e">
        <f>IF(H223&lt;&gt;"",IF('Processing Settings'!G223="Gross","",IF(OR('Processing Settings'!G223="Netting with Strange Nets ('NET/SPLIT')",'Processing Settings'!G223="Aggregation with Linking",'Processing Settings'!G223="Aggregation"),"NET/SPLIT","UNWIND")),"")</f>
        <v>#N/A</v>
      </c>
      <c r="K223" s="112" t="str">
        <f ca="1">IF(C223&lt;&gt;0,IF(ISNUMBER(YEAR('Signature Sheet'!$H$31)),'Signature Sheet'!H$31,NOW()),"")</f>
        <v/>
      </c>
      <c r="L223" s="109" t="str">
        <f>IFERROR(_xlfn.SWITCH('Processing Settings'!K223,"New","INSERT","Update","UPDATE","Delete","DELETE"),"")</f>
        <v/>
      </c>
    </row>
    <row r="224" spans="1:12">
      <c r="A224" s="109" t="str">
        <f>IFERROR(_xlfn.SWITCH('Processing Settings'!C224,"Eurex Derivate","XEUR","Xetra","XETR","Börse Frankfurt","XFRA","Xetra|Börse Frankfurt","XETR","",""),"")</f>
        <v/>
      </c>
      <c r="B224" s="109" t="str">
        <f>'Processing Settings'!A224</f>
        <v/>
      </c>
      <c r="C224" s="109">
        <f>'Processing Settings'!B224</f>
        <v>0</v>
      </c>
      <c r="D224" s="113">
        <f>IF('Processing Settings'!D224="CBF(I)","CBL",'Processing Settings'!D224)</f>
        <v>0</v>
      </c>
      <c r="E224" s="109">
        <f>'Processing Settings'!E224</f>
        <v>0</v>
      </c>
      <c r="F224" s="111">
        <f>'Processing Settings'!F224</f>
        <v>0</v>
      </c>
      <c r="G224" s="109" t="str">
        <f>IF('Processing Settings'!E224&lt;&gt;"","DEF","")</f>
        <v/>
      </c>
      <c r="H224" s="109" t="e">
        <f>_xlfn.SWITCH('Processing Settings'!G224,"Aggregation","AGGREGATE","Gross","GROSS","Netting ('UNWIND')","NET","Netting with Strange Nets ('NET/SPLIT')","NET","Aggregation with Linking","AGGREGATE")</f>
        <v>#N/A</v>
      </c>
      <c r="I224" s="109" t="e">
        <f>_xlfn.SWITCH('Processing Settings'!H224,"released","RELEASED","on hold","HOLD")</f>
        <v>#N/A</v>
      </c>
      <c r="J224" s="109" t="e">
        <f>IF(H224&lt;&gt;"",IF('Processing Settings'!G224="Gross","",IF(OR('Processing Settings'!G224="Netting with Strange Nets ('NET/SPLIT')",'Processing Settings'!G224="Aggregation with Linking",'Processing Settings'!G224="Aggregation"),"NET/SPLIT","UNWIND")),"")</f>
        <v>#N/A</v>
      </c>
      <c r="K224" s="112" t="str">
        <f ca="1">IF(C224&lt;&gt;0,IF(ISNUMBER(YEAR('Signature Sheet'!$H$31)),'Signature Sheet'!H$31,NOW()),"")</f>
        <v/>
      </c>
      <c r="L224" s="109" t="str">
        <f>IFERROR(_xlfn.SWITCH('Processing Settings'!K224,"New","INSERT","Update","UPDATE","Delete","DELETE"),"")</f>
        <v/>
      </c>
    </row>
    <row r="225" spans="1:12">
      <c r="A225" s="109" t="str">
        <f>IFERROR(_xlfn.SWITCH('Processing Settings'!C225,"Eurex Derivate","XEUR","Xetra","XETR","Börse Frankfurt","XFRA","Xetra|Börse Frankfurt","XETR","",""),"")</f>
        <v/>
      </c>
      <c r="B225" s="109" t="str">
        <f>'Processing Settings'!A225</f>
        <v/>
      </c>
      <c r="C225" s="109">
        <f>'Processing Settings'!B225</f>
        <v>0</v>
      </c>
      <c r="D225" s="113">
        <f>IF('Processing Settings'!D225="CBF(I)","CBL",'Processing Settings'!D225)</f>
        <v>0</v>
      </c>
      <c r="E225" s="109">
        <f>'Processing Settings'!E225</f>
        <v>0</v>
      </c>
      <c r="F225" s="111">
        <f>'Processing Settings'!F225</f>
        <v>0</v>
      </c>
      <c r="G225" s="109" t="str">
        <f>IF('Processing Settings'!E225&lt;&gt;"","DEF","")</f>
        <v/>
      </c>
      <c r="H225" s="109" t="e">
        <f>_xlfn.SWITCH('Processing Settings'!G225,"Aggregation","AGGREGATE","Gross","GROSS","Netting ('UNWIND')","NET","Netting with Strange Nets ('NET/SPLIT')","NET","Aggregation with Linking","AGGREGATE")</f>
        <v>#N/A</v>
      </c>
      <c r="I225" s="109" t="e">
        <f>_xlfn.SWITCH('Processing Settings'!H225,"released","RELEASED","on hold","HOLD")</f>
        <v>#N/A</v>
      </c>
      <c r="J225" s="109" t="e">
        <f>IF(H225&lt;&gt;"",IF('Processing Settings'!G225="Gross","",IF(OR('Processing Settings'!G225="Netting with Strange Nets ('NET/SPLIT')",'Processing Settings'!G225="Aggregation with Linking",'Processing Settings'!G225="Aggregation"),"NET/SPLIT","UNWIND")),"")</f>
        <v>#N/A</v>
      </c>
      <c r="K225" s="112" t="str">
        <f ca="1">IF(C225&lt;&gt;0,IF(ISNUMBER(YEAR('Signature Sheet'!$H$31)),'Signature Sheet'!H$31,NOW()),"")</f>
        <v/>
      </c>
      <c r="L225" s="109" t="str">
        <f>IFERROR(_xlfn.SWITCH('Processing Settings'!K225,"New","INSERT","Update","UPDATE","Delete","DELETE"),"")</f>
        <v/>
      </c>
    </row>
    <row r="226" spans="1:12">
      <c r="A226" s="109" t="str">
        <f>IFERROR(_xlfn.SWITCH('Processing Settings'!C226,"Eurex Derivate","XEUR","Xetra","XETR","Börse Frankfurt","XFRA","Xetra|Börse Frankfurt","XETR","",""),"")</f>
        <v/>
      </c>
      <c r="B226" s="109" t="str">
        <f>'Processing Settings'!A226</f>
        <v/>
      </c>
      <c r="C226" s="109">
        <f>'Processing Settings'!B226</f>
        <v>0</v>
      </c>
      <c r="D226" s="113">
        <f>IF('Processing Settings'!D226="CBF(I)","CBL",'Processing Settings'!D226)</f>
        <v>0</v>
      </c>
      <c r="E226" s="109">
        <f>'Processing Settings'!E226</f>
        <v>0</v>
      </c>
      <c r="F226" s="111">
        <f>'Processing Settings'!F226</f>
        <v>0</v>
      </c>
      <c r="G226" s="109" t="str">
        <f>IF('Processing Settings'!E226&lt;&gt;"","DEF","")</f>
        <v/>
      </c>
      <c r="H226" s="109" t="e">
        <f>_xlfn.SWITCH('Processing Settings'!G226,"Aggregation","AGGREGATE","Gross","GROSS","Netting ('UNWIND')","NET","Netting with Strange Nets ('NET/SPLIT')","NET","Aggregation with Linking","AGGREGATE")</f>
        <v>#N/A</v>
      </c>
      <c r="I226" s="109" t="e">
        <f>_xlfn.SWITCH('Processing Settings'!H226,"released","RELEASED","on hold","HOLD")</f>
        <v>#N/A</v>
      </c>
      <c r="J226" s="109" t="e">
        <f>IF(H226&lt;&gt;"",IF('Processing Settings'!G226="Gross","",IF(OR('Processing Settings'!G226="Netting with Strange Nets ('NET/SPLIT')",'Processing Settings'!G226="Aggregation with Linking",'Processing Settings'!G226="Aggregation"),"NET/SPLIT","UNWIND")),"")</f>
        <v>#N/A</v>
      </c>
      <c r="K226" s="112" t="str">
        <f ca="1">IF(C226&lt;&gt;0,IF(ISNUMBER(YEAR('Signature Sheet'!$H$31)),'Signature Sheet'!H$31,NOW()),"")</f>
        <v/>
      </c>
      <c r="L226" s="109" t="str">
        <f>IFERROR(_xlfn.SWITCH('Processing Settings'!K226,"New","INSERT","Update","UPDATE","Delete","DELETE"),"")</f>
        <v/>
      </c>
    </row>
    <row r="227" spans="1:12">
      <c r="A227" s="109" t="str">
        <f>IFERROR(_xlfn.SWITCH('Processing Settings'!C227,"Eurex Derivate","XEUR","Xetra","XETR","Börse Frankfurt","XFRA","Xetra|Börse Frankfurt","XETR","",""),"")</f>
        <v/>
      </c>
      <c r="B227" s="109" t="str">
        <f>'Processing Settings'!A227</f>
        <v/>
      </c>
      <c r="C227" s="109">
        <f>'Processing Settings'!B227</f>
        <v>0</v>
      </c>
      <c r="D227" s="113">
        <f>IF('Processing Settings'!D227="CBF(I)","CBL",'Processing Settings'!D227)</f>
        <v>0</v>
      </c>
      <c r="E227" s="109">
        <f>'Processing Settings'!E227</f>
        <v>0</v>
      </c>
      <c r="F227" s="111">
        <f>'Processing Settings'!F227</f>
        <v>0</v>
      </c>
      <c r="G227" s="109" t="str">
        <f>IF('Processing Settings'!E227&lt;&gt;"","DEF","")</f>
        <v/>
      </c>
      <c r="H227" s="109" t="e">
        <f>_xlfn.SWITCH('Processing Settings'!G227,"Aggregation","AGGREGATE","Gross","GROSS","Netting ('UNWIND')","NET","Netting with Strange Nets ('NET/SPLIT')","NET","Aggregation with Linking","AGGREGATE")</f>
        <v>#N/A</v>
      </c>
      <c r="I227" s="109" t="e">
        <f>_xlfn.SWITCH('Processing Settings'!H227,"released","RELEASED","on hold","HOLD")</f>
        <v>#N/A</v>
      </c>
      <c r="J227" s="109" t="e">
        <f>IF(H227&lt;&gt;"",IF('Processing Settings'!G227="Gross","",IF(OR('Processing Settings'!G227="Netting with Strange Nets ('NET/SPLIT')",'Processing Settings'!G227="Aggregation with Linking",'Processing Settings'!G227="Aggregation"),"NET/SPLIT","UNWIND")),"")</f>
        <v>#N/A</v>
      </c>
      <c r="K227" s="112" t="str">
        <f ca="1">IF(C227&lt;&gt;0,IF(ISNUMBER(YEAR('Signature Sheet'!$H$31)),'Signature Sheet'!H$31,NOW()),"")</f>
        <v/>
      </c>
      <c r="L227" s="109" t="str">
        <f>IFERROR(_xlfn.SWITCH('Processing Settings'!K227,"New","INSERT","Update","UPDATE","Delete","DELETE"),"")</f>
        <v/>
      </c>
    </row>
    <row r="228" spans="1:12">
      <c r="A228" s="109" t="str">
        <f>IFERROR(_xlfn.SWITCH('Processing Settings'!C228,"Eurex Derivate","XEUR","Xetra","XETR","Börse Frankfurt","XFRA","Xetra|Börse Frankfurt","XETR","",""),"")</f>
        <v/>
      </c>
      <c r="B228" s="109" t="str">
        <f>'Processing Settings'!A228</f>
        <v/>
      </c>
      <c r="C228" s="109">
        <f>'Processing Settings'!B228</f>
        <v>0</v>
      </c>
      <c r="D228" s="113">
        <f>IF('Processing Settings'!D228="CBF(I)","CBL",'Processing Settings'!D228)</f>
        <v>0</v>
      </c>
      <c r="E228" s="109">
        <f>'Processing Settings'!E228</f>
        <v>0</v>
      </c>
      <c r="F228" s="111">
        <f>'Processing Settings'!F228</f>
        <v>0</v>
      </c>
      <c r="G228" s="109" t="str">
        <f>IF('Processing Settings'!E228&lt;&gt;"","DEF","")</f>
        <v/>
      </c>
      <c r="H228" s="109" t="e">
        <f>_xlfn.SWITCH('Processing Settings'!G228,"Aggregation","AGGREGATE","Gross","GROSS","Netting ('UNWIND')","NET","Netting with Strange Nets ('NET/SPLIT')","NET","Aggregation with Linking","AGGREGATE")</f>
        <v>#N/A</v>
      </c>
      <c r="I228" s="109" t="e">
        <f>_xlfn.SWITCH('Processing Settings'!H228,"released","RELEASED","on hold","HOLD")</f>
        <v>#N/A</v>
      </c>
      <c r="J228" s="109" t="e">
        <f>IF(H228&lt;&gt;"",IF('Processing Settings'!G228="Gross","",IF(OR('Processing Settings'!G228="Netting with Strange Nets ('NET/SPLIT')",'Processing Settings'!G228="Aggregation with Linking",'Processing Settings'!G228="Aggregation"),"NET/SPLIT","UNWIND")),"")</f>
        <v>#N/A</v>
      </c>
      <c r="K228" s="112" t="str">
        <f ca="1">IF(C228&lt;&gt;0,IF(ISNUMBER(YEAR('Signature Sheet'!$H$31)),'Signature Sheet'!H$31,NOW()),"")</f>
        <v/>
      </c>
      <c r="L228" s="109" t="str">
        <f>IFERROR(_xlfn.SWITCH('Processing Settings'!K228,"New","INSERT","Update","UPDATE","Delete","DELETE"),"")</f>
        <v/>
      </c>
    </row>
    <row r="229" spans="1:12">
      <c r="A229" s="109" t="str">
        <f>IFERROR(_xlfn.SWITCH('Processing Settings'!C229,"Eurex Derivate","XEUR","Xetra","XETR","Börse Frankfurt","XFRA","Xetra|Börse Frankfurt","XETR","",""),"")</f>
        <v/>
      </c>
      <c r="B229" s="109" t="str">
        <f>'Processing Settings'!A229</f>
        <v/>
      </c>
      <c r="C229" s="109">
        <f>'Processing Settings'!B229</f>
        <v>0</v>
      </c>
      <c r="D229" s="113">
        <f>IF('Processing Settings'!D229="CBF(I)","CBL",'Processing Settings'!D229)</f>
        <v>0</v>
      </c>
      <c r="E229" s="109">
        <f>'Processing Settings'!E229</f>
        <v>0</v>
      </c>
      <c r="F229" s="111">
        <f>'Processing Settings'!F229</f>
        <v>0</v>
      </c>
      <c r="G229" s="109" t="str">
        <f>IF('Processing Settings'!E229&lt;&gt;"","DEF","")</f>
        <v/>
      </c>
      <c r="H229" s="109" t="e">
        <f>_xlfn.SWITCH('Processing Settings'!G229,"Aggregation","AGGREGATE","Gross","GROSS","Netting ('UNWIND')","NET","Netting with Strange Nets ('NET/SPLIT')","NET","Aggregation with Linking","AGGREGATE")</f>
        <v>#N/A</v>
      </c>
      <c r="I229" s="109" t="e">
        <f>_xlfn.SWITCH('Processing Settings'!H229,"released","RELEASED","on hold","HOLD")</f>
        <v>#N/A</v>
      </c>
      <c r="J229" s="109" t="e">
        <f>IF(H229&lt;&gt;"",IF('Processing Settings'!G229="Gross","",IF(OR('Processing Settings'!G229="Netting with Strange Nets ('NET/SPLIT')",'Processing Settings'!G229="Aggregation with Linking",'Processing Settings'!G229="Aggregation"),"NET/SPLIT","UNWIND")),"")</f>
        <v>#N/A</v>
      </c>
      <c r="K229" s="112" t="str">
        <f ca="1">IF(C229&lt;&gt;0,IF(ISNUMBER(YEAR('Signature Sheet'!$H$31)),'Signature Sheet'!H$31,NOW()),"")</f>
        <v/>
      </c>
      <c r="L229" s="109" t="str">
        <f>IFERROR(_xlfn.SWITCH('Processing Settings'!K229,"New","INSERT","Update","UPDATE","Delete","DELETE"),"")</f>
        <v/>
      </c>
    </row>
    <row r="230" spans="1:12">
      <c r="A230" s="109" t="str">
        <f>IFERROR(_xlfn.SWITCH('Processing Settings'!C230,"Eurex Derivate","XEUR","Xetra","XETR","Börse Frankfurt","XFRA","Xetra|Börse Frankfurt","XETR","",""),"")</f>
        <v/>
      </c>
      <c r="B230" s="109" t="str">
        <f>'Processing Settings'!A230</f>
        <v/>
      </c>
      <c r="C230" s="109">
        <f>'Processing Settings'!B230</f>
        <v>0</v>
      </c>
      <c r="D230" s="113">
        <f>IF('Processing Settings'!D230="CBF(I)","CBL",'Processing Settings'!D230)</f>
        <v>0</v>
      </c>
      <c r="E230" s="109">
        <f>'Processing Settings'!E230</f>
        <v>0</v>
      </c>
      <c r="F230" s="111">
        <f>'Processing Settings'!F230</f>
        <v>0</v>
      </c>
      <c r="G230" s="109" t="str">
        <f>IF('Processing Settings'!E230&lt;&gt;"","DEF","")</f>
        <v/>
      </c>
      <c r="H230" s="109" t="e">
        <f>_xlfn.SWITCH('Processing Settings'!G230,"Aggregation","AGGREGATE","Gross","GROSS","Netting ('UNWIND')","NET","Netting with Strange Nets ('NET/SPLIT')","NET","Aggregation with Linking","AGGREGATE")</f>
        <v>#N/A</v>
      </c>
      <c r="I230" s="109" t="e">
        <f>_xlfn.SWITCH('Processing Settings'!H230,"released","RELEASED","on hold","HOLD")</f>
        <v>#N/A</v>
      </c>
      <c r="J230" s="109" t="e">
        <f>IF(H230&lt;&gt;"",IF('Processing Settings'!G230="Gross","",IF(OR('Processing Settings'!G230="Netting with Strange Nets ('NET/SPLIT')",'Processing Settings'!G230="Aggregation with Linking",'Processing Settings'!G230="Aggregation"),"NET/SPLIT","UNWIND")),"")</f>
        <v>#N/A</v>
      </c>
      <c r="K230" s="112" t="str">
        <f ca="1">IF(C230&lt;&gt;0,IF(ISNUMBER(YEAR('Signature Sheet'!$H$31)),'Signature Sheet'!H$31,NOW()),"")</f>
        <v/>
      </c>
      <c r="L230" s="109" t="str">
        <f>IFERROR(_xlfn.SWITCH('Processing Settings'!K230,"New","INSERT","Update","UPDATE","Delete","DELETE"),"")</f>
        <v/>
      </c>
    </row>
    <row r="231" spans="1:12">
      <c r="A231" s="109" t="str">
        <f>IFERROR(_xlfn.SWITCH('Processing Settings'!C231,"Eurex Derivate","XEUR","Xetra","XETR","Börse Frankfurt","XFRA","Xetra|Börse Frankfurt","XETR","",""),"")</f>
        <v/>
      </c>
      <c r="B231" s="109" t="str">
        <f>'Processing Settings'!A231</f>
        <v/>
      </c>
      <c r="C231" s="109">
        <f>'Processing Settings'!B231</f>
        <v>0</v>
      </c>
      <c r="D231" s="113">
        <f>IF('Processing Settings'!D231="CBF(I)","CBL",'Processing Settings'!D231)</f>
        <v>0</v>
      </c>
      <c r="E231" s="109">
        <f>'Processing Settings'!E231</f>
        <v>0</v>
      </c>
      <c r="F231" s="111">
        <f>'Processing Settings'!F231</f>
        <v>0</v>
      </c>
      <c r="G231" s="109" t="str">
        <f>IF('Processing Settings'!E231&lt;&gt;"","DEF","")</f>
        <v/>
      </c>
      <c r="H231" s="109" t="e">
        <f>_xlfn.SWITCH('Processing Settings'!G231,"Aggregation","AGGREGATE","Gross","GROSS","Netting ('UNWIND')","NET","Netting with Strange Nets ('NET/SPLIT')","NET","Aggregation with Linking","AGGREGATE")</f>
        <v>#N/A</v>
      </c>
      <c r="I231" s="109" t="e">
        <f>_xlfn.SWITCH('Processing Settings'!H231,"released","RELEASED","on hold","HOLD")</f>
        <v>#N/A</v>
      </c>
      <c r="J231" s="109" t="e">
        <f>IF(H231&lt;&gt;"",IF('Processing Settings'!G231="Gross","",IF(OR('Processing Settings'!G231="Netting with Strange Nets ('NET/SPLIT')",'Processing Settings'!G231="Aggregation with Linking",'Processing Settings'!G231="Aggregation"),"NET/SPLIT","UNWIND")),"")</f>
        <v>#N/A</v>
      </c>
      <c r="K231" s="112" t="str">
        <f ca="1">IF(C231&lt;&gt;0,IF(ISNUMBER(YEAR('Signature Sheet'!$H$31)),'Signature Sheet'!H$31,NOW()),"")</f>
        <v/>
      </c>
      <c r="L231" s="109" t="str">
        <f>IFERROR(_xlfn.SWITCH('Processing Settings'!K231,"New","INSERT","Update","UPDATE","Delete","DELETE"),"")</f>
        <v/>
      </c>
    </row>
    <row r="232" spans="1:12">
      <c r="A232" s="109" t="str">
        <f>IFERROR(_xlfn.SWITCH('Processing Settings'!C232,"Eurex Derivate","XEUR","Xetra","XETR","Börse Frankfurt","XFRA","Xetra|Börse Frankfurt","XETR","",""),"")</f>
        <v/>
      </c>
      <c r="B232" s="109" t="str">
        <f>'Processing Settings'!A232</f>
        <v/>
      </c>
      <c r="C232" s="109">
        <f>'Processing Settings'!B232</f>
        <v>0</v>
      </c>
      <c r="D232" s="113">
        <f>IF('Processing Settings'!D232="CBF(I)","CBL",'Processing Settings'!D232)</f>
        <v>0</v>
      </c>
      <c r="E232" s="109">
        <f>'Processing Settings'!E232</f>
        <v>0</v>
      </c>
      <c r="F232" s="111">
        <f>'Processing Settings'!F232</f>
        <v>0</v>
      </c>
      <c r="G232" s="109" t="str">
        <f>IF('Processing Settings'!E232&lt;&gt;"","DEF","")</f>
        <v/>
      </c>
      <c r="H232" s="109" t="e">
        <f>_xlfn.SWITCH('Processing Settings'!G232,"Aggregation","AGGREGATE","Gross","GROSS","Netting ('UNWIND')","NET","Netting with Strange Nets ('NET/SPLIT')","NET","Aggregation with Linking","AGGREGATE")</f>
        <v>#N/A</v>
      </c>
      <c r="I232" s="109" t="e">
        <f>_xlfn.SWITCH('Processing Settings'!H232,"released","RELEASED","on hold","HOLD")</f>
        <v>#N/A</v>
      </c>
      <c r="J232" s="109" t="e">
        <f>IF(H232&lt;&gt;"",IF('Processing Settings'!G232="Gross","",IF(OR('Processing Settings'!G232="Netting with Strange Nets ('NET/SPLIT')",'Processing Settings'!G232="Aggregation with Linking",'Processing Settings'!G232="Aggregation"),"NET/SPLIT","UNWIND")),"")</f>
        <v>#N/A</v>
      </c>
      <c r="K232" s="112" t="str">
        <f ca="1">IF(C232&lt;&gt;0,IF(ISNUMBER(YEAR('Signature Sheet'!$H$31)),'Signature Sheet'!H$31,NOW()),"")</f>
        <v/>
      </c>
      <c r="L232" s="109" t="str">
        <f>IFERROR(_xlfn.SWITCH('Processing Settings'!K232,"New","INSERT","Update","UPDATE","Delete","DELETE"),"")</f>
        <v/>
      </c>
    </row>
    <row r="233" spans="1:12">
      <c r="A233" s="109" t="str">
        <f>IFERROR(_xlfn.SWITCH('Processing Settings'!C233,"Eurex Derivate","XEUR","Xetra","XETR","Börse Frankfurt","XFRA","Xetra|Börse Frankfurt","XETR","",""),"")</f>
        <v/>
      </c>
      <c r="B233" s="109" t="str">
        <f>'Processing Settings'!A233</f>
        <v/>
      </c>
      <c r="C233" s="109">
        <f>'Processing Settings'!B233</f>
        <v>0</v>
      </c>
      <c r="D233" s="113">
        <f>IF('Processing Settings'!D233="CBF(I)","CBL",'Processing Settings'!D233)</f>
        <v>0</v>
      </c>
      <c r="E233" s="109">
        <f>'Processing Settings'!E233</f>
        <v>0</v>
      </c>
      <c r="F233" s="111">
        <f>'Processing Settings'!F233</f>
        <v>0</v>
      </c>
      <c r="G233" s="109" t="str">
        <f>IF('Processing Settings'!E233&lt;&gt;"","DEF","")</f>
        <v/>
      </c>
      <c r="H233" s="109" t="e">
        <f>_xlfn.SWITCH('Processing Settings'!G233,"Aggregation","AGGREGATE","Gross","GROSS","Netting ('UNWIND')","NET","Netting with Strange Nets ('NET/SPLIT')","NET","Aggregation with Linking","AGGREGATE")</f>
        <v>#N/A</v>
      </c>
      <c r="I233" s="109" t="e">
        <f>_xlfn.SWITCH('Processing Settings'!H233,"released","RELEASED","on hold","HOLD")</f>
        <v>#N/A</v>
      </c>
      <c r="J233" s="109" t="e">
        <f>IF(H233&lt;&gt;"",IF('Processing Settings'!G233="Gross","",IF(OR('Processing Settings'!G233="Netting with Strange Nets ('NET/SPLIT')",'Processing Settings'!G233="Aggregation with Linking",'Processing Settings'!G233="Aggregation"),"NET/SPLIT","UNWIND")),"")</f>
        <v>#N/A</v>
      </c>
      <c r="K233" s="112" t="str">
        <f ca="1">IF(C233&lt;&gt;0,IF(ISNUMBER(YEAR('Signature Sheet'!$H$31)),'Signature Sheet'!H$31,NOW()),"")</f>
        <v/>
      </c>
      <c r="L233" s="109" t="str">
        <f>IFERROR(_xlfn.SWITCH('Processing Settings'!K233,"New","INSERT","Update","UPDATE","Delete","DELETE"),"")</f>
        <v/>
      </c>
    </row>
    <row r="234" spans="1:12">
      <c r="A234" s="109" t="str">
        <f>IFERROR(_xlfn.SWITCH('Processing Settings'!C234,"Eurex Derivate","XEUR","Xetra","XETR","Börse Frankfurt","XFRA","Xetra|Börse Frankfurt","XETR","",""),"")</f>
        <v/>
      </c>
      <c r="B234" s="109" t="str">
        <f>'Processing Settings'!A234</f>
        <v/>
      </c>
      <c r="C234" s="109">
        <f>'Processing Settings'!B234</f>
        <v>0</v>
      </c>
      <c r="D234" s="113">
        <f>IF('Processing Settings'!D234="CBF(I)","CBL",'Processing Settings'!D234)</f>
        <v>0</v>
      </c>
      <c r="E234" s="109">
        <f>'Processing Settings'!E234</f>
        <v>0</v>
      </c>
      <c r="F234" s="111">
        <f>'Processing Settings'!F234</f>
        <v>0</v>
      </c>
      <c r="G234" s="109" t="str">
        <f>IF('Processing Settings'!E234&lt;&gt;"","DEF","")</f>
        <v/>
      </c>
      <c r="H234" s="109" t="e">
        <f>_xlfn.SWITCH('Processing Settings'!G234,"Aggregation","AGGREGATE","Gross","GROSS","Netting ('UNWIND')","NET","Netting with Strange Nets ('NET/SPLIT')","NET","Aggregation with Linking","AGGREGATE")</f>
        <v>#N/A</v>
      </c>
      <c r="I234" s="109" t="e">
        <f>_xlfn.SWITCH('Processing Settings'!H234,"released","RELEASED","on hold","HOLD")</f>
        <v>#N/A</v>
      </c>
      <c r="J234" s="109" t="e">
        <f>IF(H234&lt;&gt;"",IF('Processing Settings'!G234="Gross","",IF(OR('Processing Settings'!G234="Netting with Strange Nets ('NET/SPLIT')",'Processing Settings'!G234="Aggregation with Linking",'Processing Settings'!G234="Aggregation"),"NET/SPLIT","UNWIND")),"")</f>
        <v>#N/A</v>
      </c>
      <c r="K234" s="112" t="str">
        <f ca="1">IF(C234&lt;&gt;0,IF(ISNUMBER(YEAR('Signature Sheet'!$H$31)),'Signature Sheet'!H$31,NOW()),"")</f>
        <v/>
      </c>
      <c r="L234" s="109" t="str">
        <f>IFERROR(_xlfn.SWITCH('Processing Settings'!K234,"New","INSERT","Update","UPDATE","Delete","DELETE"),"")</f>
        <v/>
      </c>
    </row>
    <row r="235" spans="1:12">
      <c r="A235" s="109" t="str">
        <f>IFERROR(_xlfn.SWITCH('Processing Settings'!C235,"Eurex Derivate","XEUR","Xetra","XETR","Börse Frankfurt","XFRA","Xetra|Börse Frankfurt","XETR","",""),"")</f>
        <v/>
      </c>
      <c r="B235" s="109" t="str">
        <f>'Processing Settings'!A235</f>
        <v/>
      </c>
      <c r="C235" s="109">
        <f>'Processing Settings'!B235</f>
        <v>0</v>
      </c>
      <c r="D235" s="113">
        <f>IF('Processing Settings'!D235="CBF(I)","CBL",'Processing Settings'!D235)</f>
        <v>0</v>
      </c>
      <c r="E235" s="109">
        <f>'Processing Settings'!E235</f>
        <v>0</v>
      </c>
      <c r="F235" s="111">
        <f>'Processing Settings'!F235</f>
        <v>0</v>
      </c>
      <c r="G235" s="109" t="str">
        <f>IF('Processing Settings'!E235&lt;&gt;"","DEF","")</f>
        <v/>
      </c>
      <c r="H235" s="109" t="e">
        <f>_xlfn.SWITCH('Processing Settings'!G235,"Aggregation","AGGREGATE","Gross","GROSS","Netting ('UNWIND')","NET","Netting with Strange Nets ('NET/SPLIT')","NET","Aggregation with Linking","AGGREGATE")</f>
        <v>#N/A</v>
      </c>
      <c r="I235" s="109" t="e">
        <f>_xlfn.SWITCH('Processing Settings'!H235,"released","RELEASED","on hold","HOLD")</f>
        <v>#N/A</v>
      </c>
      <c r="J235" s="109" t="e">
        <f>IF(H235&lt;&gt;"",IF('Processing Settings'!G235="Gross","",IF(OR('Processing Settings'!G235="Netting with Strange Nets ('NET/SPLIT')",'Processing Settings'!G235="Aggregation with Linking",'Processing Settings'!G235="Aggregation"),"NET/SPLIT","UNWIND")),"")</f>
        <v>#N/A</v>
      </c>
      <c r="K235" s="112" t="str">
        <f ca="1">IF(C235&lt;&gt;0,IF(ISNUMBER(YEAR('Signature Sheet'!$H$31)),'Signature Sheet'!H$31,NOW()),"")</f>
        <v/>
      </c>
      <c r="L235" s="109" t="str">
        <f>IFERROR(_xlfn.SWITCH('Processing Settings'!K235,"New","INSERT","Update","UPDATE","Delete","DELETE"),"")</f>
        <v/>
      </c>
    </row>
    <row r="236" spans="1:12">
      <c r="A236" s="109" t="str">
        <f>IFERROR(_xlfn.SWITCH('Processing Settings'!C236,"Eurex Derivate","XEUR","Xetra","XETR","Börse Frankfurt","XFRA","Xetra|Börse Frankfurt","XETR","",""),"")</f>
        <v/>
      </c>
      <c r="B236" s="109" t="str">
        <f>'Processing Settings'!A236</f>
        <v/>
      </c>
      <c r="C236" s="109">
        <f>'Processing Settings'!B236</f>
        <v>0</v>
      </c>
      <c r="D236" s="113">
        <f>IF('Processing Settings'!D236="CBF(I)","CBL",'Processing Settings'!D236)</f>
        <v>0</v>
      </c>
      <c r="E236" s="109">
        <f>'Processing Settings'!E236</f>
        <v>0</v>
      </c>
      <c r="F236" s="111">
        <f>'Processing Settings'!F236</f>
        <v>0</v>
      </c>
      <c r="G236" s="109" t="str">
        <f>IF('Processing Settings'!E236&lt;&gt;"","DEF","")</f>
        <v/>
      </c>
      <c r="H236" s="109" t="e">
        <f>_xlfn.SWITCH('Processing Settings'!G236,"Aggregation","AGGREGATE","Gross","GROSS","Netting ('UNWIND')","NET","Netting with Strange Nets ('NET/SPLIT')","NET","Aggregation with Linking","AGGREGATE")</f>
        <v>#N/A</v>
      </c>
      <c r="I236" s="109" t="e">
        <f>_xlfn.SWITCH('Processing Settings'!H236,"released","RELEASED","on hold","HOLD")</f>
        <v>#N/A</v>
      </c>
      <c r="J236" s="109" t="e">
        <f>IF(H236&lt;&gt;"",IF('Processing Settings'!G236="Gross","",IF(OR('Processing Settings'!G236="Netting with Strange Nets ('NET/SPLIT')",'Processing Settings'!G236="Aggregation with Linking",'Processing Settings'!G236="Aggregation"),"NET/SPLIT","UNWIND")),"")</f>
        <v>#N/A</v>
      </c>
      <c r="K236" s="112" t="str">
        <f ca="1">IF(C236&lt;&gt;0,IF(ISNUMBER(YEAR('Signature Sheet'!$H$31)),'Signature Sheet'!H$31,NOW()),"")</f>
        <v/>
      </c>
      <c r="L236" s="109" t="str">
        <f>IFERROR(_xlfn.SWITCH('Processing Settings'!K236,"New","INSERT","Update","UPDATE","Delete","DELETE"),"")</f>
        <v/>
      </c>
    </row>
    <row r="237" spans="1:12">
      <c r="A237" s="109" t="str">
        <f>IFERROR(_xlfn.SWITCH('Processing Settings'!C237,"Eurex Derivate","XEUR","Xetra","XETR","Börse Frankfurt","XFRA","Xetra|Börse Frankfurt","XETR","",""),"")</f>
        <v/>
      </c>
      <c r="B237" s="109" t="str">
        <f>'Processing Settings'!A237</f>
        <v/>
      </c>
      <c r="C237" s="109">
        <f>'Processing Settings'!B237</f>
        <v>0</v>
      </c>
      <c r="D237" s="113">
        <f>IF('Processing Settings'!D237="CBF(I)","CBL",'Processing Settings'!D237)</f>
        <v>0</v>
      </c>
      <c r="E237" s="109">
        <f>'Processing Settings'!E237</f>
        <v>0</v>
      </c>
      <c r="F237" s="111">
        <f>'Processing Settings'!F237</f>
        <v>0</v>
      </c>
      <c r="G237" s="109" t="str">
        <f>IF('Processing Settings'!E237&lt;&gt;"","DEF","")</f>
        <v/>
      </c>
      <c r="H237" s="109" t="e">
        <f>_xlfn.SWITCH('Processing Settings'!G237,"Aggregation","AGGREGATE","Gross","GROSS","Netting ('UNWIND')","NET","Netting with Strange Nets ('NET/SPLIT')","NET","Aggregation with Linking","AGGREGATE")</f>
        <v>#N/A</v>
      </c>
      <c r="I237" s="109" t="e">
        <f>_xlfn.SWITCH('Processing Settings'!H237,"released","RELEASED","on hold","HOLD")</f>
        <v>#N/A</v>
      </c>
      <c r="J237" s="109" t="e">
        <f>IF(H237&lt;&gt;"",IF('Processing Settings'!G237="Gross","",IF(OR('Processing Settings'!G237="Netting with Strange Nets ('NET/SPLIT')",'Processing Settings'!G237="Aggregation with Linking",'Processing Settings'!G237="Aggregation"),"NET/SPLIT","UNWIND")),"")</f>
        <v>#N/A</v>
      </c>
      <c r="K237" s="112" t="str">
        <f ca="1">IF(C237&lt;&gt;0,IF(ISNUMBER(YEAR('Signature Sheet'!$H$31)),'Signature Sheet'!H$31,NOW()),"")</f>
        <v/>
      </c>
      <c r="L237" s="109" t="str">
        <f>IFERROR(_xlfn.SWITCH('Processing Settings'!K237,"New","INSERT","Update","UPDATE","Delete","DELETE"),"")</f>
        <v/>
      </c>
    </row>
    <row r="238" spans="1:12">
      <c r="A238" s="109" t="str">
        <f>IFERROR(_xlfn.SWITCH('Processing Settings'!C238,"Eurex Derivate","XEUR","Xetra","XETR","Börse Frankfurt","XFRA","Xetra|Börse Frankfurt","XETR","",""),"")</f>
        <v/>
      </c>
      <c r="B238" s="109" t="str">
        <f>'Processing Settings'!A238</f>
        <v/>
      </c>
      <c r="C238" s="109">
        <f>'Processing Settings'!B238</f>
        <v>0</v>
      </c>
      <c r="D238" s="113">
        <f>IF('Processing Settings'!D238="CBF(I)","CBL",'Processing Settings'!D238)</f>
        <v>0</v>
      </c>
      <c r="E238" s="109">
        <f>'Processing Settings'!E238</f>
        <v>0</v>
      </c>
      <c r="F238" s="111">
        <f>'Processing Settings'!F238</f>
        <v>0</v>
      </c>
      <c r="G238" s="109" t="str">
        <f>IF('Processing Settings'!E238&lt;&gt;"","DEF","")</f>
        <v/>
      </c>
      <c r="H238" s="109" t="e">
        <f>_xlfn.SWITCH('Processing Settings'!G238,"Aggregation","AGGREGATE","Gross","GROSS","Netting ('UNWIND')","NET","Netting with Strange Nets ('NET/SPLIT')","NET","Aggregation with Linking","AGGREGATE")</f>
        <v>#N/A</v>
      </c>
      <c r="I238" s="109" t="e">
        <f>_xlfn.SWITCH('Processing Settings'!H238,"released","RELEASED","on hold","HOLD")</f>
        <v>#N/A</v>
      </c>
      <c r="J238" s="109" t="e">
        <f>IF(H238&lt;&gt;"",IF('Processing Settings'!G238="Gross","",IF(OR('Processing Settings'!G238="Netting with Strange Nets ('NET/SPLIT')",'Processing Settings'!G238="Aggregation with Linking",'Processing Settings'!G238="Aggregation"),"NET/SPLIT","UNWIND")),"")</f>
        <v>#N/A</v>
      </c>
      <c r="K238" s="112" t="str">
        <f ca="1">IF(C238&lt;&gt;0,IF(ISNUMBER(YEAR('Signature Sheet'!$H$31)),'Signature Sheet'!H$31,NOW()),"")</f>
        <v/>
      </c>
      <c r="L238" s="109" t="str">
        <f>IFERROR(_xlfn.SWITCH('Processing Settings'!K238,"New","INSERT","Update","UPDATE","Delete","DELETE"),"")</f>
        <v/>
      </c>
    </row>
    <row r="239" spans="1:12">
      <c r="A239" s="109" t="str">
        <f>IFERROR(_xlfn.SWITCH('Processing Settings'!C239,"Eurex Derivate","XEUR","Xetra","XETR","Börse Frankfurt","XFRA","Xetra|Börse Frankfurt","XETR","",""),"")</f>
        <v/>
      </c>
      <c r="B239" s="109" t="str">
        <f>'Processing Settings'!A239</f>
        <v/>
      </c>
      <c r="C239" s="109">
        <f>'Processing Settings'!B239</f>
        <v>0</v>
      </c>
      <c r="D239" s="113">
        <f>IF('Processing Settings'!D239="CBF(I)","CBL",'Processing Settings'!D239)</f>
        <v>0</v>
      </c>
      <c r="E239" s="109">
        <f>'Processing Settings'!E239</f>
        <v>0</v>
      </c>
      <c r="F239" s="111">
        <f>'Processing Settings'!F239</f>
        <v>0</v>
      </c>
      <c r="G239" s="109" t="str">
        <f>IF('Processing Settings'!E239&lt;&gt;"","DEF","")</f>
        <v/>
      </c>
      <c r="H239" s="109" t="e">
        <f>_xlfn.SWITCH('Processing Settings'!G239,"Aggregation","AGGREGATE","Gross","GROSS","Netting ('UNWIND')","NET","Netting with Strange Nets ('NET/SPLIT')","NET","Aggregation with Linking","AGGREGATE")</f>
        <v>#N/A</v>
      </c>
      <c r="I239" s="109" t="e">
        <f>_xlfn.SWITCH('Processing Settings'!H239,"released","RELEASED","on hold","HOLD")</f>
        <v>#N/A</v>
      </c>
      <c r="J239" s="109" t="e">
        <f>IF(H239&lt;&gt;"",IF('Processing Settings'!G239="Gross","",IF(OR('Processing Settings'!G239="Netting with Strange Nets ('NET/SPLIT')",'Processing Settings'!G239="Aggregation with Linking",'Processing Settings'!G239="Aggregation"),"NET/SPLIT","UNWIND")),"")</f>
        <v>#N/A</v>
      </c>
      <c r="K239" s="112" t="str">
        <f ca="1">IF(C239&lt;&gt;0,IF(ISNUMBER(YEAR('Signature Sheet'!$H$31)),'Signature Sheet'!H$31,NOW()),"")</f>
        <v/>
      </c>
      <c r="L239" s="109" t="str">
        <f>IFERROR(_xlfn.SWITCH('Processing Settings'!K239,"New","INSERT","Update","UPDATE","Delete","DELETE"),"")</f>
        <v/>
      </c>
    </row>
    <row r="240" spans="1:12">
      <c r="A240" s="109" t="str">
        <f>IFERROR(_xlfn.SWITCH('Processing Settings'!C240,"Eurex Derivate","XEUR","Xetra","XETR","Börse Frankfurt","XFRA","Xetra|Börse Frankfurt","XETR","",""),"")</f>
        <v/>
      </c>
      <c r="B240" s="109" t="str">
        <f>'Processing Settings'!A240</f>
        <v/>
      </c>
      <c r="C240" s="109">
        <f>'Processing Settings'!B240</f>
        <v>0</v>
      </c>
      <c r="D240" s="113">
        <f>IF('Processing Settings'!D240="CBF(I)","CBL",'Processing Settings'!D240)</f>
        <v>0</v>
      </c>
      <c r="E240" s="109">
        <f>'Processing Settings'!E240</f>
        <v>0</v>
      </c>
      <c r="F240" s="111">
        <f>'Processing Settings'!F240</f>
        <v>0</v>
      </c>
      <c r="G240" s="109" t="str">
        <f>IF('Processing Settings'!E240&lt;&gt;"","DEF","")</f>
        <v/>
      </c>
      <c r="H240" s="109" t="e">
        <f>_xlfn.SWITCH('Processing Settings'!G240,"Aggregation","AGGREGATE","Gross","GROSS","Netting ('UNWIND')","NET","Netting with Strange Nets ('NET/SPLIT')","NET","Aggregation with Linking","AGGREGATE")</f>
        <v>#N/A</v>
      </c>
      <c r="I240" s="109" t="e">
        <f>_xlfn.SWITCH('Processing Settings'!H240,"released","RELEASED","on hold","HOLD")</f>
        <v>#N/A</v>
      </c>
      <c r="J240" s="109" t="e">
        <f>IF(H240&lt;&gt;"",IF('Processing Settings'!G240="Gross","",IF(OR('Processing Settings'!G240="Netting with Strange Nets ('NET/SPLIT')",'Processing Settings'!G240="Aggregation with Linking",'Processing Settings'!G240="Aggregation"),"NET/SPLIT","UNWIND")),"")</f>
        <v>#N/A</v>
      </c>
      <c r="K240" s="112" t="str">
        <f ca="1">IF(C240&lt;&gt;0,IF(ISNUMBER(YEAR('Signature Sheet'!$H$31)),'Signature Sheet'!H$31,NOW()),"")</f>
        <v/>
      </c>
      <c r="L240" s="109" t="str">
        <f>IFERROR(_xlfn.SWITCH('Processing Settings'!K240,"New","INSERT","Update","UPDATE","Delete","DELETE"),"")</f>
        <v/>
      </c>
    </row>
    <row r="241" spans="1:12">
      <c r="A241" s="109" t="str">
        <f>IFERROR(_xlfn.SWITCH('Processing Settings'!C241,"Eurex Derivate","XEUR","Xetra","XETR","Börse Frankfurt","XFRA","Xetra|Börse Frankfurt","XETR","",""),"")</f>
        <v/>
      </c>
      <c r="B241" s="109" t="str">
        <f>'Processing Settings'!A241</f>
        <v/>
      </c>
      <c r="C241" s="109">
        <f>'Processing Settings'!B241</f>
        <v>0</v>
      </c>
      <c r="D241" s="113">
        <f>IF('Processing Settings'!D241="CBF(I)","CBL",'Processing Settings'!D241)</f>
        <v>0</v>
      </c>
      <c r="E241" s="109">
        <f>'Processing Settings'!E241</f>
        <v>0</v>
      </c>
      <c r="F241" s="111">
        <f>'Processing Settings'!F241</f>
        <v>0</v>
      </c>
      <c r="G241" s="109" t="str">
        <f>IF('Processing Settings'!E241&lt;&gt;"","DEF","")</f>
        <v/>
      </c>
      <c r="H241" s="109" t="e">
        <f>_xlfn.SWITCH('Processing Settings'!G241,"Aggregation","AGGREGATE","Gross","GROSS","Netting ('UNWIND')","NET","Netting with Strange Nets ('NET/SPLIT')","NET","Aggregation with Linking","AGGREGATE")</f>
        <v>#N/A</v>
      </c>
      <c r="I241" s="109" t="e">
        <f>_xlfn.SWITCH('Processing Settings'!H241,"released","RELEASED","on hold","HOLD")</f>
        <v>#N/A</v>
      </c>
      <c r="J241" s="109" t="e">
        <f>IF(H241&lt;&gt;"",IF('Processing Settings'!G241="Gross","",IF(OR('Processing Settings'!G241="Netting with Strange Nets ('NET/SPLIT')",'Processing Settings'!G241="Aggregation with Linking",'Processing Settings'!G241="Aggregation"),"NET/SPLIT","UNWIND")),"")</f>
        <v>#N/A</v>
      </c>
      <c r="K241" s="112" t="str">
        <f ca="1">IF(C241&lt;&gt;0,IF(ISNUMBER(YEAR('Signature Sheet'!$H$31)),'Signature Sheet'!H$31,NOW()),"")</f>
        <v/>
      </c>
      <c r="L241" s="109" t="str">
        <f>IFERROR(_xlfn.SWITCH('Processing Settings'!K241,"New","INSERT","Update","UPDATE","Delete","DELETE"),"")</f>
        <v/>
      </c>
    </row>
    <row r="242" spans="1:12">
      <c r="A242" s="109" t="str">
        <f>IFERROR(_xlfn.SWITCH('Processing Settings'!C242,"Eurex Derivate","XEUR","Xetra","XETR","Börse Frankfurt","XFRA","Xetra|Börse Frankfurt","XETR","",""),"")</f>
        <v/>
      </c>
      <c r="B242" s="109" t="str">
        <f>'Processing Settings'!A242</f>
        <v/>
      </c>
      <c r="C242" s="109">
        <f>'Processing Settings'!B242</f>
        <v>0</v>
      </c>
      <c r="D242" s="113">
        <f>IF('Processing Settings'!D242="CBF(I)","CBL",'Processing Settings'!D242)</f>
        <v>0</v>
      </c>
      <c r="E242" s="109">
        <f>'Processing Settings'!E242</f>
        <v>0</v>
      </c>
      <c r="F242" s="111">
        <f>'Processing Settings'!F242</f>
        <v>0</v>
      </c>
      <c r="G242" s="109" t="str">
        <f>IF('Processing Settings'!E242&lt;&gt;"","DEF","")</f>
        <v/>
      </c>
      <c r="H242" s="109" t="e">
        <f>_xlfn.SWITCH('Processing Settings'!G242,"Aggregation","AGGREGATE","Gross","GROSS","Netting ('UNWIND')","NET","Netting with Strange Nets ('NET/SPLIT')","NET","Aggregation with Linking","AGGREGATE")</f>
        <v>#N/A</v>
      </c>
      <c r="I242" s="109" t="e">
        <f>_xlfn.SWITCH('Processing Settings'!H242,"released","RELEASED","on hold","HOLD")</f>
        <v>#N/A</v>
      </c>
      <c r="J242" s="109" t="e">
        <f>IF(H242&lt;&gt;"",IF('Processing Settings'!G242="Gross","",IF(OR('Processing Settings'!G242="Netting with Strange Nets ('NET/SPLIT')",'Processing Settings'!G242="Aggregation with Linking",'Processing Settings'!G242="Aggregation"),"NET/SPLIT","UNWIND")),"")</f>
        <v>#N/A</v>
      </c>
      <c r="K242" s="112" t="str">
        <f ca="1">IF(C242&lt;&gt;0,IF(ISNUMBER(YEAR('Signature Sheet'!$H$31)),'Signature Sheet'!H$31,NOW()),"")</f>
        <v/>
      </c>
      <c r="L242" s="109" t="str">
        <f>IFERROR(_xlfn.SWITCH('Processing Settings'!K242,"New","INSERT","Update","UPDATE","Delete","DELETE"),"")</f>
        <v/>
      </c>
    </row>
    <row r="243" spans="1:12">
      <c r="A243" s="109" t="str">
        <f>IFERROR(_xlfn.SWITCH('Processing Settings'!C243,"Eurex Derivate","XEUR","Xetra","XETR","Börse Frankfurt","XFRA","Xetra|Börse Frankfurt","XETR","",""),"")</f>
        <v/>
      </c>
      <c r="B243" s="109" t="str">
        <f>'Processing Settings'!A243</f>
        <v/>
      </c>
      <c r="C243" s="109">
        <f>'Processing Settings'!B243</f>
        <v>0</v>
      </c>
      <c r="D243" s="113">
        <f>IF('Processing Settings'!D243="CBF(I)","CBL",'Processing Settings'!D243)</f>
        <v>0</v>
      </c>
      <c r="E243" s="109">
        <f>'Processing Settings'!E243</f>
        <v>0</v>
      </c>
      <c r="F243" s="111">
        <f>'Processing Settings'!F243</f>
        <v>0</v>
      </c>
      <c r="G243" s="109" t="str">
        <f>IF('Processing Settings'!E243&lt;&gt;"","DEF","")</f>
        <v/>
      </c>
      <c r="H243" s="109" t="e">
        <f>_xlfn.SWITCH('Processing Settings'!G243,"Aggregation","AGGREGATE","Gross","GROSS","Netting ('UNWIND')","NET","Netting with Strange Nets ('NET/SPLIT')","NET","Aggregation with Linking","AGGREGATE")</f>
        <v>#N/A</v>
      </c>
      <c r="I243" s="109" t="e">
        <f>_xlfn.SWITCH('Processing Settings'!H243,"released","RELEASED","on hold","HOLD")</f>
        <v>#N/A</v>
      </c>
      <c r="J243" s="109" t="e">
        <f>IF(H243&lt;&gt;"",IF('Processing Settings'!G243="Gross","",IF(OR('Processing Settings'!G243="Netting with Strange Nets ('NET/SPLIT')",'Processing Settings'!G243="Aggregation with Linking",'Processing Settings'!G243="Aggregation"),"NET/SPLIT","UNWIND")),"")</f>
        <v>#N/A</v>
      </c>
      <c r="K243" s="112" t="str">
        <f ca="1">IF(C243&lt;&gt;0,IF(ISNUMBER(YEAR('Signature Sheet'!$H$31)),'Signature Sheet'!H$31,NOW()),"")</f>
        <v/>
      </c>
      <c r="L243" s="109" t="str">
        <f>IFERROR(_xlfn.SWITCH('Processing Settings'!K243,"New","INSERT","Update","UPDATE","Delete","DELETE"),"")</f>
        <v/>
      </c>
    </row>
    <row r="244" spans="1:12">
      <c r="A244" s="109" t="str">
        <f>IFERROR(_xlfn.SWITCH('Processing Settings'!C244,"Eurex Derivate","XEUR","Xetra","XETR","Börse Frankfurt","XFRA","Xetra|Börse Frankfurt","XETR","",""),"")</f>
        <v/>
      </c>
      <c r="B244" s="109" t="str">
        <f>'Processing Settings'!A244</f>
        <v/>
      </c>
      <c r="C244" s="109">
        <f>'Processing Settings'!B244</f>
        <v>0</v>
      </c>
      <c r="D244" s="113">
        <f>IF('Processing Settings'!D244="CBF(I)","CBL",'Processing Settings'!D244)</f>
        <v>0</v>
      </c>
      <c r="E244" s="109">
        <f>'Processing Settings'!E244</f>
        <v>0</v>
      </c>
      <c r="F244" s="111">
        <f>'Processing Settings'!F244</f>
        <v>0</v>
      </c>
      <c r="G244" s="109" t="str">
        <f>IF('Processing Settings'!E244&lt;&gt;"","DEF","")</f>
        <v/>
      </c>
      <c r="H244" s="109" t="e">
        <f>_xlfn.SWITCH('Processing Settings'!G244,"Aggregation","AGGREGATE","Gross","GROSS","Netting ('UNWIND')","NET","Netting with Strange Nets ('NET/SPLIT')","NET","Aggregation with Linking","AGGREGATE")</f>
        <v>#N/A</v>
      </c>
      <c r="I244" s="109" t="e">
        <f>_xlfn.SWITCH('Processing Settings'!H244,"released","RELEASED","on hold","HOLD")</f>
        <v>#N/A</v>
      </c>
      <c r="J244" s="109" t="e">
        <f>IF(H244&lt;&gt;"",IF('Processing Settings'!G244="Gross","",IF(OR('Processing Settings'!G244="Netting with Strange Nets ('NET/SPLIT')",'Processing Settings'!G244="Aggregation with Linking",'Processing Settings'!G244="Aggregation"),"NET/SPLIT","UNWIND")),"")</f>
        <v>#N/A</v>
      </c>
      <c r="K244" s="112" t="str">
        <f ca="1">IF(C244&lt;&gt;0,IF(ISNUMBER(YEAR('Signature Sheet'!$H$31)),'Signature Sheet'!H$31,NOW()),"")</f>
        <v/>
      </c>
      <c r="L244" s="109" t="str">
        <f>IFERROR(_xlfn.SWITCH('Processing Settings'!K244,"New","INSERT","Update","UPDATE","Delete","DELETE"),"")</f>
        <v/>
      </c>
    </row>
    <row r="245" spans="1:12">
      <c r="A245" s="109" t="str">
        <f>IFERROR(_xlfn.SWITCH('Processing Settings'!C245,"Eurex Derivate","XEUR","Xetra","XETR","Börse Frankfurt","XFRA","Xetra|Börse Frankfurt","XETR","",""),"")</f>
        <v/>
      </c>
      <c r="B245" s="109" t="str">
        <f>'Processing Settings'!A245</f>
        <v/>
      </c>
      <c r="C245" s="109">
        <f>'Processing Settings'!B245</f>
        <v>0</v>
      </c>
      <c r="D245" s="113">
        <f>IF('Processing Settings'!D245="CBF(I)","CBL",'Processing Settings'!D245)</f>
        <v>0</v>
      </c>
      <c r="E245" s="109">
        <f>'Processing Settings'!E245</f>
        <v>0</v>
      </c>
      <c r="F245" s="111">
        <f>'Processing Settings'!F245</f>
        <v>0</v>
      </c>
      <c r="G245" s="109" t="str">
        <f>IF('Processing Settings'!E245&lt;&gt;"","DEF","")</f>
        <v/>
      </c>
      <c r="H245" s="109" t="e">
        <f>_xlfn.SWITCH('Processing Settings'!G245,"Aggregation","AGGREGATE","Gross","GROSS","Netting ('UNWIND')","NET","Netting with Strange Nets ('NET/SPLIT')","NET","Aggregation with Linking","AGGREGATE")</f>
        <v>#N/A</v>
      </c>
      <c r="I245" s="109" t="e">
        <f>_xlfn.SWITCH('Processing Settings'!H245,"released","RELEASED","on hold","HOLD")</f>
        <v>#N/A</v>
      </c>
      <c r="J245" s="109" t="e">
        <f>IF(H245&lt;&gt;"",IF('Processing Settings'!G245="Gross","",IF(OR('Processing Settings'!G245="Netting with Strange Nets ('NET/SPLIT')",'Processing Settings'!G245="Aggregation with Linking",'Processing Settings'!G245="Aggregation"),"NET/SPLIT","UNWIND")),"")</f>
        <v>#N/A</v>
      </c>
      <c r="K245" s="112" t="str">
        <f ca="1">IF(C245&lt;&gt;0,IF(ISNUMBER(YEAR('Signature Sheet'!$H$31)),'Signature Sheet'!H$31,NOW()),"")</f>
        <v/>
      </c>
      <c r="L245" s="109" t="str">
        <f>IFERROR(_xlfn.SWITCH('Processing Settings'!K245,"New","INSERT","Update","UPDATE","Delete","DELETE"),"")</f>
        <v/>
      </c>
    </row>
    <row r="246" spans="1:12">
      <c r="A246" s="109" t="str">
        <f>IFERROR(_xlfn.SWITCH('Processing Settings'!C246,"Eurex Derivate","XEUR","Xetra","XETR","Börse Frankfurt","XFRA","Xetra|Börse Frankfurt","XETR","",""),"")</f>
        <v/>
      </c>
      <c r="B246" s="109" t="str">
        <f>'Processing Settings'!A246</f>
        <v/>
      </c>
      <c r="C246" s="109">
        <f>'Processing Settings'!B246</f>
        <v>0</v>
      </c>
      <c r="D246" s="113">
        <f>IF('Processing Settings'!D246="CBF(I)","CBL",'Processing Settings'!D246)</f>
        <v>0</v>
      </c>
      <c r="E246" s="109">
        <f>'Processing Settings'!E246</f>
        <v>0</v>
      </c>
      <c r="F246" s="111">
        <f>'Processing Settings'!F246</f>
        <v>0</v>
      </c>
      <c r="G246" s="109" t="str">
        <f>IF('Processing Settings'!E246&lt;&gt;"","DEF","")</f>
        <v/>
      </c>
      <c r="H246" s="109" t="e">
        <f>_xlfn.SWITCH('Processing Settings'!G246,"Aggregation","AGGREGATE","Gross","GROSS","Netting ('UNWIND')","NET","Netting with Strange Nets ('NET/SPLIT')","NET","Aggregation with Linking","AGGREGATE")</f>
        <v>#N/A</v>
      </c>
      <c r="I246" s="109" t="e">
        <f>_xlfn.SWITCH('Processing Settings'!H246,"released","RELEASED","on hold","HOLD")</f>
        <v>#N/A</v>
      </c>
      <c r="J246" s="109" t="e">
        <f>IF(H246&lt;&gt;"",IF('Processing Settings'!G246="Gross","",IF(OR('Processing Settings'!G246="Netting with Strange Nets ('NET/SPLIT')",'Processing Settings'!G246="Aggregation with Linking",'Processing Settings'!G246="Aggregation"),"NET/SPLIT","UNWIND")),"")</f>
        <v>#N/A</v>
      </c>
      <c r="K246" s="112" t="str">
        <f ca="1">IF(C246&lt;&gt;0,IF(ISNUMBER(YEAR('Signature Sheet'!$H$31)),'Signature Sheet'!H$31,NOW()),"")</f>
        <v/>
      </c>
      <c r="L246" s="109" t="str">
        <f>IFERROR(_xlfn.SWITCH('Processing Settings'!K246,"New","INSERT","Update","UPDATE","Delete","DELETE"),"")</f>
        <v/>
      </c>
    </row>
    <row r="247" spans="1:12">
      <c r="A247" s="109" t="str">
        <f>IFERROR(_xlfn.SWITCH('Processing Settings'!C247,"Eurex Derivate","XEUR","Xetra","XETR","Börse Frankfurt","XFRA","Xetra|Börse Frankfurt","XETR","",""),"")</f>
        <v/>
      </c>
      <c r="B247" s="109" t="str">
        <f>'Processing Settings'!A247</f>
        <v/>
      </c>
      <c r="C247" s="109">
        <f>'Processing Settings'!B247</f>
        <v>0</v>
      </c>
      <c r="D247" s="113">
        <f>IF('Processing Settings'!D247="CBF(I)","CBL",'Processing Settings'!D247)</f>
        <v>0</v>
      </c>
      <c r="E247" s="109">
        <f>'Processing Settings'!E247</f>
        <v>0</v>
      </c>
      <c r="F247" s="111">
        <f>'Processing Settings'!F247</f>
        <v>0</v>
      </c>
      <c r="G247" s="109" t="str">
        <f>IF('Processing Settings'!E247&lt;&gt;"","DEF","")</f>
        <v/>
      </c>
      <c r="H247" s="109" t="e">
        <f>_xlfn.SWITCH('Processing Settings'!G247,"Aggregation","AGGREGATE","Gross","GROSS","Netting ('UNWIND')","NET","Netting with Strange Nets ('NET/SPLIT')","NET","Aggregation with Linking","AGGREGATE")</f>
        <v>#N/A</v>
      </c>
      <c r="I247" s="109" t="e">
        <f>_xlfn.SWITCH('Processing Settings'!H247,"released","RELEASED","on hold","HOLD")</f>
        <v>#N/A</v>
      </c>
      <c r="J247" s="109" t="e">
        <f>IF(H247&lt;&gt;"",IF('Processing Settings'!G247="Gross","",IF(OR('Processing Settings'!G247="Netting with Strange Nets ('NET/SPLIT')",'Processing Settings'!G247="Aggregation with Linking",'Processing Settings'!G247="Aggregation"),"NET/SPLIT","UNWIND")),"")</f>
        <v>#N/A</v>
      </c>
      <c r="K247" s="112" t="str">
        <f ca="1">IF(C247&lt;&gt;0,IF(ISNUMBER(YEAR('Signature Sheet'!$H$31)),'Signature Sheet'!H$31,NOW()),"")</f>
        <v/>
      </c>
      <c r="L247" s="109" t="str">
        <f>IFERROR(_xlfn.SWITCH('Processing Settings'!K247,"New","INSERT","Update","UPDATE","Delete","DELETE"),"")</f>
        <v/>
      </c>
    </row>
    <row r="248" spans="1:12">
      <c r="A248" s="109" t="str">
        <f>IFERROR(_xlfn.SWITCH('Processing Settings'!C248,"Eurex Derivate","XEUR","Xetra","XETR","Börse Frankfurt","XFRA","Xetra|Börse Frankfurt","XETR","",""),"")</f>
        <v/>
      </c>
      <c r="B248" s="109" t="str">
        <f>'Processing Settings'!A248</f>
        <v/>
      </c>
      <c r="C248" s="109">
        <f>'Processing Settings'!B248</f>
        <v>0</v>
      </c>
      <c r="D248" s="113">
        <f>IF('Processing Settings'!D248="CBF(I)","CBL",'Processing Settings'!D248)</f>
        <v>0</v>
      </c>
      <c r="E248" s="109">
        <f>'Processing Settings'!E248</f>
        <v>0</v>
      </c>
      <c r="F248" s="111">
        <f>'Processing Settings'!F248</f>
        <v>0</v>
      </c>
      <c r="G248" s="109" t="str">
        <f>IF('Processing Settings'!E248&lt;&gt;"","DEF","")</f>
        <v/>
      </c>
      <c r="H248" s="109" t="e">
        <f>_xlfn.SWITCH('Processing Settings'!G248,"Aggregation","AGGREGATE","Gross","GROSS","Netting ('UNWIND')","NET","Netting with Strange Nets ('NET/SPLIT')","NET","Aggregation with Linking","AGGREGATE")</f>
        <v>#N/A</v>
      </c>
      <c r="I248" s="109" t="e">
        <f>_xlfn.SWITCH('Processing Settings'!H248,"released","RELEASED","on hold","HOLD")</f>
        <v>#N/A</v>
      </c>
      <c r="J248" s="109" t="e">
        <f>IF(H248&lt;&gt;"",IF('Processing Settings'!G248="Gross","",IF(OR('Processing Settings'!G248="Netting with Strange Nets ('NET/SPLIT')",'Processing Settings'!G248="Aggregation with Linking",'Processing Settings'!G248="Aggregation"),"NET/SPLIT","UNWIND")),"")</f>
        <v>#N/A</v>
      </c>
      <c r="K248" s="112" t="str">
        <f ca="1">IF(C248&lt;&gt;0,IF(ISNUMBER(YEAR('Signature Sheet'!$H$31)),'Signature Sheet'!H$31,NOW()),"")</f>
        <v/>
      </c>
      <c r="L248" s="109" t="str">
        <f>IFERROR(_xlfn.SWITCH('Processing Settings'!K248,"New","INSERT","Update","UPDATE","Delete","DELETE"),"")</f>
        <v/>
      </c>
    </row>
    <row r="249" spans="1:12">
      <c r="A249" s="109" t="str">
        <f>IFERROR(_xlfn.SWITCH('Processing Settings'!C249,"Eurex Derivate","XEUR","Xetra","XETR","Börse Frankfurt","XFRA","Xetra|Börse Frankfurt","XETR","",""),"")</f>
        <v/>
      </c>
      <c r="B249" s="109" t="str">
        <f>'Processing Settings'!A249</f>
        <v/>
      </c>
      <c r="C249" s="109">
        <f>'Processing Settings'!B249</f>
        <v>0</v>
      </c>
      <c r="D249" s="113">
        <f>IF('Processing Settings'!D249="CBF(I)","CBL",'Processing Settings'!D249)</f>
        <v>0</v>
      </c>
      <c r="E249" s="109">
        <f>'Processing Settings'!E249</f>
        <v>0</v>
      </c>
      <c r="F249" s="111">
        <f>'Processing Settings'!F249</f>
        <v>0</v>
      </c>
      <c r="G249" s="109" t="str">
        <f>IF('Processing Settings'!E249&lt;&gt;"","DEF","")</f>
        <v/>
      </c>
      <c r="H249" s="109" t="e">
        <f>_xlfn.SWITCH('Processing Settings'!G249,"Aggregation","AGGREGATE","Gross","GROSS","Netting ('UNWIND')","NET","Netting with Strange Nets ('NET/SPLIT')","NET","Aggregation with Linking","AGGREGATE")</f>
        <v>#N/A</v>
      </c>
      <c r="I249" s="109" t="e">
        <f>_xlfn.SWITCH('Processing Settings'!H249,"released","RELEASED","on hold","HOLD")</f>
        <v>#N/A</v>
      </c>
      <c r="J249" s="109" t="e">
        <f>IF(H249&lt;&gt;"",IF('Processing Settings'!G249="Gross","",IF(OR('Processing Settings'!G249="Netting with Strange Nets ('NET/SPLIT')",'Processing Settings'!G249="Aggregation with Linking",'Processing Settings'!G249="Aggregation"),"NET/SPLIT","UNWIND")),"")</f>
        <v>#N/A</v>
      </c>
      <c r="K249" s="112" t="str">
        <f ca="1">IF(C249&lt;&gt;0,IF(ISNUMBER(YEAR('Signature Sheet'!$H$31)),'Signature Sheet'!H$31,NOW()),"")</f>
        <v/>
      </c>
      <c r="L249" s="109" t="str">
        <f>IFERROR(_xlfn.SWITCH('Processing Settings'!K249,"New","INSERT","Update","UPDATE","Delete","DELETE"),"")</f>
        <v/>
      </c>
    </row>
    <row r="250" spans="1:12">
      <c r="A250" s="109" t="str">
        <f>IFERROR(_xlfn.SWITCH('Processing Settings'!C250,"Eurex Derivate","XEUR","Xetra","XETR","Börse Frankfurt","XFRA","Xetra|Börse Frankfurt","XETR","",""),"")</f>
        <v/>
      </c>
      <c r="B250" s="109" t="str">
        <f>'Processing Settings'!A250</f>
        <v/>
      </c>
      <c r="C250" s="109">
        <f>'Processing Settings'!B250</f>
        <v>0</v>
      </c>
      <c r="D250" s="113">
        <f>IF('Processing Settings'!D250="CBF(I)","CBL",'Processing Settings'!D250)</f>
        <v>0</v>
      </c>
      <c r="E250" s="109">
        <f>'Processing Settings'!E250</f>
        <v>0</v>
      </c>
      <c r="F250" s="111">
        <f>'Processing Settings'!F250</f>
        <v>0</v>
      </c>
      <c r="G250" s="109" t="str">
        <f>IF('Processing Settings'!E250&lt;&gt;"","DEF","")</f>
        <v/>
      </c>
      <c r="H250" s="109" t="e">
        <f>_xlfn.SWITCH('Processing Settings'!G250,"Aggregation","AGGREGATE","Gross","GROSS","Netting ('UNWIND')","NET","Netting with Strange Nets ('NET/SPLIT')","NET","Aggregation with Linking","AGGREGATE")</f>
        <v>#N/A</v>
      </c>
      <c r="I250" s="109" t="e">
        <f>_xlfn.SWITCH('Processing Settings'!H250,"released","RELEASED","on hold","HOLD")</f>
        <v>#N/A</v>
      </c>
      <c r="J250" s="109" t="e">
        <f>IF(H250&lt;&gt;"",IF('Processing Settings'!G250="Gross","",IF(OR('Processing Settings'!G250="Netting with Strange Nets ('NET/SPLIT')",'Processing Settings'!G250="Aggregation with Linking",'Processing Settings'!G250="Aggregation"),"NET/SPLIT","UNWIND")),"")</f>
        <v>#N/A</v>
      </c>
      <c r="K250" s="112" t="str">
        <f ca="1">IF(C250&lt;&gt;0,IF(ISNUMBER(YEAR('Signature Sheet'!$H$31)),'Signature Sheet'!H$31,NOW()),"")</f>
        <v/>
      </c>
      <c r="L250" s="109" t="str">
        <f>IFERROR(_xlfn.SWITCH('Processing Settings'!K250,"New","INSERT","Update","UPDATE","Delete","DELETE"),"")</f>
        <v/>
      </c>
    </row>
    <row r="251" spans="1:12">
      <c r="A251" s="109" t="str">
        <f>IFERROR(_xlfn.SWITCH('Processing Settings'!C251,"Eurex Derivate","XEUR","Xetra","XETR","Börse Frankfurt","XFRA","Xetra|Börse Frankfurt","XETR","",""),"")</f>
        <v/>
      </c>
      <c r="B251" s="109" t="str">
        <f>'Processing Settings'!A251</f>
        <v/>
      </c>
      <c r="C251" s="109">
        <f>'Processing Settings'!B251</f>
        <v>0</v>
      </c>
      <c r="D251" s="113">
        <f>IF('Processing Settings'!D251="CBF(I)","CBL",'Processing Settings'!D251)</f>
        <v>0</v>
      </c>
      <c r="E251" s="109">
        <f>'Processing Settings'!E251</f>
        <v>0</v>
      </c>
      <c r="F251" s="111">
        <f>'Processing Settings'!F251</f>
        <v>0</v>
      </c>
      <c r="G251" s="109" t="str">
        <f>IF('Processing Settings'!E251&lt;&gt;"","DEF","")</f>
        <v/>
      </c>
      <c r="H251" s="109" t="e">
        <f>_xlfn.SWITCH('Processing Settings'!G251,"Aggregation","AGGREGATE","Gross","GROSS","Netting ('UNWIND')","NET","Netting with Strange Nets ('NET/SPLIT')","NET","Aggregation with Linking","AGGREGATE")</f>
        <v>#N/A</v>
      </c>
      <c r="I251" s="109" t="e">
        <f>_xlfn.SWITCH('Processing Settings'!H251,"released","RELEASED","on hold","HOLD")</f>
        <v>#N/A</v>
      </c>
      <c r="J251" s="109" t="e">
        <f>IF(H251&lt;&gt;"",IF('Processing Settings'!G251="Gross","",IF(OR('Processing Settings'!G251="Netting with Strange Nets ('NET/SPLIT')",'Processing Settings'!G251="Aggregation with Linking",'Processing Settings'!G251="Aggregation"),"NET/SPLIT","UNWIND")),"")</f>
        <v>#N/A</v>
      </c>
      <c r="K251" s="112" t="str">
        <f ca="1">IF(C251&lt;&gt;0,IF(ISNUMBER(YEAR('Signature Sheet'!$H$31)),'Signature Sheet'!H$31,NOW()),"")</f>
        <v/>
      </c>
      <c r="L251" s="109" t="str">
        <f>IFERROR(_xlfn.SWITCH('Processing Settings'!K251,"New","INSERT","Update","UPDATE","Delete","DELETE"),"")</f>
        <v/>
      </c>
    </row>
    <row r="252" spans="1:12">
      <c r="A252" s="109" t="str">
        <f>IFERROR(_xlfn.SWITCH('Processing Settings'!C252,"Eurex Derivate","XEUR","Xetra","XETR","Börse Frankfurt","XFRA","Xetra|Börse Frankfurt","XETR","",""),"")</f>
        <v/>
      </c>
      <c r="B252" s="109" t="str">
        <f>'Processing Settings'!A252</f>
        <v/>
      </c>
      <c r="C252" s="109">
        <f>'Processing Settings'!B252</f>
        <v>0</v>
      </c>
      <c r="D252" s="113">
        <f>IF('Processing Settings'!D252="CBF(I)","CBL",'Processing Settings'!D252)</f>
        <v>0</v>
      </c>
      <c r="E252" s="109">
        <f>'Processing Settings'!E252</f>
        <v>0</v>
      </c>
      <c r="F252" s="111">
        <f>'Processing Settings'!F252</f>
        <v>0</v>
      </c>
      <c r="G252" s="109" t="str">
        <f>IF('Processing Settings'!E252&lt;&gt;"","DEF","")</f>
        <v/>
      </c>
      <c r="H252" s="109" t="e">
        <f>_xlfn.SWITCH('Processing Settings'!G252,"Aggregation","AGGREGATE","Gross","GROSS","Netting ('UNWIND')","NET","Netting with Strange Nets ('NET/SPLIT')","NET","Aggregation with Linking","AGGREGATE")</f>
        <v>#N/A</v>
      </c>
      <c r="I252" s="109" t="e">
        <f>_xlfn.SWITCH('Processing Settings'!H252,"released","RELEASED","on hold","HOLD")</f>
        <v>#N/A</v>
      </c>
      <c r="J252" s="109" t="e">
        <f>IF(H252&lt;&gt;"",IF('Processing Settings'!G252="Gross","",IF(OR('Processing Settings'!G252="Netting with Strange Nets ('NET/SPLIT')",'Processing Settings'!G252="Aggregation with Linking",'Processing Settings'!G252="Aggregation"),"NET/SPLIT","UNWIND")),"")</f>
        <v>#N/A</v>
      </c>
      <c r="K252" s="112" t="str">
        <f ca="1">IF(C252&lt;&gt;0,IF(ISNUMBER(YEAR('Signature Sheet'!$H$31)),'Signature Sheet'!H$31,NOW()),"")</f>
        <v/>
      </c>
      <c r="L252" s="109" t="str">
        <f>IFERROR(_xlfn.SWITCH('Processing Settings'!K252,"New","INSERT","Update","UPDATE","Delete","DELETE"),"")</f>
        <v/>
      </c>
    </row>
    <row r="253" spans="1:12">
      <c r="A253" s="109" t="str">
        <f>IFERROR(_xlfn.SWITCH('Processing Settings'!C253,"Eurex Derivate","XEUR","Xetra","XETR","Börse Frankfurt","XFRA","Xetra|Börse Frankfurt","XETR","",""),"")</f>
        <v/>
      </c>
      <c r="B253" s="109" t="str">
        <f>'Processing Settings'!A253</f>
        <v/>
      </c>
      <c r="C253" s="109">
        <f>'Processing Settings'!B253</f>
        <v>0</v>
      </c>
      <c r="D253" s="113">
        <f>IF('Processing Settings'!D253="CBF(I)","CBL",'Processing Settings'!D253)</f>
        <v>0</v>
      </c>
      <c r="E253" s="109">
        <f>'Processing Settings'!E253</f>
        <v>0</v>
      </c>
      <c r="F253" s="111">
        <f>'Processing Settings'!F253</f>
        <v>0</v>
      </c>
      <c r="G253" s="109" t="str">
        <f>IF('Processing Settings'!E253&lt;&gt;"","DEF","")</f>
        <v/>
      </c>
      <c r="H253" s="109" t="e">
        <f>_xlfn.SWITCH('Processing Settings'!G253,"Aggregation","AGGREGATE","Gross","GROSS","Netting ('UNWIND')","NET","Netting with Strange Nets ('NET/SPLIT')","NET","Aggregation with Linking","AGGREGATE")</f>
        <v>#N/A</v>
      </c>
      <c r="I253" s="109" t="e">
        <f>_xlfn.SWITCH('Processing Settings'!H253,"released","RELEASED","on hold","HOLD")</f>
        <v>#N/A</v>
      </c>
      <c r="J253" s="109" t="e">
        <f>IF(H253&lt;&gt;"",IF('Processing Settings'!G253="Gross","",IF(OR('Processing Settings'!G253="Netting with Strange Nets ('NET/SPLIT')",'Processing Settings'!G253="Aggregation with Linking",'Processing Settings'!G253="Aggregation"),"NET/SPLIT","UNWIND")),"")</f>
        <v>#N/A</v>
      </c>
      <c r="K253" s="112" t="str">
        <f ca="1">IF(C253&lt;&gt;0,IF(ISNUMBER(YEAR('Signature Sheet'!$H$31)),'Signature Sheet'!H$31,NOW()),"")</f>
        <v/>
      </c>
      <c r="L253" s="109" t="str">
        <f>IFERROR(_xlfn.SWITCH('Processing Settings'!K253,"New","INSERT","Update","UPDATE","Delete","DELETE"),"")</f>
        <v/>
      </c>
    </row>
    <row r="254" spans="1:12">
      <c r="A254" s="109" t="str">
        <f>IFERROR(_xlfn.SWITCH('Processing Settings'!C254,"Eurex Derivate","XEUR","Xetra","XETR","Börse Frankfurt","XFRA","Xetra|Börse Frankfurt","XETR","",""),"")</f>
        <v/>
      </c>
      <c r="B254" s="109" t="str">
        <f>'Processing Settings'!A254</f>
        <v/>
      </c>
      <c r="C254" s="109">
        <f>'Processing Settings'!B254</f>
        <v>0</v>
      </c>
      <c r="D254" s="113">
        <f>IF('Processing Settings'!D254="CBF(I)","CBL",'Processing Settings'!D254)</f>
        <v>0</v>
      </c>
      <c r="E254" s="109">
        <f>'Processing Settings'!E254</f>
        <v>0</v>
      </c>
      <c r="F254" s="111">
        <f>'Processing Settings'!F254</f>
        <v>0</v>
      </c>
      <c r="G254" s="109" t="str">
        <f>IF('Processing Settings'!E254&lt;&gt;"","DEF","")</f>
        <v/>
      </c>
      <c r="H254" s="109" t="e">
        <f>_xlfn.SWITCH('Processing Settings'!G254,"Aggregation","AGGREGATE","Gross","GROSS","Netting ('UNWIND')","NET","Netting with Strange Nets ('NET/SPLIT')","NET","Aggregation with Linking","AGGREGATE")</f>
        <v>#N/A</v>
      </c>
      <c r="I254" s="109" t="e">
        <f>_xlfn.SWITCH('Processing Settings'!H254,"released","RELEASED","on hold","HOLD")</f>
        <v>#N/A</v>
      </c>
      <c r="J254" s="109" t="e">
        <f>IF(H254&lt;&gt;"",IF('Processing Settings'!G254="Gross","",IF(OR('Processing Settings'!G254="Netting with Strange Nets ('NET/SPLIT')",'Processing Settings'!G254="Aggregation with Linking",'Processing Settings'!G254="Aggregation"),"NET/SPLIT","UNWIND")),"")</f>
        <v>#N/A</v>
      </c>
      <c r="K254" s="112" t="str">
        <f ca="1">IF(C254&lt;&gt;0,IF(ISNUMBER(YEAR('Signature Sheet'!$H$31)),'Signature Sheet'!H$31,NOW()),"")</f>
        <v/>
      </c>
      <c r="L254" s="109" t="str">
        <f>IFERROR(_xlfn.SWITCH('Processing Settings'!K254,"New","INSERT","Update","UPDATE","Delete","DELETE"),"")</f>
        <v/>
      </c>
    </row>
    <row r="255" spans="1:12">
      <c r="A255" s="109" t="str">
        <f>IFERROR(_xlfn.SWITCH('Processing Settings'!C255,"Eurex Derivate","XEUR","Xetra","XETR","Börse Frankfurt","XFRA","Xetra|Börse Frankfurt","XETR","",""),"")</f>
        <v/>
      </c>
      <c r="B255" s="109" t="str">
        <f>'Processing Settings'!A255</f>
        <v/>
      </c>
      <c r="C255" s="109">
        <f>'Processing Settings'!B255</f>
        <v>0</v>
      </c>
      <c r="D255" s="113">
        <f>IF('Processing Settings'!D255="CBF(I)","CBL",'Processing Settings'!D255)</f>
        <v>0</v>
      </c>
      <c r="E255" s="109">
        <f>'Processing Settings'!E255</f>
        <v>0</v>
      </c>
      <c r="F255" s="111">
        <f>'Processing Settings'!F255</f>
        <v>0</v>
      </c>
      <c r="G255" s="109" t="str">
        <f>IF('Processing Settings'!E255&lt;&gt;"","DEF","")</f>
        <v/>
      </c>
      <c r="H255" s="109" t="e">
        <f>_xlfn.SWITCH('Processing Settings'!G255,"Aggregation","AGGREGATE","Gross","GROSS","Netting ('UNWIND')","NET","Netting with Strange Nets ('NET/SPLIT')","NET","Aggregation with Linking","AGGREGATE")</f>
        <v>#N/A</v>
      </c>
      <c r="I255" s="109" t="e">
        <f>_xlfn.SWITCH('Processing Settings'!H255,"released","RELEASED","on hold","HOLD")</f>
        <v>#N/A</v>
      </c>
      <c r="J255" s="109" t="e">
        <f>IF(H255&lt;&gt;"",IF('Processing Settings'!G255="Gross","",IF(OR('Processing Settings'!G255="Netting with Strange Nets ('NET/SPLIT')",'Processing Settings'!G255="Aggregation with Linking",'Processing Settings'!G255="Aggregation"),"NET/SPLIT","UNWIND")),"")</f>
        <v>#N/A</v>
      </c>
      <c r="K255" s="112" t="str">
        <f ca="1">IF(C255&lt;&gt;0,IF(ISNUMBER(YEAR('Signature Sheet'!$H$31)),'Signature Sheet'!H$31,NOW()),"")</f>
        <v/>
      </c>
      <c r="L255" s="109" t="str">
        <f>IFERROR(_xlfn.SWITCH('Processing Settings'!K255,"New","INSERT","Update","UPDATE","Delete","DELETE"),"")</f>
        <v/>
      </c>
    </row>
    <row r="256" spans="1:12">
      <c r="A256" s="109" t="str">
        <f>IFERROR(_xlfn.SWITCH('Processing Settings'!C256,"Eurex Derivate","XEUR","Xetra","XETR","Börse Frankfurt","XFRA","Xetra|Börse Frankfurt","XETR","",""),"")</f>
        <v/>
      </c>
      <c r="B256" s="109" t="str">
        <f>'Processing Settings'!A256</f>
        <v/>
      </c>
      <c r="C256" s="109">
        <f>'Processing Settings'!B256</f>
        <v>0</v>
      </c>
      <c r="D256" s="113">
        <f>IF('Processing Settings'!D256="CBF(I)","CBL",'Processing Settings'!D256)</f>
        <v>0</v>
      </c>
      <c r="E256" s="109">
        <f>'Processing Settings'!E256</f>
        <v>0</v>
      </c>
      <c r="F256" s="111">
        <f>'Processing Settings'!F256</f>
        <v>0</v>
      </c>
      <c r="G256" s="109" t="str">
        <f>IF('Processing Settings'!E256&lt;&gt;"","DEF","")</f>
        <v/>
      </c>
      <c r="H256" s="109" t="e">
        <f>_xlfn.SWITCH('Processing Settings'!G256,"Aggregation","AGGREGATE","Gross","GROSS","Netting ('UNWIND')","NET","Netting with Strange Nets ('NET/SPLIT')","NET","Aggregation with Linking","AGGREGATE")</f>
        <v>#N/A</v>
      </c>
      <c r="I256" s="109" t="e">
        <f>_xlfn.SWITCH('Processing Settings'!H256,"released","RELEASED","on hold","HOLD")</f>
        <v>#N/A</v>
      </c>
      <c r="J256" s="109" t="e">
        <f>IF(H256&lt;&gt;"",IF('Processing Settings'!G256="Gross","",IF(OR('Processing Settings'!G256="Netting with Strange Nets ('NET/SPLIT')",'Processing Settings'!G256="Aggregation with Linking",'Processing Settings'!G256="Aggregation"),"NET/SPLIT","UNWIND")),"")</f>
        <v>#N/A</v>
      </c>
      <c r="K256" s="112" t="str">
        <f ca="1">IF(C256&lt;&gt;0,IF(ISNUMBER(YEAR('Signature Sheet'!$H$31)),'Signature Sheet'!H$31,NOW()),"")</f>
        <v/>
      </c>
      <c r="L256" s="109" t="str">
        <f>IFERROR(_xlfn.SWITCH('Processing Settings'!K256,"New","INSERT","Update","UPDATE","Delete","DELETE"),"")</f>
        <v/>
      </c>
    </row>
    <row r="257" spans="1:12">
      <c r="A257" s="109" t="str">
        <f>IFERROR(_xlfn.SWITCH('Processing Settings'!C257,"Eurex Derivate","XEUR","Xetra","XETR","Börse Frankfurt","XFRA","Xetra|Börse Frankfurt","XETR","",""),"")</f>
        <v/>
      </c>
      <c r="B257" s="109" t="str">
        <f>'Processing Settings'!A257</f>
        <v/>
      </c>
      <c r="C257" s="109">
        <f>'Processing Settings'!B257</f>
        <v>0</v>
      </c>
      <c r="D257" s="113">
        <f>IF('Processing Settings'!D257="CBF(I)","CBL",'Processing Settings'!D257)</f>
        <v>0</v>
      </c>
      <c r="E257" s="109">
        <f>'Processing Settings'!E257</f>
        <v>0</v>
      </c>
      <c r="F257" s="111">
        <f>'Processing Settings'!F257</f>
        <v>0</v>
      </c>
      <c r="G257" s="109" t="str">
        <f>IF('Processing Settings'!E257&lt;&gt;"","DEF","")</f>
        <v/>
      </c>
      <c r="H257" s="109" t="e">
        <f>_xlfn.SWITCH('Processing Settings'!G257,"Aggregation","AGGREGATE","Gross","GROSS","Netting ('UNWIND')","NET","Netting with Strange Nets ('NET/SPLIT')","NET","Aggregation with Linking","AGGREGATE")</f>
        <v>#N/A</v>
      </c>
      <c r="I257" s="109" t="e">
        <f>_xlfn.SWITCH('Processing Settings'!H257,"released","RELEASED","on hold","HOLD")</f>
        <v>#N/A</v>
      </c>
      <c r="J257" s="109" t="e">
        <f>IF(H257&lt;&gt;"",IF('Processing Settings'!G257="Gross","",IF(OR('Processing Settings'!G257="Netting with Strange Nets ('NET/SPLIT')",'Processing Settings'!G257="Aggregation with Linking",'Processing Settings'!G257="Aggregation"),"NET/SPLIT","UNWIND")),"")</f>
        <v>#N/A</v>
      </c>
      <c r="K257" s="112" t="str">
        <f ca="1">IF(C257&lt;&gt;0,IF(ISNUMBER(YEAR('Signature Sheet'!$H$31)),'Signature Sheet'!H$31,NOW()),"")</f>
        <v/>
      </c>
      <c r="L257" s="109" t="str">
        <f>IFERROR(_xlfn.SWITCH('Processing Settings'!K257,"New","INSERT","Update","UPDATE","Delete","DELETE"),"")</f>
        <v/>
      </c>
    </row>
    <row r="258" spans="1:12">
      <c r="A258" s="109" t="str">
        <f>IFERROR(_xlfn.SWITCH('Processing Settings'!C258,"Eurex Derivate","XEUR","Xetra","XETR","Börse Frankfurt","XFRA","Xetra|Börse Frankfurt","XETR","",""),"")</f>
        <v/>
      </c>
      <c r="B258" s="109" t="str">
        <f>'Processing Settings'!A258</f>
        <v/>
      </c>
      <c r="C258" s="109">
        <f>'Processing Settings'!B258</f>
        <v>0</v>
      </c>
      <c r="D258" s="113">
        <f>IF('Processing Settings'!D258="CBF(I)","CBL",'Processing Settings'!D258)</f>
        <v>0</v>
      </c>
      <c r="E258" s="109">
        <f>'Processing Settings'!E258</f>
        <v>0</v>
      </c>
      <c r="F258" s="111">
        <f>'Processing Settings'!F258</f>
        <v>0</v>
      </c>
      <c r="G258" s="109" t="str">
        <f>IF('Processing Settings'!E258&lt;&gt;"","DEF","")</f>
        <v/>
      </c>
      <c r="H258" s="109" t="e">
        <f>_xlfn.SWITCH('Processing Settings'!G258,"Aggregation","AGGREGATE","Gross","GROSS","Netting ('UNWIND')","NET","Netting with Strange Nets ('NET/SPLIT')","NET","Aggregation with Linking","AGGREGATE")</f>
        <v>#N/A</v>
      </c>
      <c r="I258" s="109" t="e">
        <f>_xlfn.SWITCH('Processing Settings'!H258,"released","RELEASED","on hold","HOLD")</f>
        <v>#N/A</v>
      </c>
      <c r="J258" s="109" t="e">
        <f>IF(H258&lt;&gt;"",IF('Processing Settings'!G258="Gross","",IF(OR('Processing Settings'!G258="Netting with Strange Nets ('NET/SPLIT')",'Processing Settings'!G258="Aggregation with Linking",'Processing Settings'!G258="Aggregation"),"NET/SPLIT","UNWIND")),"")</f>
        <v>#N/A</v>
      </c>
      <c r="K258" s="112" t="str">
        <f ca="1">IF(C258&lt;&gt;0,IF(ISNUMBER(YEAR('Signature Sheet'!$H$31)),'Signature Sheet'!H$31,NOW()),"")</f>
        <v/>
      </c>
      <c r="L258" s="109" t="str">
        <f>IFERROR(_xlfn.SWITCH('Processing Settings'!K258,"New","INSERT","Update","UPDATE","Delete","DELETE"),"")</f>
        <v/>
      </c>
    </row>
    <row r="259" spans="1:12">
      <c r="A259" s="109" t="str">
        <f>IFERROR(_xlfn.SWITCH('Processing Settings'!C259,"Eurex Derivate","XEUR","Xetra","XETR","Börse Frankfurt","XFRA","Xetra|Börse Frankfurt","XETR","",""),"")</f>
        <v/>
      </c>
      <c r="B259" s="109" t="str">
        <f>'Processing Settings'!A259</f>
        <v/>
      </c>
      <c r="C259" s="109">
        <f>'Processing Settings'!B259</f>
        <v>0</v>
      </c>
      <c r="D259" s="113">
        <f>IF('Processing Settings'!D259="CBF(I)","CBL",'Processing Settings'!D259)</f>
        <v>0</v>
      </c>
      <c r="E259" s="109">
        <f>'Processing Settings'!E259</f>
        <v>0</v>
      </c>
      <c r="F259" s="111">
        <f>'Processing Settings'!F259</f>
        <v>0</v>
      </c>
      <c r="G259" s="109" t="str">
        <f>IF('Processing Settings'!E259&lt;&gt;"","DEF","")</f>
        <v/>
      </c>
      <c r="H259" s="109" t="e">
        <f>_xlfn.SWITCH('Processing Settings'!G259,"Aggregation","AGGREGATE","Gross","GROSS","Netting ('UNWIND')","NET","Netting with Strange Nets ('NET/SPLIT')","NET","Aggregation with Linking","AGGREGATE")</f>
        <v>#N/A</v>
      </c>
      <c r="I259" s="109" t="e">
        <f>_xlfn.SWITCH('Processing Settings'!H259,"released","RELEASED","on hold","HOLD")</f>
        <v>#N/A</v>
      </c>
      <c r="J259" s="109" t="e">
        <f>IF(H259&lt;&gt;"",IF('Processing Settings'!G259="Gross","",IF(OR('Processing Settings'!G259="Netting with Strange Nets ('NET/SPLIT')",'Processing Settings'!G259="Aggregation with Linking",'Processing Settings'!G259="Aggregation"),"NET/SPLIT","UNWIND")),"")</f>
        <v>#N/A</v>
      </c>
      <c r="K259" s="112" t="str">
        <f ca="1">IF(C259&lt;&gt;0,IF(ISNUMBER(YEAR('Signature Sheet'!$H$31)),'Signature Sheet'!H$31,NOW()),"")</f>
        <v/>
      </c>
      <c r="L259" s="109" t="str">
        <f>IFERROR(_xlfn.SWITCH('Processing Settings'!K259,"New","INSERT","Update","UPDATE","Delete","DELETE"),"")</f>
        <v/>
      </c>
    </row>
    <row r="260" spans="1:12">
      <c r="A260" s="109" t="str">
        <f>IFERROR(_xlfn.SWITCH('Processing Settings'!C260,"Eurex Derivate","XEUR","Xetra","XETR","Börse Frankfurt","XFRA","Xetra|Börse Frankfurt","XETR","",""),"")</f>
        <v/>
      </c>
      <c r="B260" s="109" t="str">
        <f>'Processing Settings'!A260</f>
        <v/>
      </c>
      <c r="C260" s="109">
        <f>'Processing Settings'!B260</f>
        <v>0</v>
      </c>
      <c r="D260" s="113">
        <f>IF('Processing Settings'!D260="CBF(I)","CBL",'Processing Settings'!D260)</f>
        <v>0</v>
      </c>
      <c r="E260" s="109">
        <f>'Processing Settings'!E260</f>
        <v>0</v>
      </c>
      <c r="F260" s="111">
        <f>'Processing Settings'!F260</f>
        <v>0</v>
      </c>
      <c r="G260" s="109" t="str">
        <f>IF('Processing Settings'!E260&lt;&gt;"","DEF","")</f>
        <v/>
      </c>
      <c r="H260" s="109" t="e">
        <f>_xlfn.SWITCH('Processing Settings'!G260,"Aggregation","AGGREGATE","Gross","GROSS","Netting ('UNWIND')","NET","Netting with Strange Nets ('NET/SPLIT')","NET","Aggregation with Linking","AGGREGATE")</f>
        <v>#N/A</v>
      </c>
      <c r="I260" s="109" t="e">
        <f>_xlfn.SWITCH('Processing Settings'!H260,"released","RELEASED","on hold","HOLD")</f>
        <v>#N/A</v>
      </c>
      <c r="J260" s="109" t="e">
        <f>IF(H260&lt;&gt;"",IF('Processing Settings'!G260="Gross","",IF(OR('Processing Settings'!G260="Netting with Strange Nets ('NET/SPLIT')",'Processing Settings'!G260="Aggregation with Linking",'Processing Settings'!G260="Aggregation"),"NET/SPLIT","UNWIND")),"")</f>
        <v>#N/A</v>
      </c>
      <c r="K260" s="112" t="str">
        <f ca="1">IF(C260&lt;&gt;0,IF(ISNUMBER(YEAR('Signature Sheet'!$H$31)),'Signature Sheet'!H$31,NOW()),"")</f>
        <v/>
      </c>
      <c r="L260" s="109" t="str">
        <f>IFERROR(_xlfn.SWITCH('Processing Settings'!K260,"New","INSERT","Update","UPDATE","Delete","DELETE"),"")</f>
        <v/>
      </c>
    </row>
    <row r="261" spans="1:12">
      <c r="A261" s="109" t="str">
        <f>IFERROR(_xlfn.SWITCH('Processing Settings'!C261,"Eurex Derivate","XEUR","Xetra","XETR","Börse Frankfurt","XFRA","Xetra|Börse Frankfurt","XETR","",""),"")</f>
        <v/>
      </c>
      <c r="B261" s="109" t="str">
        <f>'Processing Settings'!A261</f>
        <v/>
      </c>
      <c r="C261" s="109">
        <f>'Processing Settings'!B261</f>
        <v>0</v>
      </c>
      <c r="D261" s="113">
        <f>IF('Processing Settings'!D261="CBF(I)","CBL",'Processing Settings'!D261)</f>
        <v>0</v>
      </c>
      <c r="E261" s="109">
        <f>'Processing Settings'!E261</f>
        <v>0</v>
      </c>
      <c r="F261" s="111">
        <f>'Processing Settings'!F261</f>
        <v>0</v>
      </c>
      <c r="G261" s="109" t="str">
        <f>IF('Processing Settings'!E261&lt;&gt;"","DEF","")</f>
        <v/>
      </c>
      <c r="H261" s="109" t="e">
        <f>_xlfn.SWITCH('Processing Settings'!G261,"Aggregation","AGGREGATE","Gross","GROSS","Netting ('UNWIND')","NET","Netting with Strange Nets ('NET/SPLIT')","NET","Aggregation with Linking","AGGREGATE")</f>
        <v>#N/A</v>
      </c>
      <c r="I261" s="109" t="e">
        <f>_xlfn.SWITCH('Processing Settings'!H261,"released","RELEASED","on hold","HOLD")</f>
        <v>#N/A</v>
      </c>
      <c r="J261" s="109" t="e">
        <f>IF(H261&lt;&gt;"",IF('Processing Settings'!G261="Gross","",IF(OR('Processing Settings'!G261="Netting with Strange Nets ('NET/SPLIT')",'Processing Settings'!G261="Aggregation with Linking",'Processing Settings'!G261="Aggregation"),"NET/SPLIT","UNWIND")),"")</f>
        <v>#N/A</v>
      </c>
      <c r="K261" s="112" t="str">
        <f ca="1">IF(C261&lt;&gt;0,IF(ISNUMBER(YEAR('Signature Sheet'!$H$31)),'Signature Sheet'!H$31,NOW()),"")</f>
        <v/>
      </c>
      <c r="L261" s="109" t="str">
        <f>IFERROR(_xlfn.SWITCH('Processing Settings'!K261,"New","INSERT","Update","UPDATE","Delete","DELETE"),"")</f>
        <v/>
      </c>
    </row>
    <row r="262" spans="1:12">
      <c r="A262" s="109" t="str">
        <f>IFERROR(_xlfn.SWITCH('Processing Settings'!C262,"Eurex Derivate","XEUR","Xetra","XETR","Börse Frankfurt","XFRA","Xetra|Börse Frankfurt","XETR","",""),"")</f>
        <v/>
      </c>
      <c r="B262" s="109" t="str">
        <f>'Processing Settings'!A262</f>
        <v/>
      </c>
      <c r="C262" s="109">
        <f>'Processing Settings'!B262</f>
        <v>0</v>
      </c>
      <c r="D262" s="113">
        <f>IF('Processing Settings'!D262="CBF(I)","CBL",'Processing Settings'!D262)</f>
        <v>0</v>
      </c>
      <c r="E262" s="109">
        <f>'Processing Settings'!E262</f>
        <v>0</v>
      </c>
      <c r="F262" s="111">
        <f>'Processing Settings'!F262</f>
        <v>0</v>
      </c>
      <c r="G262" s="109" t="str">
        <f>IF('Processing Settings'!E262&lt;&gt;"","DEF","")</f>
        <v/>
      </c>
      <c r="H262" s="109" t="e">
        <f>_xlfn.SWITCH('Processing Settings'!G262,"Aggregation","AGGREGATE","Gross","GROSS","Netting ('UNWIND')","NET","Netting with Strange Nets ('NET/SPLIT')","NET","Aggregation with Linking","AGGREGATE")</f>
        <v>#N/A</v>
      </c>
      <c r="I262" s="109" t="e">
        <f>_xlfn.SWITCH('Processing Settings'!H262,"released","RELEASED","on hold","HOLD")</f>
        <v>#N/A</v>
      </c>
      <c r="J262" s="109" t="e">
        <f>IF(H262&lt;&gt;"",IF('Processing Settings'!G262="Gross","",IF(OR('Processing Settings'!G262="Netting with Strange Nets ('NET/SPLIT')",'Processing Settings'!G262="Aggregation with Linking",'Processing Settings'!G262="Aggregation"),"NET/SPLIT","UNWIND")),"")</f>
        <v>#N/A</v>
      </c>
      <c r="K262" s="112" t="str">
        <f ca="1">IF(C262&lt;&gt;0,IF(ISNUMBER(YEAR('Signature Sheet'!$H$31)),'Signature Sheet'!H$31,NOW()),"")</f>
        <v/>
      </c>
      <c r="L262" s="109" t="str">
        <f>IFERROR(_xlfn.SWITCH('Processing Settings'!K262,"New","INSERT","Update","UPDATE","Delete","DELETE"),"")</f>
        <v/>
      </c>
    </row>
    <row r="263" spans="1:12">
      <c r="A263" s="109" t="str">
        <f>IFERROR(_xlfn.SWITCH('Processing Settings'!C263,"Eurex Derivate","XEUR","Xetra","XETR","Börse Frankfurt","XFRA","Xetra|Börse Frankfurt","XETR","",""),"")</f>
        <v/>
      </c>
      <c r="B263" s="109" t="str">
        <f>'Processing Settings'!A263</f>
        <v/>
      </c>
      <c r="C263" s="109">
        <f>'Processing Settings'!B263</f>
        <v>0</v>
      </c>
      <c r="D263" s="113">
        <f>IF('Processing Settings'!D263="CBF(I)","CBL",'Processing Settings'!D263)</f>
        <v>0</v>
      </c>
      <c r="E263" s="109">
        <f>'Processing Settings'!E263</f>
        <v>0</v>
      </c>
      <c r="F263" s="111">
        <f>'Processing Settings'!F263</f>
        <v>0</v>
      </c>
      <c r="G263" s="109" t="str">
        <f>IF('Processing Settings'!E263&lt;&gt;"","DEF","")</f>
        <v/>
      </c>
      <c r="H263" s="109" t="e">
        <f>_xlfn.SWITCH('Processing Settings'!G263,"Aggregation","AGGREGATE","Gross","GROSS","Netting ('UNWIND')","NET","Netting with Strange Nets ('NET/SPLIT')","NET","Aggregation with Linking","AGGREGATE")</f>
        <v>#N/A</v>
      </c>
      <c r="I263" s="109" t="e">
        <f>_xlfn.SWITCH('Processing Settings'!H263,"released","RELEASED","on hold","HOLD")</f>
        <v>#N/A</v>
      </c>
      <c r="J263" s="109" t="e">
        <f>IF(H263&lt;&gt;"",IF('Processing Settings'!G263="Gross","",IF(OR('Processing Settings'!G263="Netting with Strange Nets ('NET/SPLIT')",'Processing Settings'!G263="Aggregation with Linking",'Processing Settings'!G263="Aggregation"),"NET/SPLIT","UNWIND")),"")</f>
        <v>#N/A</v>
      </c>
      <c r="K263" s="112" t="str">
        <f ca="1">IF(C263&lt;&gt;0,IF(ISNUMBER(YEAR('Signature Sheet'!$H$31)),'Signature Sheet'!H$31,NOW()),"")</f>
        <v/>
      </c>
      <c r="L263" s="109" t="str">
        <f>IFERROR(_xlfn.SWITCH('Processing Settings'!K263,"New","INSERT","Update","UPDATE","Delete","DELETE"),"")</f>
        <v/>
      </c>
    </row>
    <row r="264" spans="1:12">
      <c r="A264" s="109" t="str">
        <f>IFERROR(_xlfn.SWITCH('Processing Settings'!C264,"Eurex Derivate","XEUR","Xetra","XETR","Börse Frankfurt","XFRA","Xetra|Börse Frankfurt","XETR","",""),"")</f>
        <v/>
      </c>
      <c r="B264" s="109" t="str">
        <f>'Processing Settings'!A264</f>
        <v/>
      </c>
      <c r="C264" s="109">
        <f>'Processing Settings'!B264</f>
        <v>0</v>
      </c>
      <c r="D264" s="113">
        <f>IF('Processing Settings'!D264="CBF(I)","CBL",'Processing Settings'!D264)</f>
        <v>0</v>
      </c>
      <c r="E264" s="109">
        <f>'Processing Settings'!E264</f>
        <v>0</v>
      </c>
      <c r="F264" s="111">
        <f>'Processing Settings'!F264</f>
        <v>0</v>
      </c>
      <c r="G264" s="109" t="str">
        <f>IF('Processing Settings'!E264&lt;&gt;"","DEF","")</f>
        <v/>
      </c>
      <c r="H264" s="109" t="e">
        <f>_xlfn.SWITCH('Processing Settings'!G264,"Aggregation","AGGREGATE","Gross","GROSS","Netting ('UNWIND')","NET","Netting with Strange Nets ('NET/SPLIT')","NET","Aggregation with Linking","AGGREGATE")</f>
        <v>#N/A</v>
      </c>
      <c r="I264" s="109" t="e">
        <f>_xlfn.SWITCH('Processing Settings'!H264,"released","RELEASED","on hold","HOLD")</f>
        <v>#N/A</v>
      </c>
      <c r="J264" s="109" t="e">
        <f>IF(H264&lt;&gt;"",IF('Processing Settings'!G264="Gross","",IF(OR('Processing Settings'!G264="Netting with Strange Nets ('NET/SPLIT')",'Processing Settings'!G264="Aggregation with Linking",'Processing Settings'!G264="Aggregation"),"NET/SPLIT","UNWIND")),"")</f>
        <v>#N/A</v>
      </c>
      <c r="K264" s="112" t="str">
        <f ca="1">IF(C264&lt;&gt;0,IF(ISNUMBER(YEAR('Signature Sheet'!$H$31)),'Signature Sheet'!H$31,NOW()),"")</f>
        <v/>
      </c>
      <c r="L264" s="109" t="str">
        <f>IFERROR(_xlfn.SWITCH('Processing Settings'!K264,"New","INSERT","Update","UPDATE","Delete","DELETE"),"")</f>
        <v/>
      </c>
    </row>
    <row r="265" spans="1:12">
      <c r="A265" s="109" t="str">
        <f>IFERROR(_xlfn.SWITCH('Processing Settings'!C265,"Eurex Derivate","XEUR","Xetra","XETR","Börse Frankfurt","XFRA","Xetra|Börse Frankfurt","XETR","",""),"")</f>
        <v/>
      </c>
      <c r="B265" s="109" t="str">
        <f>'Processing Settings'!A265</f>
        <v/>
      </c>
      <c r="C265" s="109">
        <f>'Processing Settings'!B265</f>
        <v>0</v>
      </c>
      <c r="D265" s="113">
        <f>IF('Processing Settings'!D265="CBF(I)","CBL",'Processing Settings'!D265)</f>
        <v>0</v>
      </c>
      <c r="E265" s="109">
        <f>'Processing Settings'!E265</f>
        <v>0</v>
      </c>
      <c r="F265" s="111">
        <f>'Processing Settings'!F265</f>
        <v>0</v>
      </c>
      <c r="G265" s="109" t="str">
        <f>IF('Processing Settings'!E265&lt;&gt;"","DEF","")</f>
        <v/>
      </c>
      <c r="H265" s="109" t="e">
        <f>_xlfn.SWITCH('Processing Settings'!G265,"Aggregation","AGGREGATE","Gross","GROSS","Netting ('UNWIND')","NET","Netting with Strange Nets ('NET/SPLIT')","NET","Aggregation with Linking","AGGREGATE")</f>
        <v>#N/A</v>
      </c>
      <c r="I265" s="109" t="e">
        <f>_xlfn.SWITCH('Processing Settings'!H265,"released","RELEASED","on hold","HOLD")</f>
        <v>#N/A</v>
      </c>
      <c r="J265" s="109" t="e">
        <f>IF(H265&lt;&gt;"",IF('Processing Settings'!G265="Gross","",IF(OR('Processing Settings'!G265="Netting with Strange Nets ('NET/SPLIT')",'Processing Settings'!G265="Aggregation with Linking",'Processing Settings'!G265="Aggregation"),"NET/SPLIT","UNWIND")),"")</f>
        <v>#N/A</v>
      </c>
      <c r="K265" s="112" t="str">
        <f ca="1">IF(C265&lt;&gt;0,IF(ISNUMBER(YEAR('Signature Sheet'!$H$31)),'Signature Sheet'!H$31,NOW()),"")</f>
        <v/>
      </c>
      <c r="L265" s="109" t="str">
        <f>IFERROR(_xlfn.SWITCH('Processing Settings'!K265,"New","INSERT","Update","UPDATE","Delete","DELETE"),"")</f>
        <v/>
      </c>
    </row>
    <row r="266" spans="1:12">
      <c r="A266" s="109" t="str">
        <f>IFERROR(_xlfn.SWITCH('Processing Settings'!C266,"Eurex Derivate","XEUR","Xetra","XETR","Börse Frankfurt","XFRA","Xetra|Börse Frankfurt","XETR","",""),"")</f>
        <v/>
      </c>
      <c r="B266" s="109" t="str">
        <f>'Processing Settings'!A266</f>
        <v/>
      </c>
      <c r="C266" s="109">
        <f>'Processing Settings'!B266</f>
        <v>0</v>
      </c>
      <c r="D266" s="113">
        <f>IF('Processing Settings'!D266="CBF(I)","CBL",'Processing Settings'!D266)</f>
        <v>0</v>
      </c>
      <c r="E266" s="109">
        <f>'Processing Settings'!E266</f>
        <v>0</v>
      </c>
      <c r="F266" s="111">
        <f>'Processing Settings'!F266</f>
        <v>0</v>
      </c>
      <c r="G266" s="109" t="str">
        <f>IF('Processing Settings'!E266&lt;&gt;"","DEF","")</f>
        <v/>
      </c>
      <c r="H266" s="109" t="e">
        <f>_xlfn.SWITCH('Processing Settings'!G266,"Aggregation","AGGREGATE","Gross","GROSS","Netting ('UNWIND')","NET","Netting with Strange Nets ('NET/SPLIT')","NET","Aggregation with Linking","AGGREGATE")</f>
        <v>#N/A</v>
      </c>
      <c r="I266" s="109" t="e">
        <f>_xlfn.SWITCH('Processing Settings'!H266,"released","RELEASED","on hold","HOLD")</f>
        <v>#N/A</v>
      </c>
      <c r="J266" s="109" t="e">
        <f>IF(H266&lt;&gt;"",IF('Processing Settings'!G266="Gross","",IF(OR('Processing Settings'!G266="Netting with Strange Nets ('NET/SPLIT')",'Processing Settings'!G266="Aggregation with Linking",'Processing Settings'!G266="Aggregation"),"NET/SPLIT","UNWIND")),"")</f>
        <v>#N/A</v>
      </c>
      <c r="K266" s="112" t="str">
        <f ca="1">IF(C266&lt;&gt;0,IF(ISNUMBER(YEAR('Signature Sheet'!$H$31)),'Signature Sheet'!H$31,NOW()),"")</f>
        <v/>
      </c>
      <c r="L266" s="109" t="str">
        <f>IFERROR(_xlfn.SWITCH('Processing Settings'!K266,"New","INSERT","Update","UPDATE","Delete","DELETE"),"")</f>
        <v/>
      </c>
    </row>
    <row r="267" spans="1:12">
      <c r="A267" s="109" t="str">
        <f>IFERROR(_xlfn.SWITCH('Processing Settings'!C267,"Eurex Derivate","XEUR","Xetra","XETR","Börse Frankfurt","XFRA","Xetra|Börse Frankfurt","XETR","",""),"")</f>
        <v/>
      </c>
      <c r="B267" s="109" t="str">
        <f>'Processing Settings'!A267</f>
        <v/>
      </c>
      <c r="C267" s="109">
        <f>'Processing Settings'!B267</f>
        <v>0</v>
      </c>
      <c r="D267" s="113">
        <f>IF('Processing Settings'!D267="CBF(I)","CBL",'Processing Settings'!D267)</f>
        <v>0</v>
      </c>
      <c r="E267" s="109">
        <f>'Processing Settings'!E267</f>
        <v>0</v>
      </c>
      <c r="F267" s="111">
        <f>'Processing Settings'!F267</f>
        <v>0</v>
      </c>
      <c r="G267" s="109" t="str">
        <f>IF('Processing Settings'!E267&lt;&gt;"","DEF","")</f>
        <v/>
      </c>
      <c r="H267" s="109" t="e">
        <f>_xlfn.SWITCH('Processing Settings'!G267,"Aggregation","AGGREGATE","Gross","GROSS","Netting ('UNWIND')","NET","Netting with Strange Nets ('NET/SPLIT')","NET","Aggregation with Linking","AGGREGATE")</f>
        <v>#N/A</v>
      </c>
      <c r="I267" s="109" t="e">
        <f>_xlfn.SWITCH('Processing Settings'!H267,"released","RELEASED","on hold","HOLD")</f>
        <v>#N/A</v>
      </c>
      <c r="J267" s="109" t="e">
        <f>IF(H267&lt;&gt;"",IF('Processing Settings'!G267="Gross","",IF(OR('Processing Settings'!G267="Netting with Strange Nets ('NET/SPLIT')",'Processing Settings'!G267="Aggregation with Linking",'Processing Settings'!G267="Aggregation"),"NET/SPLIT","UNWIND")),"")</f>
        <v>#N/A</v>
      </c>
      <c r="K267" s="112" t="str">
        <f ca="1">IF(C267&lt;&gt;0,IF(ISNUMBER(YEAR('Signature Sheet'!$H$31)),'Signature Sheet'!H$31,NOW()),"")</f>
        <v/>
      </c>
      <c r="L267" s="109" t="str">
        <f>IFERROR(_xlfn.SWITCH('Processing Settings'!K267,"New","INSERT","Update","UPDATE","Delete","DELETE"),"")</f>
        <v/>
      </c>
    </row>
    <row r="268" spans="1:12">
      <c r="A268" s="109" t="str">
        <f>IFERROR(_xlfn.SWITCH('Processing Settings'!C268,"Eurex Derivate","XEUR","Xetra","XETR","Börse Frankfurt","XFRA","Xetra|Börse Frankfurt","XETR","",""),"")</f>
        <v/>
      </c>
      <c r="B268" s="109" t="str">
        <f>'Processing Settings'!A268</f>
        <v/>
      </c>
      <c r="C268" s="109">
        <f>'Processing Settings'!B268</f>
        <v>0</v>
      </c>
      <c r="D268" s="113">
        <f>IF('Processing Settings'!D268="CBF(I)","CBL",'Processing Settings'!D268)</f>
        <v>0</v>
      </c>
      <c r="E268" s="109">
        <f>'Processing Settings'!E268</f>
        <v>0</v>
      </c>
      <c r="F268" s="111">
        <f>'Processing Settings'!F268</f>
        <v>0</v>
      </c>
      <c r="G268" s="109" t="str">
        <f>IF('Processing Settings'!E268&lt;&gt;"","DEF","")</f>
        <v/>
      </c>
      <c r="H268" s="109" t="e">
        <f>_xlfn.SWITCH('Processing Settings'!G268,"Aggregation","AGGREGATE","Gross","GROSS","Netting ('UNWIND')","NET","Netting with Strange Nets ('NET/SPLIT')","NET","Aggregation with Linking","AGGREGATE")</f>
        <v>#N/A</v>
      </c>
      <c r="I268" s="109" t="e">
        <f>_xlfn.SWITCH('Processing Settings'!H268,"released","RELEASED","on hold","HOLD")</f>
        <v>#N/A</v>
      </c>
      <c r="J268" s="109" t="e">
        <f>IF(H268&lt;&gt;"",IF('Processing Settings'!G268="Gross","",IF(OR('Processing Settings'!G268="Netting with Strange Nets ('NET/SPLIT')",'Processing Settings'!G268="Aggregation with Linking",'Processing Settings'!G268="Aggregation"),"NET/SPLIT","UNWIND")),"")</f>
        <v>#N/A</v>
      </c>
      <c r="K268" s="112" t="str">
        <f ca="1">IF(C268&lt;&gt;0,IF(ISNUMBER(YEAR('Signature Sheet'!$H$31)),'Signature Sheet'!H$31,NOW()),"")</f>
        <v/>
      </c>
      <c r="L268" s="109" t="str">
        <f>IFERROR(_xlfn.SWITCH('Processing Settings'!K268,"New","INSERT","Update","UPDATE","Delete","DELETE"),"")</f>
        <v/>
      </c>
    </row>
    <row r="269" spans="1:12">
      <c r="A269" s="109" t="str">
        <f>IFERROR(_xlfn.SWITCH('Processing Settings'!C269,"Eurex Derivate","XEUR","Xetra","XETR","Börse Frankfurt","XFRA","Xetra|Börse Frankfurt","XETR","",""),"")</f>
        <v/>
      </c>
      <c r="B269" s="109" t="str">
        <f>'Processing Settings'!A269</f>
        <v/>
      </c>
      <c r="C269" s="109">
        <f>'Processing Settings'!B269</f>
        <v>0</v>
      </c>
      <c r="D269" s="113">
        <f>IF('Processing Settings'!D269="CBF(I)","CBL",'Processing Settings'!D269)</f>
        <v>0</v>
      </c>
      <c r="E269" s="109">
        <f>'Processing Settings'!E269</f>
        <v>0</v>
      </c>
      <c r="F269" s="111">
        <f>'Processing Settings'!F269</f>
        <v>0</v>
      </c>
      <c r="G269" s="109" t="str">
        <f>IF('Processing Settings'!E269&lt;&gt;"","DEF","")</f>
        <v/>
      </c>
      <c r="H269" s="109" t="e">
        <f>_xlfn.SWITCH('Processing Settings'!G269,"Aggregation","AGGREGATE","Gross","GROSS","Netting ('UNWIND')","NET","Netting with Strange Nets ('NET/SPLIT')","NET","Aggregation with Linking","AGGREGATE")</f>
        <v>#N/A</v>
      </c>
      <c r="I269" s="109" t="e">
        <f>_xlfn.SWITCH('Processing Settings'!H269,"released","RELEASED","on hold","HOLD")</f>
        <v>#N/A</v>
      </c>
      <c r="J269" s="109" t="e">
        <f>IF(H269&lt;&gt;"",IF('Processing Settings'!G269="Gross","",IF(OR('Processing Settings'!G269="Netting with Strange Nets ('NET/SPLIT')",'Processing Settings'!G269="Aggregation with Linking",'Processing Settings'!G269="Aggregation"),"NET/SPLIT","UNWIND")),"")</f>
        <v>#N/A</v>
      </c>
      <c r="K269" s="112" t="str">
        <f ca="1">IF(C269&lt;&gt;0,IF(ISNUMBER(YEAR('Signature Sheet'!$H$31)),'Signature Sheet'!H$31,NOW()),"")</f>
        <v/>
      </c>
      <c r="L269" s="109" t="str">
        <f>IFERROR(_xlfn.SWITCH('Processing Settings'!K269,"New","INSERT","Update","UPDATE","Delete","DELETE"),"")</f>
        <v/>
      </c>
    </row>
    <row r="270" spans="1:12">
      <c r="A270" s="109" t="str">
        <f>IFERROR(_xlfn.SWITCH('Processing Settings'!C270,"Eurex Derivate","XEUR","Xetra","XETR","Börse Frankfurt","XFRA","Xetra|Börse Frankfurt","XETR","",""),"")</f>
        <v/>
      </c>
      <c r="B270" s="109" t="str">
        <f>'Processing Settings'!A270</f>
        <v/>
      </c>
      <c r="C270" s="109">
        <f>'Processing Settings'!B270</f>
        <v>0</v>
      </c>
      <c r="D270" s="113">
        <f>IF('Processing Settings'!D270="CBF(I)","CBL",'Processing Settings'!D270)</f>
        <v>0</v>
      </c>
      <c r="E270" s="109">
        <f>'Processing Settings'!E270</f>
        <v>0</v>
      </c>
      <c r="F270" s="111">
        <f>'Processing Settings'!F270</f>
        <v>0</v>
      </c>
      <c r="G270" s="109" t="str">
        <f>IF('Processing Settings'!E270&lt;&gt;"","DEF","")</f>
        <v/>
      </c>
      <c r="H270" s="109" t="e">
        <f>_xlfn.SWITCH('Processing Settings'!G270,"Aggregation","AGGREGATE","Gross","GROSS","Netting ('UNWIND')","NET","Netting with Strange Nets ('NET/SPLIT')","NET","Aggregation with Linking","AGGREGATE")</f>
        <v>#N/A</v>
      </c>
      <c r="I270" s="109" t="e">
        <f>_xlfn.SWITCH('Processing Settings'!H270,"released","RELEASED","on hold","HOLD")</f>
        <v>#N/A</v>
      </c>
      <c r="J270" s="109" t="e">
        <f>IF(H270&lt;&gt;"",IF('Processing Settings'!G270="Gross","",IF(OR('Processing Settings'!G270="Netting with Strange Nets ('NET/SPLIT')",'Processing Settings'!G270="Aggregation with Linking",'Processing Settings'!G270="Aggregation"),"NET/SPLIT","UNWIND")),"")</f>
        <v>#N/A</v>
      </c>
      <c r="K270" s="112" t="str">
        <f ca="1">IF(C270&lt;&gt;0,IF(ISNUMBER(YEAR('Signature Sheet'!$H$31)),'Signature Sheet'!H$31,NOW()),"")</f>
        <v/>
      </c>
      <c r="L270" s="109" t="str">
        <f>IFERROR(_xlfn.SWITCH('Processing Settings'!K270,"New","INSERT","Update","UPDATE","Delete","DELETE"),"")</f>
        <v/>
      </c>
    </row>
    <row r="271" spans="1:12">
      <c r="A271" s="109" t="str">
        <f>IFERROR(_xlfn.SWITCH('Processing Settings'!C271,"Eurex Derivate","XEUR","Xetra","XETR","Börse Frankfurt","XFRA","Xetra|Börse Frankfurt","XETR","",""),"")</f>
        <v/>
      </c>
      <c r="B271" s="109" t="str">
        <f>'Processing Settings'!A271</f>
        <v/>
      </c>
      <c r="C271" s="109">
        <f>'Processing Settings'!B271</f>
        <v>0</v>
      </c>
      <c r="D271" s="113">
        <f>IF('Processing Settings'!D271="CBF(I)","CBL",'Processing Settings'!D271)</f>
        <v>0</v>
      </c>
      <c r="E271" s="109">
        <f>'Processing Settings'!E271</f>
        <v>0</v>
      </c>
      <c r="F271" s="111">
        <f>'Processing Settings'!F271</f>
        <v>0</v>
      </c>
      <c r="G271" s="109" t="str">
        <f>IF('Processing Settings'!E271&lt;&gt;"","DEF","")</f>
        <v/>
      </c>
      <c r="H271" s="109" t="e">
        <f>_xlfn.SWITCH('Processing Settings'!G271,"Aggregation","AGGREGATE","Gross","GROSS","Netting ('UNWIND')","NET","Netting with Strange Nets ('NET/SPLIT')","NET","Aggregation with Linking","AGGREGATE")</f>
        <v>#N/A</v>
      </c>
      <c r="I271" s="109" t="e">
        <f>_xlfn.SWITCH('Processing Settings'!H271,"released","RELEASED","on hold","HOLD")</f>
        <v>#N/A</v>
      </c>
      <c r="J271" s="109" t="e">
        <f>IF(H271&lt;&gt;"",IF('Processing Settings'!G271="Gross","",IF(OR('Processing Settings'!G271="Netting with Strange Nets ('NET/SPLIT')",'Processing Settings'!G271="Aggregation with Linking",'Processing Settings'!G271="Aggregation"),"NET/SPLIT","UNWIND")),"")</f>
        <v>#N/A</v>
      </c>
      <c r="K271" s="112" t="str">
        <f ca="1">IF(C271&lt;&gt;0,IF(ISNUMBER(YEAR('Signature Sheet'!$H$31)),'Signature Sheet'!H$31,NOW()),"")</f>
        <v/>
      </c>
      <c r="L271" s="109" t="str">
        <f>IFERROR(_xlfn.SWITCH('Processing Settings'!K271,"New","INSERT","Update","UPDATE","Delete","DELETE"),"")</f>
        <v/>
      </c>
    </row>
    <row r="272" spans="1:12">
      <c r="A272" s="109" t="str">
        <f>IFERROR(_xlfn.SWITCH('Processing Settings'!C272,"Eurex Derivate","XEUR","Xetra","XETR","Börse Frankfurt","XFRA","Xetra|Börse Frankfurt","XETR","",""),"")</f>
        <v/>
      </c>
      <c r="B272" s="109" t="str">
        <f>'Processing Settings'!A272</f>
        <v/>
      </c>
      <c r="C272" s="109">
        <f>'Processing Settings'!B272</f>
        <v>0</v>
      </c>
      <c r="D272" s="113">
        <f>IF('Processing Settings'!D272="CBF(I)","CBL",'Processing Settings'!D272)</f>
        <v>0</v>
      </c>
      <c r="E272" s="109">
        <f>'Processing Settings'!E272</f>
        <v>0</v>
      </c>
      <c r="F272" s="111">
        <f>'Processing Settings'!F272</f>
        <v>0</v>
      </c>
      <c r="G272" s="109" t="str">
        <f>IF('Processing Settings'!E272&lt;&gt;"","DEF","")</f>
        <v/>
      </c>
      <c r="H272" s="109" t="e">
        <f>_xlfn.SWITCH('Processing Settings'!G272,"Aggregation","AGGREGATE","Gross","GROSS","Netting ('UNWIND')","NET","Netting with Strange Nets ('NET/SPLIT')","NET","Aggregation with Linking","AGGREGATE")</f>
        <v>#N/A</v>
      </c>
      <c r="I272" s="109" t="e">
        <f>_xlfn.SWITCH('Processing Settings'!H272,"released","RELEASED","on hold","HOLD")</f>
        <v>#N/A</v>
      </c>
      <c r="J272" s="109" t="e">
        <f>IF(H272&lt;&gt;"",IF('Processing Settings'!G272="Gross","",IF(OR('Processing Settings'!G272="Netting with Strange Nets ('NET/SPLIT')",'Processing Settings'!G272="Aggregation with Linking",'Processing Settings'!G272="Aggregation"),"NET/SPLIT","UNWIND")),"")</f>
        <v>#N/A</v>
      </c>
      <c r="K272" s="112" t="str">
        <f ca="1">IF(C272&lt;&gt;0,IF(ISNUMBER(YEAR('Signature Sheet'!$H$31)),'Signature Sheet'!H$31,NOW()),"")</f>
        <v/>
      </c>
      <c r="L272" s="109" t="str">
        <f>IFERROR(_xlfn.SWITCH('Processing Settings'!K272,"New","INSERT","Update","UPDATE","Delete","DELETE"),"")</f>
        <v/>
      </c>
    </row>
    <row r="273" spans="1:12">
      <c r="A273" s="109" t="str">
        <f>IFERROR(_xlfn.SWITCH('Processing Settings'!C273,"Eurex Derivate","XEUR","Xetra","XETR","Börse Frankfurt","XFRA","Xetra|Börse Frankfurt","XETR","",""),"")</f>
        <v/>
      </c>
      <c r="B273" s="109" t="str">
        <f>'Processing Settings'!A273</f>
        <v/>
      </c>
      <c r="C273" s="109">
        <f>'Processing Settings'!B273</f>
        <v>0</v>
      </c>
      <c r="D273" s="113">
        <f>IF('Processing Settings'!D273="CBF(I)","CBL",'Processing Settings'!D273)</f>
        <v>0</v>
      </c>
      <c r="E273" s="109">
        <f>'Processing Settings'!E273</f>
        <v>0</v>
      </c>
      <c r="F273" s="111">
        <f>'Processing Settings'!F273</f>
        <v>0</v>
      </c>
      <c r="G273" s="109" t="str">
        <f>IF('Processing Settings'!E273&lt;&gt;"","DEF","")</f>
        <v/>
      </c>
      <c r="H273" s="109" t="e">
        <f>_xlfn.SWITCH('Processing Settings'!G273,"Aggregation","AGGREGATE","Gross","GROSS","Netting ('UNWIND')","NET","Netting with Strange Nets ('NET/SPLIT')","NET","Aggregation with Linking","AGGREGATE")</f>
        <v>#N/A</v>
      </c>
      <c r="I273" s="109" t="e">
        <f>_xlfn.SWITCH('Processing Settings'!H273,"released","RELEASED","on hold","HOLD")</f>
        <v>#N/A</v>
      </c>
      <c r="J273" s="109" t="e">
        <f>IF(H273&lt;&gt;"",IF('Processing Settings'!G273="Gross","",IF(OR('Processing Settings'!G273="Netting with Strange Nets ('NET/SPLIT')",'Processing Settings'!G273="Aggregation with Linking",'Processing Settings'!G273="Aggregation"),"NET/SPLIT","UNWIND")),"")</f>
        <v>#N/A</v>
      </c>
      <c r="K273" s="112" t="str">
        <f ca="1">IF(C273&lt;&gt;0,IF(ISNUMBER(YEAR('Signature Sheet'!$H$31)),'Signature Sheet'!H$31,NOW()),"")</f>
        <v/>
      </c>
      <c r="L273" s="109" t="str">
        <f>IFERROR(_xlfn.SWITCH('Processing Settings'!K273,"New","INSERT","Update","UPDATE","Delete","DELETE"),"")</f>
        <v/>
      </c>
    </row>
    <row r="274" spans="1:12">
      <c r="A274" s="109" t="str">
        <f>IFERROR(_xlfn.SWITCH('Processing Settings'!C274,"Eurex Derivate","XEUR","Xetra","XETR","Börse Frankfurt","XFRA","Xetra|Börse Frankfurt","XETR","",""),"")</f>
        <v/>
      </c>
      <c r="B274" s="109" t="str">
        <f>'Processing Settings'!A274</f>
        <v/>
      </c>
      <c r="C274" s="109">
        <f>'Processing Settings'!B274</f>
        <v>0</v>
      </c>
      <c r="D274" s="113">
        <f>IF('Processing Settings'!D274="CBF(I)","CBL",'Processing Settings'!D274)</f>
        <v>0</v>
      </c>
      <c r="E274" s="109">
        <f>'Processing Settings'!E274</f>
        <v>0</v>
      </c>
      <c r="F274" s="111">
        <f>'Processing Settings'!F274</f>
        <v>0</v>
      </c>
      <c r="G274" s="109" t="str">
        <f>IF('Processing Settings'!E274&lt;&gt;"","DEF","")</f>
        <v/>
      </c>
      <c r="H274" s="109" t="e">
        <f>_xlfn.SWITCH('Processing Settings'!G274,"Aggregation","AGGREGATE","Gross","GROSS","Netting ('UNWIND')","NET","Netting with Strange Nets ('NET/SPLIT')","NET","Aggregation with Linking","AGGREGATE")</f>
        <v>#N/A</v>
      </c>
      <c r="I274" s="109" t="e">
        <f>_xlfn.SWITCH('Processing Settings'!H274,"released","RELEASED","on hold","HOLD")</f>
        <v>#N/A</v>
      </c>
      <c r="J274" s="109" t="e">
        <f>IF(H274&lt;&gt;"",IF('Processing Settings'!G274="Gross","",IF(OR('Processing Settings'!G274="Netting with Strange Nets ('NET/SPLIT')",'Processing Settings'!G274="Aggregation with Linking",'Processing Settings'!G274="Aggregation"),"NET/SPLIT","UNWIND")),"")</f>
        <v>#N/A</v>
      </c>
      <c r="K274" s="112" t="str">
        <f ca="1">IF(C274&lt;&gt;0,IF(ISNUMBER(YEAR('Signature Sheet'!$H$31)),'Signature Sheet'!H$31,NOW()),"")</f>
        <v/>
      </c>
      <c r="L274" s="109" t="str">
        <f>IFERROR(_xlfn.SWITCH('Processing Settings'!K274,"New","INSERT","Update","UPDATE","Delete","DELETE"),"")</f>
        <v/>
      </c>
    </row>
    <row r="275" spans="1:12">
      <c r="A275" s="109" t="str">
        <f>IFERROR(_xlfn.SWITCH('Processing Settings'!C275,"Eurex Derivate","XEUR","Xetra","XETR","Börse Frankfurt","XFRA","Xetra|Börse Frankfurt","XETR","",""),"")</f>
        <v/>
      </c>
      <c r="B275" s="109" t="str">
        <f>'Processing Settings'!A275</f>
        <v/>
      </c>
      <c r="C275" s="109">
        <f>'Processing Settings'!B275</f>
        <v>0</v>
      </c>
      <c r="D275" s="113">
        <f>IF('Processing Settings'!D275="CBF(I)","CBL",'Processing Settings'!D275)</f>
        <v>0</v>
      </c>
      <c r="E275" s="109">
        <f>'Processing Settings'!E275</f>
        <v>0</v>
      </c>
      <c r="F275" s="111">
        <f>'Processing Settings'!F275</f>
        <v>0</v>
      </c>
      <c r="G275" s="109" t="str">
        <f>IF('Processing Settings'!E275&lt;&gt;"","DEF","")</f>
        <v/>
      </c>
      <c r="H275" s="109" t="e">
        <f>_xlfn.SWITCH('Processing Settings'!G275,"Aggregation","AGGREGATE","Gross","GROSS","Netting ('UNWIND')","NET","Netting with Strange Nets ('NET/SPLIT')","NET","Aggregation with Linking","AGGREGATE")</f>
        <v>#N/A</v>
      </c>
      <c r="I275" s="109" t="e">
        <f>_xlfn.SWITCH('Processing Settings'!H275,"released","RELEASED","on hold","HOLD")</f>
        <v>#N/A</v>
      </c>
      <c r="J275" s="109" t="e">
        <f>IF(H275&lt;&gt;"",IF('Processing Settings'!G275="Gross","",IF(OR('Processing Settings'!G275="Netting with Strange Nets ('NET/SPLIT')",'Processing Settings'!G275="Aggregation with Linking",'Processing Settings'!G275="Aggregation"),"NET/SPLIT","UNWIND")),"")</f>
        <v>#N/A</v>
      </c>
      <c r="K275" s="112" t="str">
        <f ca="1">IF(C275&lt;&gt;0,IF(ISNUMBER(YEAR('Signature Sheet'!$H$31)),'Signature Sheet'!H$31,NOW()),"")</f>
        <v/>
      </c>
      <c r="L275" s="109" t="str">
        <f>IFERROR(_xlfn.SWITCH('Processing Settings'!K275,"New","INSERT","Update","UPDATE","Delete","DELETE"),"")</f>
        <v/>
      </c>
    </row>
    <row r="276" spans="1:12">
      <c r="A276" s="109" t="str">
        <f>IFERROR(_xlfn.SWITCH('Processing Settings'!C276,"Eurex Derivate","XEUR","Xetra","XETR","Börse Frankfurt","XFRA","Xetra|Börse Frankfurt","XETR","",""),"")</f>
        <v/>
      </c>
      <c r="B276" s="109" t="str">
        <f>'Processing Settings'!A276</f>
        <v/>
      </c>
      <c r="C276" s="109">
        <f>'Processing Settings'!B276</f>
        <v>0</v>
      </c>
      <c r="D276" s="113">
        <f>IF('Processing Settings'!D276="CBF(I)","CBL",'Processing Settings'!D276)</f>
        <v>0</v>
      </c>
      <c r="E276" s="109">
        <f>'Processing Settings'!E276</f>
        <v>0</v>
      </c>
      <c r="F276" s="111">
        <f>'Processing Settings'!F276</f>
        <v>0</v>
      </c>
      <c r="G276" s="109" t="str">
        <f>IF('Processing Settings'!E276&lt;&gt;"","DEF","")</f>
        <v/>
      </c>
      <c r="H276" s="109" t="e">
        <f>_xlfn.SWITCH('Processing Settings'!G276,"Aggregation","AGGREGATE","Gross","GROSS","Netting ('UNWIND')","NET","Netting with Strange Nets ('NET/SPLIT')","NET","Aggregation with Linking","AGGREGATE")</f>
        <v>#N/A</v>
      </c>
      <c r="I276" s="109" t="e">
        <f>_xlfn.SWITCH('Processing Settings'!H276,"released","RELEASED","on hold","HOLD")</f>
        <v>#N/A</v>
      </c>
      <c r="J276" s="109" t="e">
        <f>IF(H276&lt;&gt;"",IF('Processing Settings'!G276="Gross","",IF(OR('Processing Settings'!G276="Netting with Strange Nets ('NET/SPLIT')",'Processing Settings'!G276="Aggregation with Linking",'Processing Settings'!G276="Aggregation"),"NET/SPLIT","UNWIND")),"")</f>
        <v>#N/A</v>
      </c>
      <c r="K276" s="112" t="str">
        <f ca="1">IF(C276&lt;&gt;0,IF(ISNUMBER(YEAR('Signature Sheet'!$H$31)),'Signature Sheet'!H$31,NOW()),"")</f>
        <v/>
      </c>
      <c r="L276" s="109" t="str">
        <f>IFERROR(_xlfn.SWITCH('Processing Settings'!K276,"New","INSERT","Update","UPDATE","Delete","DELETE"),"")</f>
        <v/>
      </c>
    </row>
    <row r="277" spans="1:12">
      <c r="A277" s="109" t="str">
        <f>IFERROR(_xlfn.SWITCH('Processing Settings'!C277,"Eurex Derivate","XEUR","Xetra","XETR","Börse Frankfurt","XFRA","Xetra|Börse Frankfurt","XETR","",""),"")</f>
        <v/>
      </c>
      <c r="B277" s="109" t="str">
        <f>'Processing Settings'!A277</f>
        <v/>
      </c>
      <c r="C277" s="109">
        <f>'Processing Settings'!B277</f>
        <v>0</v>
      </c>
      <c r="D277" s="113">
        <f>IF('Processing Settings'!D277="CBF(I)","CBL",'Processing Settings'!D277)</f>
        <v>0</v>
      </c>
      <c r="E277" s="109">
        <f>'Processing Settings'!E277</f>
        <v>0</v>
      </c>
      <c r="F277" s="111">
        <f>'Processing Settings'!F277</f>
        <v>0</v>
      </c>
      <c r="G277" s="109" t="str">
        <f>IF('Processing Settings'!E277&lt;&gt;"","DEF","")</f>
        <v/>
      </c>
      <c r="H277" s="109" t="e">
        <f>_xlfn.SWITCH('Processing Settings'!G277,"Aggregation","AGGREGATE","Gross","GROSS","Netting ('UNWIND')","NET","Netting with Strange Nets ('NET/SPLIT')","NET","Aggregation with Linking","AGGREGATE")</f>
        <v>#N/A</v>
      </c>
      <c r="I277" s="109" t="e">
        <f>_xlfn.SWITCH('Processing Settings'!H277,"released","RELEASED","on hold","HOLD")</f>
        <v>#N/A</v>
      </c>
      <c r="J277" s="109" t="e">
        <f>IF(H277&lt;&gt;"",IF('Processing Settings'!G277="Gross","",IF(OR('Processing Settings'!G277="Netting with Strange Nets ('NET/SPLIT')",'Processing Settings'!G277="Aggregation with Linking",'Processing Settings'!G277="Aggregation"),"NET/SPLIT","UNWIND")),"")</f>
        <v>#N/A</v>
      </c>
      <c r="K277" s="112" t="str">
        <f ca="1">IF(C277&lt;&gt;0,IF(ISNUMBER(YEAR('Signature Sheet'!$H$31)),'Signature Sheet'!H$31,NOW()),"")</f>
        <v/>
      </c>
      <c r="L277" s="109" t="str">
        <f>IFERROR(_xlfn.SWITCH('Processing Settings'!K277,"New","INSERT","Update","UPDATE","Delete","DELETE"),"")</f>
        <v/>
      </c>
    </row>
    <row r="278" spans="1:12">
      <c r="A278" s="109" t="str">
        <f>IFERROR(_xlfn.SWITCH('Processing Settings'!C278,"Eurex Derivate","XEUR","Xetra","XETR","Börse Frankfurt","XFRA","Xetra|Börse Frankfurt","XETR","",""),"")</f>
        <v/>
      </c>
      <c r="B278" s="109" t="str">
        <f>'Processing Settings'!A278</f>
        <v/>
      </c>
      <c r="C278" s="109">
        <f>'Processing Settings'!B278</f>
        <v>0</v>
      </c>
      <c r="D278" s="113">
        <f>IF('Processing Settings'!D278="CBF(I)","CBL",'Processing Settings'!D278)</f>
        <v>0</v>
      </c>
      <c r="E278" s="109">
        <f>'Processing Settings'!E278</f>
        <v>0</v>
      </c>
      <c r="F278" s="111">
        <f>'Processing Settings'!F278</f>
        <v>0</v>
      </c>
      <c r="G278" s="109" t="str">
        <f>IF('Processing Settings'!E278&lt;&gt;"","DEF","")</f>
        <v/>
      </c>
      <c r="H278" s="109" t="e">
        <f>_xlfn.SWITCH('Processing Settings'!G278,"Aggregation","AGGREGATE","Gross","GROSS","Netting ('UNWIND')","NET","Netting with Strange Nets ('NET/SPLIT')","NET","Aggregation with Linking","AGGREGATE")</f>
        <v>#N/A</v>
      </c>
      <c r="I278" s="109" t="e">
        <f>_xlfn.SWITCH('Processing Settings'!H278,"released","RELEASED","on hold","HOLD")</f>
        <v>#N/A</v>
      </c>
      <c r="J278" s="109" t="e">
        <f>IF(H278&lt;&gt;"",IF('Processing Settings'!G278="Gross","",IF(OR('Processing Settings'!G278="Netting with Strange Nets ('NET/SPLIT')",'Processing Settings'!G278="Aggregation with Linking",'Processing Settings'!G278="Aggregation"),"NET/SPLIT","UNWIND")),"")</f>
        <v>#N/A</v>
      </c>
      <c r="K278" s="112" t="str">
        <f ca="1">IF(C278&lt;&gt;0,IF(ISNUMBER(YEAR('Signature Sheet'!$H$31)),'Signature Sheet'!H$31,NOW()),"")</f>
        <v/>
      </c>
      <c r="L278" s="109" t="str">
        <f>IFERROR(_xlfn.SWITCH('Processing Settings'!K278,"New","INSERT","Update","UPDATE","Delete","DELETE"),"")</f>
        <v/>
      </c>
    </row>
    <row r="279" spans="1:12">
      <c r="A279" s="109" t="str">
        <f>IFERROR(_xlfn.SWITCH('Processing Settings'!C279,"Eurex Derivate","XEUR","Xetra","XETR","Börse Frankfurt","XFRA","Xetra|Börse Frankfurt","XETR","",""),"")</f>
        <v/>
      </c>
      <c r="B279" s="109" t="str">
        <f>'Processing Settings'!A279</f>
        <v/>
      </c>
      <c r="C279" s="109">
        <f>'Processing Settings'!B279</f>
        <v>0</v>
      </c>
      <c r="D279" s="113">
        <f>IF('Processing Settings'!D279="CBF(I)","CBL",'Processing Settings'!D279)</f>
        <v>0</v>
      </c>
      <c r="E279" s="109">
        <f>'Processing Settings'!E279</f>
        <v>0</v>
      </c>
      <c r="F279" s="111">
        <f>'Processing Settings'!F279</f>
        <v>0</v>
      </c>
      <c r="G279" s="109" t="str">
        <f>IF('Processing Settings'!E279&lt;&gt;"","DEF","")</f>
        <v/>
      </c>
      <c r="H279" s="109" t="e">
        <f>_xlfn.SWITCH('Processing Settings'!G279,"Aggregation","AGGREGATE","Gross","GROSS","Netting ('UNWIND')","NET","Netting with Strange Nets ('NET/SPLIT')","NET","Aggregation with Linking","AGGREGATE")</f>
        <v>#N/A</v>
      </c>
      <c r="I279" s="109" t="e">
        <f>_xlfn.SWITCH('Processing Settings'!H279,"released","RELEASED","on hold","HOLD")</f>
        <v>#N/A</v>
      </c>
      <c r="J279" s="109" t="e">
        <f>IF(H279&lt;&gt;"",IF('Processing Settings'!G279="Gross","",IF(OR('Processing Settings'!G279="Netting with Strange Nets ('NET/SPLIT')",'Processing Settings'!G279="Aggregation with Linking",'Processing Settings'!G279="Aggregation"),"NET/SPLIT","UNWIND")),"")</f>
        <v>#N/A</v>
      </c>
      <c r="K279" s="112" t="str">
        <f ca="1">IF(C279&lt;&gt;0,IF(ISNUMBER(YEAR('Signature Sheet'!$H$31)),'Signature Sheet'!H$31,NOW()),"")</f>
        <v/>
      </c>
      <c r="L279" s="109" t="str">
        <f>IFERROR(_xlfn.SWITCH('Processing Settings'!K279,"New","INSERT","Update","UPDATE","Delete","DELETE"),"")</f>
        <v/>
      </c>
    </row>
    <row r="280" spans="1:12">
      <c r="A280" s="109" t="str">
        <f>IFERROR(_xlfn.SWITCH('Processing Settings'!C280,"Eurex Derivate","XEUR","Xetra","XETR","Börse Frankfurt","XFRA","Xetra|Börse Frankfurt","XETR","",""),"")</f>
        <v/>
      </c>
      <c r="B280" s="109" t="str">
        <f>'Processing Settings'!A280</f>
        <v/>
      </c>
      <c r="C280" s="109">
        <f>'Processing Settings'!B280</f>
        <v>0</v>
      </c>
      <c r="D280" s="113">
        <f>IF('Processing Settings'!D280="CBF(I)","CBL",'Processing Settings'!D280)</f>
        <v>0</v>
      </c>
      <c r="E280" s="109">
        <f>'Processing Settings'!E280</f>
        <v>0</v>
      </c>
      <c r="F280" s="111">
        <f>'Processing Settings'!F280</f>
        <v>0</v>
      </c>
      <c r="G280" s="109" t="str">
        <f>IF('Processing Settings'!E280&lt;&gt;"","DEF","")</f>
        <v/>
      </c>
      <c r="H280" s="109" t="e">
        <f>_xlfn.SWITCH('Processing Settings'!G280,"Aggregation","AGGREGATE","Gross","GROSS","Netting ('UNWIND')","NET","Netting with Strange Nets ('NET/SPLIT')","NET","Aggregation with Linking","AGGREGATE")</f>
        <v>#N/A</v>
      </c>
      <c r="I280" s="109" t="e">
        <f>_xlfn.SWITCH('Processing Settings'!H280,"released","RELEASED","on hold","HOLD")</f>
        <v>#N/A</v>
      </c>
      <c r="J280" s="109" t="e">
        <f>IF(H280&lt;&gt;"",IF('Processing Settings'!G280="Gross","",IF(OR('Processing Settings'!G280="Netting with Strange Nets ('NET/SPLIT')",'Processing Settings'!G280="Aggregation with Linking",'Processing Settings'!G280="Aggregation"),"NET/SPLIT","UNWIND")),"")</f>
        <v>#N/A</v>
      </c>
      <c r="K280" s="112" t="str">
        <f ca="1">IF(C280&lt;&gt;0,IF(ISNUMBER(YEAR('Signature Sheet'!$H$31)),'Signature Sheet'!H$31,NOW()),"")</f>
        <v/>
      </c>
      <c r="L280" s="109" t="str">
        <f>IFERROR(_xlfn.SWITCH('Processing Settings'!K280,"New","INSERT","Update","UPDATE","Delete","DELETE"),"")</f>
        <v/>
      </c>
    </row>
    <row r="281" spans="1:12">
      <c r="A281" s="109" t="str">
        <f>IFERROR(_xlfn.SWITCH('Processing Settings'!C281,"Eurex Derivate","XEUR","Xetra","XETR","Börse Frankfurt","XFRA","Xetra|Börse Frankfurt","XETR","",""),"")</f>
        <v/>
      </c>
      <c r="B281" s="109" t="str">
        <f>'Processing Settings'!A281</f>
        <v/>
      </c>
      <c r="C281" s="109">
        <f>'Processing Settings'!B281</f>
        <v>0</v>
      </c>
      <c r="D281" s="113">
        <f>IF('Processing Settings'!D281="CBF(I)","CBL",'Processing Settings'!D281)</f>
        <v>0</v>
      </c>
      <c r="E281" s="109">
        <f>'Processing Settings'!E281</f>
        <v>0</v>
      </c>
      <c r="F281" s="111">
        <f>'Processing Settings'!F281</f>
        <v>0</v>
      </c>
      <c r="G281" s="109" t="str">
        <f>IF('Processing Settings'!E281&lt;&gt;"","DEF","")</f>
        <v/>
      </c>
      <c r="H281" s="109" t="e">
        <f>_xlfn.SWITCH('Processing Settings'!G281,"Aggregation","AGGREGATE","Gross","GROSS","Netting ('UNWIND')","NET","Netting with Strange Nets ('NET/SPLIT')","NET","Aggregation with Linking","AGGREGATE")</f>
        <v>#N/A</v>
      </c>
      <c r="I281" s="109" t="e">
        <f>_xlfn.SWITCH('Processing Settings'!H281,"released","RELEASED","on hold","HOLD")</f>
        <v>#N/A</v>
      </c>
      <c r="J281" s="109" t="e">
        <f>IF(H281&lt;&gt;"",IF('Processing Settings'!G281="Gross","",IF(OR('Processing Settings'!G281="Netting with Strange Nets ('NET/SPLIT')",'Processing Settings'!G281="Aggregation with Linking",'Processing Settings'!G281="Aggregation"),"NET/SPLIT","UNWIND")),"")</f>
        <v>#N/A</v>
      </c>
      <c r="K281" s="112" t="str">
        <f ca="1">IF(C281&lt;&gt;0,IF(ISNUMBER(YEAR('Signature Sheet'!$H$31)),'Signature Sheet'!H$31,NOW()),"")</f>
        <v/>
      </c>
      <c r="L281" s="109" t="str">
        <f>IFERROR(_xlfn.SWITCH('Processing Settings'!K281,"New","INSERT","Update","UPDATE","Delete","DELETE"),"")</f>
        <v/>
      </c>
    </row>
    <row r="282" spans="1:12">
      <c r="A282" s="109" t="str">
        <f>IFERROR(_xlfn.SWITCH('Processing Settings'!C282,"Eurex Derivate","XEUR","Xetra","XETR","Börse Frankfurt","XFRA","Xetra|Börse Frankfurt","XETR","",""),"")</f>
        <v/>
      </c>
      <c r="B282" s="109" t="str">
        <f>'Processing Settings'!A282</f>
        <v/>
      </c>
      <c r="C282" s="109">
        <f>'Processing Settings'!B282</f>
        <v>0</v>
      </c>
      <c r="D282" s="113">
        <f>IF('Processing Settings'!D282="CBF(I)","CBL",'Processing Settings'!D282)</f>
        <v>0</v>
      </c>
      <c r="E282" s="109">
        <f>'Processing Settings'!E282</f>
        <v>0</v>
      </c>
      <c r="F282" s="111">
        <f>'Processing Settings'!F282</f>
        <v>0</v>
      </c>
      <c r="G282" s="109" t="str">
        <f>IF('Processing Settings'!E282&lt;&gt;"","DEF","")</f>
        <v/>
      </c>
      <c r="H282" s="109" t="e">
        <f>_xlfn.SWITCH('Processing Settings'!G282,"Aggregation","AGGREGATE","Gross","GROSS","Netting ('UNWIND')","NET","Netting with Strange Nets ('NET/SPLIT')","NET","Aggregation with Linking","AGGREGATE")</f>
        <v>#N/A</v>
      </c>
      <c r="I282" s="109" t="e">
        <f>_xlfn.SWITCH('Processing Settings'!H282,"released","RELEASED","on hold","HOLD")</f>
        <v>#N/A</v>
      </c>
      <c r="J282" s="109" t="e">
        <f>IF(H282&lt;&gt;"",IF('Processing Settings'!G282="Gross","",IF(OR('Processing Settings'!G282="Netting with Strange Nets ('NET/SPLIT')",'Processing Settings'!G282="Aggregation with Linking",'Processing Settings'!G282="Aggregation"),"NET/SPLIT","UNWIND")),"")</f>
        <v>#N/A</v>
      </c>
      <c r="K282" s="112" t="str">
        <f ca="1">IF(C282&lt;&gt;0,IF(ISNUMBER(YEAR('Signature Sheet'!$H$31)),'Signature Sheet'!H$31,NOW()),"")</f>
        <v/>
      </c>
      <c r="L282" s="109" t="str">
        <f>IFERROR(_xlfn.SWITCH('Processing Settings'!K282,"New","INSERT","Update","UPDATE","Delete","DELETE"),"")</f>
        <v/>
      </c>
    </row>
    <row r="283" spans="1:12">
      <c r="A283" s="109" t="str">
        <f>IFERROR(_xlfn.SWITCH('Processing Settings'!C283,"Eurex Derivate","XEUR","Xetra","XETR","Börse Frankfurt","XFRA","Xetra|Börse Frankfurt","XETR","",""),"")</f>
        <v/>
      </c>
      <c r="B283" s="109" t="str">
        <f>'Processing Settings'!A283</f>
        <v/>
      </c>
      <c r="C283" s="109">
        <f>'Processing Settings'!B283</f>
        <v>0</v>
      </c>
      <c r="D283" s="113">
        <f>IF('Processing Settings'!D283="CBF(I)","CBL",'Processing Settings'!D283)</f>
        <v>0</v>
      </c>
      <c r="E283" s="109">
        <f>'Processing Settings'!E283</f>
        <v>0</v>
      </c>
      <c r="F283" s="111">
        <f>'Processing Settings'!F283</f>
        <v>0</v>
      </c>
      <c r="G283" s="109" t="str">
        <f>IF('Processing Settings'!E283&lt;&gt;"","DEF","")</f>
        <v/>
      </c>
      <c r="H283" s="109" t="e">
        <f>_xlfn.SWITCH('Processing Settings'!G283,"Aggregation","AGGREGATE","Gross","GROSS","Netting ('UNWIND')","NET","Netting with Strange Nets ('NET/SPLIT')","NET","Aggregation with Linking","AGGREGATE")</f>
        <v>#N/A</v>
      </c>
      <c r="I283" s="109" t="e">
        <f>_xlfn.SWITCH('Processing Settings'!H283,"released","RELEASED","on hold","HOLD")</f>
        <v>#N/A</v>
      </c>
      <c r="J283" s="109" t="e">
        <f>IF(H283&lt;&gt;"",IF('Processing Settings'!G283="Gross","",IF(OR('Processing Settings'!G283="Netting with Strange Nets ('NET/SPLIT')",'Processing Settings'!G283="Aggregation with Linking",'Processing Settings'!G283="Aggregation"),"NET/SPLIT","UNWIND")),"")</f>
        <v>#N/A</v>
      </c>
      <c r="K283" s="112" t="str">
        <f ca="1">IF(C283&lt;&gt;0,IF(ISNUMBER(YEAR('Signature Sheet'!$H$31)),'Signature Sheet'!H$31,NOW()),"")</f>
        <v/>
      </c>
      <c r="L283" s="109" t="str">
        <f>IFERROR(_xlfn.SWITCH('Processing Settings'!K283,"New","INSERT","Update","UPDATE","Delete","DELETE"),"")</f>
        <v/>
      </c>
    </row>
    <row r="284" spans="1:12">
      <c r="A284" s="109" t="str">
        <f>IFERROR(_xlfn.SWITCH('Processing Settings'!C284,"Eurex Derivate","XEUR","Xetra","XETR","Börse Frankfurt","XFRA","Xetra|Börse Frankfurt","XETR","",""),"")</f>
        <v/>
      </c>
      <c r="B284" s="109" t="str">
        <f>'Processing Settings'!A284</f>
        <v/>
      </c>
      <c r="C284" s="109">
        <f>'Processing Settings'!B284</f>
        <v>0</v>
      </c>
      <c r="D284" s="113">
        <f>IF('Processing Settings'!D284="CBF(I)","CBL",'Processing Settings'!D284)</f>
        <v>0</v>
      </c>
      <c r="E284" s="109">
        <f>'Processing Settings'!E284</f>
        <v>0</v>
      </c>
      <c r="F284" s="111">
        <f>'Processing Settings'!F284</f>
        <v>0</v>
      </c>
      <c r="G284" s="109" t="str">
        <f>IF('Processing Settings'!E284&lt;&gt;"","DEF","")</f>
        <v/>
      </c>
      <c r="H284" s="109" t="e">
        <f>_xlfn.SWITCH('Processing Settings'!G284,"Aggregation","AGGREGATE","Gross","GROSS","Netting ('UNWIND')","NET","Netting with Strange Nets ('NET/SPLIT')","NET","Aggregation with Linking","AGGREGATE")</f>
        <v>#N/A</v>
      </c>
      <c r="I284" s="109" t="e">
        <f>_xlfn.SWITCH('Processing Settings'!H284,"released","RELEASED","on hold","HOLD")</f>
        <v>#N/A</v>
      </c>
      <c r="J284" s="109" t="e">
        <f>IF(H284&lt;&gt;"",IF('Processing Settings'!G284="Gross","",IF(OR('Processing Settings'!G284="Netting with Strange Nets ('NET/SPLIT')",'Processing Settings'!G284="Aggregation with Linking",'Processing Settings'!G284="Aggregation"),"NET/SPLIT","UNWIND")),"")</f>
        <v>#N/A</v>
      </c>
      <c r="K284" s="112" t="str">
        <f ca="1">IF(C284&lt;&gt;0,IF(ISNUMBER(YEAR('Signature Sheet'!$H$31)),'Signature Sheet'!H$31,NOW()),"")</f>
        <v/>
      </c>
      <c r="L284" s="109" t="str">
        <f>IFERROR(_xlfn.SWITCH('Processing Settings'!K284,"New","INSERT","Update","UPDATE","Delete","DELETE"),"")</f>
        <v/>
      </c>
    </row>
    <row r="285" spans="1:12">
      <c r="A285" s="109" t="str">
        <f>IFERROR(_xlfn.SWITCH('Processing Settings'!C285,"Eurex Derivate","XEUR","Xetra","XETR","Börse Frankfurt","XFRA","Xetra|Börse Frankfurt","XETR","",""),"")</f>
        <v/>
      </c>
      <c r="B285" s="109" t="str">
        <f>'Processing Settings'!A285</f>
        <v/>
      </c>
      <c r="C285" s="109">
        <f>'Processing Settings'!B285</f>
        <v>0</v>
      </c>
      <c r="D285" s="113">
        <f>IF('Processing Settings'!D285="CBF(I)","CBL",'Processing Settings'!D285)</f>
        <v>0</v>
      </c>
      <c r="E285" s="109">
        <f>'Processing Settings'!E285</f>
        <v>0</v>
      </c>
      <c r="F285" s="111">
        <f>'Processing Settings'!F285</f>
        <v>0</v>
      </c>
      <c r="G285" s="109" t="str">
        <f>IF('Processing Settings'!E285&lt;&gt;"","DEF","")</f>
        <v/>
      </c>
      <c r="H285" s="109" t="e">
        <f>_xlfn.SWITCH('Processing Settings'!G285,"Aggregation","AGGREGATE","Gross","GROSS","Netting ('UNWIND')","NET","Netting with Strange Nets ('NET/SPLIT')","NET","Aggregation with Linking","AGGREGATE")</f>
        <v>#N/A</v>
      </c>
      <c r="I285" s="109" t="e">
        <f>_xlfn.SWITCH('Processing Settings'!H285,"released","RELEASED","on hold","HOLD")</f>
        <v>#N/A</v>
      </c>
      <c r="J285" s="109" t="e">
        <f>IF(H285&lt;&gt;"",IF('Processing Settings'!G285="Gross","",IF(OR('Processing Settings'!G285="Netting with Strange Nets ('NET/SPLIT')",'Processing Settings'!G285="Aggregation with Linking",'Processing Settings'!G285="Aggregation"),"NET/SPLIT","UNWIND")),"")</f>
        <v>#N/A</v>
      </c>
      <c r="K285" s="112" t="str">
        <f ca="1">IF(C285&lt;&gt;0,IF(ISNUMBER(YEAR('Signature Sheet'!$H$31)),'Signature Sheet'!H$31,NOW()),"")</f>
        <v/>
      </c>
      <c r="L285" s="109" t="str">
        <f>IFERROR(_xlfn.SWITCH('Processing Settings'!K285,"New","INSERT","Update","UPDATE","Delete","DELETE"),"")</f>
        <v/>
      </c>
    </row>
    <row r="286" spans="1:12">
      <c r="A286" s="109" t="str">
        <f>IFERROR(_xlfn.SWITCH('Processing Settings'!C286,"Eurex Derivate","XEUR","Xetra","XETR","Börse Frankfurt","XFRA","Xetra|Börse Frankfurt","XETR","",""),"")</f>
        <v/>
      </c>
      <c r="B286" s="109" t="str">
        <f>'Processing Settings'!A286</f>
        <v/>
      </c>
      <c r="C286" s="109">
        <f>'Processing Settings'!B286</f>
        <v>0</v>
      </c>
      <c r="D286" s="113">
        <f>IF('Processing Settings'!D286="CBF(I)","CBL",'Processing Settings'!D286)</f>
        <v>0</v>
      </c>
      <c r="E286" s="109">
        <f>'Processing Settings'!E286</f>
        <v>0</v>
      </c>
      <c r="F286" s="111">
        <f>'Processing Settings'!F286</f>
        <v>0</v>
      </c>
      <c r="G286" s="109" t="str">
        <f>IF('Processing Settings'!E286&lt;&gt;"","DEF","")</f>
        <v/>
      </c>
      <c r="H286" s="109" t="e">
        <f>_xlfn.SWITCH('Processing Settings'!G286,"Aggregation","AGGREGATE","Gross","GROSS","Netting ('UNWIND')","NET","Netting with Strange Nets ('NET/SPLIT')","NET","Aggregation with Linking","AGGREGATE")</f>
        <v>#N/A</v>
      </c>
      <c r="I286" s="109" t="e">
        <f>_xlfn.SWITCH('Processing Settings'!H286,"released","RELEASED","on hold","HOLD")</f>
        <v>#N/A</v>
      </c>
      <c r="J286" s="109" t="e">
        <f>IF(H286&lt;&gt;"",IF('Processing Settings'!G286="Gross","",IF(OR('Processing Settings'!G286="Netting with Strange Nets ('NET/SPLIT')",'Processing Settings'!G286="Aggregation with Linking",'Processing Settings'!G286="Aggregation"),"NET/SPLIT","UNWIND")),"")</f>
        <v>#N/A</v>
      </c>
      <c r="K286" s="112" t="str">
        <f ca="1">IF(C286&lt;&gt;0,IF(ISNUMBER(YEAR('Signature Sheet'!$H$31)),'Signature Sheet'!H$31,NOW()),"")</f>
        <v/>
      </c>
      <c r="L286" s="109" t="str">
        <f>IFERROR(_xlfn.SWITCH('Processing Settings'!K286,"New","INSERT","Update","UPDATE","Delete","DELETE"),"")</f>
        <v/>
      </c>
    </row>
    <row r="287" spans="1:12">
      <c r="A287" s="109" t="str">
        <f>IFERROR(_xlfn.SWITCH('Processing Settings'!C287,"Eurex Derivate","XEUR","Xetra","XETR","Börse Frankfurt","XFRA","Xetra|Börse Frankfurt","XETR","",""),"")</f>
        <v/>
      </c>
      <c r="B287" s="109" t="str">
        <f>'Processing Settings'!A287</f>
        <v/>
      </c>
      <c r="C287" s="109">
        <f>'Processing Settings'!B287</f>
        <v>0</v>
      </c>
      <c r="D287" s="113">
        <f>IF('Processing Settings'!D287="CBF(I)","CBL",'Processing Settings'!D287)</f>
        <v>0</v>
      </c>
      <c r="E287" s="109">
        <f>'Processing Settings'!E287</f>
        <v>0</v>
      </c>
      <c r="F287" s="111">
        <f>'Processing Settings'!F287</f>
        <v>0</v>
      </c>
      <c r="G287" s="109" t="str">
        <f>IF('Processing Settings'!E287&lt;&gt;"","DEF","")</f>
        <v/>
      </c>
      <c r="H287" s="109" t="e">
        <f>_xlfn.SWITCH('Processing Settings'!G287,"Aggregation","AGGREGATE","Gross","GROSS","Netting ('UNWIND')","NET","Netting with Strange Nets ('NET/SPLIT')","NET","Aggregation with Linking","AGGREGATE")</f>
        <v>#N/A</v>
      </c>
      <c r="I287" s="109" t="e">
        <f>_xlfn.SWITCH('Processing Settings'!H287,"released","RELEASED","on hold","HOLD")</f>
        <v>#N/A</v>
      </c>
      <c r="J287" s="109" t="e">
        <f>IF(H287&lt;&gt;"",IF('Processing Settings'!G287="Gross","",IF(OR('Processing Settings'!G287="Netting with Strange Nets ('NET/SPLIT')",'Processing Settings'!G287="Aggregation with Linking",'Processing Settings'!G287="Aggregation"),"NET/SPLIT","UNWIND")),"")</f>
        <v>#N/A</v>
      </c>
      <c r="K287" s="112" t="str">
        <f ca="1">IF(C287&lt;&gt;0,IF(ISNUMBER(YEAR('Signature Sheet'!$H$31)),'Signature Sheet'!H$31,NOW()),"")</f>
        <v/>
      </c>
      <c r="L287" s="109" t="str">
        <f>IFERROR(_xlfn.SWITCH('Processing Settings'!K287,"New","INSERT","Update","UPDATE","Delete","DELETE"),"")</f>
        <v/>
      </c>
    </row>
    <row r="288" spans="1:12">
      <c r="A288" s="109" t="str">
        <f>IFERROR(_xlfn.SWITCH('Processing Settings'!C288,"Eurex Derivate","XEUR","Xetra","XETR","Börse Frankfurt","XFRA","Xetra|Börse Frankfurt","XETR","",""),"")</f>
        <v/>
      </c>
      <c r="B288" s="109" t="str">
        <f>'Processing Settings'!A288</f>
        <v/>
      </c>
      <c r="C288" s="109">
        <f>'Processing Settings'!B288</f>
        <v>0</v>
      </c>
      <c r="D288" s="113">
        <f>IF('Processing Settings'!D288="CBF(I)","CBL",'Processing Settings'!D288)</f>
        <v>0</v>
      </c>
      <c r="E288" s="109">
        <f>'Processing Settings'!E288</f>
        <v>0</v>
      </c>
      <c r="F288" s="111">
        <f>'Processing Settings'!F288</f>
        <v>0</v>
      </c>
      <c r="G288" s="109" t="str">
        <f>IF('Processing Settings'!E288&lt;&gt;"","DEF","")</f>
        <v/>
      </c>
      <c r="H288" s="109" t="e">
        <f>_xlfn.SWITCH('Processing Settings'!G288,"Aggregation","AGGREGATE","Gross","GROSS","Netting ('UNWIND')","NET","Netting with Strange Nets ('NET/SPLIT')","NET","Aggregation with Linking","AGGREGATE")</f>
        <v>#N/A</v>
      </c>
      <c r="I288" s="109" t="e">
        <f>_xlfn.SWITCH('Processing Settings'!H288,"released","RELEASED","on hold","HOLD")</f>
        <v>#N/A</v>
      </c>
      <c r="J288" s="109" t="e">
        <f>IF(H288&lt;&gt;"",IF('Processing Settings'!G288="Gross","",IF(OR('Processing Settings'!G288="Netting with Strange Nets ('NET/SPLIT')",'Processing Settings'!G288="Aggregation with Linking",'Processing Settings'!G288="Aggregation"),"NET/SPLIT","UNWIND")),"")</f>
        <v>#N/A</v>
      </c>
      <c r="K288" s="112" t="str">
        <f ca="1">IF(C288&lt;&gt;0,IF(ISNUMBER(YEAR('Signature Sheet'!$H$31)),'Signature Sheet'!H$31,NOW()),"")</f>
        <v/>
      </c>
      <c r="L288" s="109" t="str">
        <f>IFERROR(_xlfn.SWITCH('Processing Settings'!K288,"New","INSERT","Update","UPDATE","Delete","DELETE"),"")</f>
        <v/>
      </c>
    </row>
    <row r="289" spans="1:12">
      <c r="A289" s="109" t="str">
        <f>IFERROR(_xlfn.SWITCH('Processing Settings'!C289,"Eurex Derivate","XEUR","Xetra","XETR","Börse Frankfurt","XFRA","Xetra|Börse Frankfurt","XETR","",""),"")</f>
        <v/>
      </c>
      <c r="B289" s="109" t="str">
        <f>'Processing Settings'!A289</f>
        <v/>
      </c>
      <c r="C289" s="109">
        <f>'Processing Settings'!B289</f>
        <v>0</v>
      </c>
      <c r="D289" s="113">
        <f>IF('Processing Settings'!D289="CBF(I)","CBL",'Processing Settings'!D289)</f>
        <v>0</v>
      </c>
      <c r="E289" s="109">
        <f>'Processing Settings'!E289</f>
        <v>0</v>
      </c>
      <c r="F289" s="111">
        <f>'Processing Settings'!F289</f>
        <v>0</v>
      </c>
      <c r="G289" s="109" t="str">
        <f>IF('Processing Settings'!E289&lt;&gt;"","DEF","")</f>
        <v/>
      </c>
      <c r="H289" s="109" t="e">
        <f>_xlfn.SWITCH('Processing Settings'!G289,"Aggregation","AGGREGATE","Gross","GROSS","Netting ('UNWIND')","NET","Netting with Strange Nets ('NET/SPLIT')","NET","Aggregation with Linking","AGGREGATE")</f>
        <v>#N/A</v>
      </c>
      <c r="I289" s="109" t="e">
        <f>_xlfn.SWITCH('Processing Settings'!H289,"released","RELEASED","on hold","HOLD")</f>
        <v>#N/A</v>
      </c>
      <c r="J289" s="109" t="e">
        <f>IF(H289&lt;&gt;"",IF('Processing Settings'!G289="Gross","",IF(OR('Processing Settings'!G289="Netting with Strange Nets ('NET/SPLIT')",'Processing Settings'!G289="Aggregation with Linking",'Processing Settings'!G289="Aggregation"),"NET/SPLIT","UNWIND")),"")</f>
        <v>#N/A</v>
      </c>
      <c r="K289" s="112" t="str">
        <f ca="1">IF(C289&lt;&gt;0,IF(ISNUMBER(YEAR('Signature Sheet'!$H$31)),'Signature Sheet'!H$31,NOW()),"")</f>
        <v/>
      </c>
      <c r="L289" s="109" t="str">
        <f>IFERROR(_xlfn.SWITCH('Processing Settings'!K289,"New","INSERT","Update","UPDATE","Delete","DELETE"),"")</f>
        <v/>
      </c>
    </row>
    <row r="290" spans="1:12">
      <c r="A290" s="109" t="str">
        <f>IFERROR(_xlfn.SWITCH('Processing Settings'!C290,"Eurex Derivate","XEUR","Xetra","XETR","Börse Frankfurt","XFRA","Xetra|Börse Frankfurt","XETR","",""),"")</f>
        <v/>
      </c>
      <c r="B290" s="109" t="str">
        <f>'Processing Settings'!A290</f>
        <v/>
      </c>
      <c r="C290" s="109">
        <f>'Processing Settings'!B290</f>
        <v>0</v>
      </c>
      <c r="D290" s="113">
        <f>IF('Processing Settings'!D290="CBF(I)","CBL",'Processing Settings'!D290)</f>
        <v>0</v>
      </c>
      <c r="E290" s="109">
        <f>'Processing Settings'!E290</f>
        <v>0</v>
      </c>
      <c r="F290" s="111">
        <f>'Processing Settings'!F290</f>
        <v>0</v>
      </c>
      <c r="G290" s="109" t="str">
        <f>IF('Processing Settings'!E290&lt;&gt;"","DEF","")</f>
        <v/>
      </c>
      <c r="H290" s="109" t="e">
        <f>_xlfn.SWITCH('Processing Settings'!G290,"Aggregation","AGGREGATE","Gross","GROSS","Netting ('UNWIND')","NET","Netting with Strange Nets ('NET/SPLIT')","NET","Aggregation with Linking","AGGREGATE")</f>
        <v>#N/A</v>
      </c>
      <c r="I290" s="109" t="e">
        <f>_xlfn.SWITCH('Processing Settings'!H290,"released","RELEASED","on hold","HOLD")</f>
        <v>#N/A</v>
      </c>
      <c r="J290" s="109" t="e">
        <f>IF(H290&lt;&gt;"",IF('Processing Settings'!G290="Gross","",IF(OR('Processing Settings'!G290="Netting with Strange Nets ('NET/SPLIT')",'Processing Settings'!G290="Aggregation with Linking",'Processing Settings'!G290="Aggregation"),"NET/SPLIT","UNWIND")),"")</f>
        <v>#N/A</v>
      </c>
      <c r="K290" s="112" t="str">
        <f ca="1">IF(C290&lt;&gt;0,IF(ISNUMBER(YEAR('Signature Sheet'!$H$31)),'Signature Sheet'!H$31,NOW()),"")</f>
        <v/>
      </c>
      <c r="L290" s="109" t="str">
        <f>IFERROR(_xlfn.SWITCH('Processing Settings'!K290,"New","INSERT","Update","UPDATE","Delete","DELETE"),"")</f>
        <v/>
      </c>
    </row>
    <row r="291" spans="1:12">
      <c r="A291" s="109" t="str">
        <f>IFERROR(_xlfn.SWITCH('Processing Settings'!C291,"Eurex Derivate","XEUR","Xetra","XETR","Börse Frankfurt","XFRA","Xetra|Börse Frankfurt","XETR","",""),"")</f>
        <v/>
      </c>
      <c r="B291" s="109" t="str">
        <f>'Processing Settings'!A291</f>
        <v/>
      </c>
      <c r="C291" s="109">
        <f>'Processing Settings'!B291</f>
        <v>0</v>
      </c>
      <c r="D291" s="113">
        <f>IF('Processing Settings'!D291="CBF(I)","CBL",'Processing Settings'!D291)</f>
        <v>0</v>
      </c>
      <c r="E291" s="109">
        <f>'Processing Settings'!E291</f>
        <v>0</v>
      </c>
      <c r="F291" s="111">
        <f>'Processing Settings'!F291</f>
        <v>0</v>
      </c>
      <c r="G291" s="109" t="str">
        <f>IF('Processing Settings'!E291&lt;&gt;"","DEF","")</f>
        <v/>
      </c>
      <c r="H291" s="109" t="e">
        <f>_xlfn.SWITCH('Processing Settings'!G291,"Aggregation","AGGREGATE","Gross","GROSS","Netting ('UNWIND')","NET","Netting with Strange Nets ('NET/SPLIT')","NET","Aggregation with Linking","AGGREGATE")</f>
        <v>#N/A</v>
      </c>
      <c r="I291" s="109" t="e">
        <f>_xlfn.SWITCH('Processing Settings'!H291,"released","RELEASED","on hold","HOLD")</f>
        <v>#N/A</v>
      </c>
      <c r="J291" s="109" t="e">
        <f>IF(H291&lt;&gt;"",IF('Processing Settings'!G291="Gross","",IF(OR('Processing Settings'!G291="Netting with Strange Nets ('NET/SPLIT')",'Processing Settings'!G291="Aggregation with Linking",'Processing Settings'!G291="Aggregation"),"NET/SPLIT","UNWIND")),"")</f>
        <v>#N/A</v>
      </c>
      <c r="K291" s="112" t="str">
        <f ca="1">IF(C291&lt;&gt;0,IF(ISNUMBER(YEAR('Signature Sheet'!$H$31)),'Signature Sheet'!H$31,NOW()),"")</f>
        <v/>
      </c>
      <c r="L291" s="109" t="str">
        <f>IFERROR(_xlfn.SWITCH('Processing Settings'!K291,"New","INSERT","Update","UPDATE","Delete","DELETE"),"")</f>
        <v/>
      </c>
    </row>
    <row r="292" spans="1:12">
      <c r="A292" s="109" t="str">
        <f>IFERROR(_xlfn.SWITCH('Processing Settings'!C292,"Eurex Derivate","XEUR","Xetra","XETR","Börse Frankfurt","XFRA","Xetra|Börse Frankfurt","XETR","",""),"")</f>
        <v/>
      </c>
      <c r="B292" s="109" t="str">
        <f>'Processing Settings'!A292</f>
        <v/>
      </c>
      <c r="C292" s="109">
        <f>'Processing Settings'!B292</f>
        <v>0</v>
      </c>
      <c r="D292" s="113">
        <f>IF('Processing Settings'!D292="CBF(I)","CBL",'Processing Settings'!D292)</f>
        <v>0</v>
      </c>
      <c r="E292" s="109">
        <f>'Processing Settings'!E292</f>
        <v>0</v>
      </c>
      <c r="F292" s="111">
        <f>'Processing Settings'!F292</f>
        <v>0</v>
      </c>
      <c r="G292" s="109" t="str">
        <f>IF('Processing Settings'!E292&lt;&gt;"","DEF","")</f>
        <v/>
      </c>
      <c r="H292" s="109" t="e">
        <f>_xlfn.SWITCH('Processing Settings'!G292,"Aggregation","AGGREGATE","Gross","GROSS","Netting ('UNWIND')","NET","Netting with Strange Nets ('NET/SPLIT')","NET","Aggregation with Linking","AGGREGATE")</f>
        <v>#N/A</v>
      </c>
      <c r="I292" s="109" t="e">
        <f>_xlfn.SWITCH('Processing Settings'!H292,"released","RELEASED","on hold","HOLD")</f>
        <v>#N/A</v>
      </c>
      <c r="J292" s="109" t="e">
        <f>IF(H292&lt;&gt;"",IF('Processing Settings'!G292="Gross","",IF(OR('Processing Settings'!G292="Netting with Strange Nets ('NET/SPLIT')",'Processing Settings'!G292="Aggregation with Linking",'Processing Settings'!G292="Aggregation"),"NET/SPLIT","UNWIND")),"")</f>
        <v>#N/A</v>
      </c>
      <c r="K292" s="112" t="str">
        <f ca="1">IF(C292&lt;&gt;0,IF(ISNUMBER(YEAR('Signature Sheet'!$H$31)),'Signature Sheet'!H$31,NOW()),"")</f>
        <v/>
      </c>
      <c r="L292" s="109" t="str">
        <f>IFERROR(_xlfn.SWITCH('Processing Settings'!K292,"New","INSERT","Update","UPDATE","Delete","DELETE"),"")</f>
        <v/>
      </c>
    </row>
    <row r="293" spans="1:12">
      <c r="A293" s="109" t="str">
        <f>IFERROR(_xlfn.SWITCH('Processing Settings'!C293,"Eurex Derivate","XEUR","Xetra","XETR","Börse Frankfurt","XFRA","Xetra|Börse Frankfurt","XETR","",""),"")</f>
        <v/>
      </c>
      <c r="B293" s="109" t="str">
        <f>'Processing Settings'!A293</f>
        <v/>
      </c>
      <c r="C293" s="109">
        <f>'Processing Settings'!B293</f>
        <v>0</v>
      </c>
      <c r="D293" s="113">
        <f>IF('Processing Settings'!D293="CBF(I)","CBL",'Processing Settings'!D293)</f>
        <v>0</v>
      </c>
      <c r="E293" s="109">
        <f>'Processing Settings'!E293</f>
        <v>0</v>
      </c>
      <c r="F293" s="111">
        <f>'Processing Settings'!F293</f>
        <v>0</v>
      </c>
      <c r="G293" s="109" t="str">
        <f>IF('Processing Settings'!E293&lt;&gt;"","DEF","")</f>
        <v/>
      </c>
      <c r="H293" s="109" t="e">
        <f>_xlfn.SWITCH('Processing Settings'!G293,"Aggregation","AGGREGATE","Gross","GROSS","Netting ('UNWIND')","NET","Netting with Strange Nets ('NET/SPLIT')","NET","Aggregation with Linking","AGGREGATE")</f>
        <v>#N/A</v>
      </c>
      <c r="I293" s="109" t="e">
        <f>_xlfn.SWITCH('Processing Settings'!H293,"released","RELEASED","on hold","HOLD")</f>
        <v>#N/A</v>
      </c>
      <c r="J293" s="109" t="e">
        <f>IF(H293&lt;&gt;"",IF('Processing Settings'!G293="Gross","",IF(OR('Processing Settings'!G293="Netting with Strange Nets ('NET/SPLIT')",'Processing Settings'!G293="Aggregation with Linking",'Processing Settings'!G293="Aggregation"),"NET/SPLIT","UNWIND")),"")</f>
        <v>#N/A</v>
      </c>
      <c r="K293" s="112" t="str">
        <f ca="1">IF(C293&lt;&gt;0,IF(ISNUMBER(YEAR('Signature Sheet'!$H$31)),'Signature Sheet'!H$31,NOW()),"")</f>
        <v/>
      </c>
      <c r="L293" s="109" t="str">
        <f>IFERROR(_xlfn.SWITCH('Processing Settings'!K293,"New","INSERT","Update","UPDATE","Delete","DELETE"),"")</f>
        <v/>
      </c>
    </row>
    <row r="294" spans="1:12">
      <c r="A294" s="109" t="str">
        <f>IFERROR(_xlfn.SWITCH('Processing Settings'!C294,"Eurex Derivate","XEUR","Xetra","XETR","Börse Frankfurt","XFRA","Xetra|Börse Frankfurt","XETR","",""),"")</f>
        <v/>
      </c>
      <c r="B294" s="109" t="str">
        <f>'Processing Settings'!A294</f>
        <v/>
      </c>
      <c r="C294" s="109">
        <f>'Processing Settings'!B294</f>
        <v>0</v>
      </c>
      <c r="D294" s="113">
        <f>IF('Processing Settings'!D294="CBF(I)","CBL",'Processing Settings'!D294)</f>
        <v>0</v>
      </c>
      <c r="E294" s="109">
        <f>'Processing Settings'!E294</f>
        <v>0</v>
      </c>
      <c r="F294" s="111">
        <f>'Processing Settings'!F294</f>
        <v>0</v>
      </c>
      <c r="G294" s="109" t="str">
        <f>IF('Processing Settings'!E294&lt;&gt;"","DEF","")</f>
        <v/>
      </c>
      <c r="H294" s="109" t="e">
        <f>_xlfn.SWITCH('Processing Settings'!G294,"Aggregation","AGGREGATE","Gross","GROSS","Netting ('UNWIND')","NET","Netting with Strange Nets ('NET/SPLIT')","NET","Aggregation with Linking","AGGREGATE")</f>
        <v>#N/A</v>
      </c>
      <c r="I294" s="109" t="e">
        <f>_xlfn.SWITCH('Processing Settings'!H294,"released","RELEASED","on hold","HOLD")</f>
        <v>#N/A</v>
      </c>
      <c r="J294" s="109" t="e">
        <f>IF(H294&lt;&gt;"",IF('Processing Settings'!G294="Gross","",IF(OR('Processing Settings'!G294="Netting with Strange Nets ('NET/SPLIT')",'Processing Settings'!G294="Aggregation with Linking",'Processing Settings'!G294="Aggregation"),"NET/SPLIT","UNWIND")),"")</f>
        <v>#N/A</v>
      </c>
      <c r="K294" s="112" t="str">
        <f ca="1">IF(C294&lt;&gt;0,IF(ISNUMBER(YEAR('Signature Sheet'!$H$31)),'Signature Sheet'!H$31,NOW()),"")</f>
        <v/>
      </c>
      <c r="L294" s="109" t="str">
        <f>IFERROR(_xlfn.SWITCH('Processing Settings'!K294,"New","INSERT","Update","UPDATE","Delete","DELETE"),"")</f>
        <v/>
      </c>
    </row>
    <row r="295" spans="1:12">
      <c r="A295" s="109" t="str">
        <f>IFERROR(_xlfn.SWITCH('Processing Settings'!C295,"Eurex Derivate","XEUR","Xetra","XETR","Börse Frankfurt","XFRA","Xetra|Börse Frankfurt","XETR","",""),"")</f>
        <v/>
      </c>
      <c r="B295" s="109" t="str">
        <f>'Processing Settings'!A295</f>
        <v/>
      </c>
      <c r="C295" s="109">
        <f>'Processing Settings'!B295</f>
        <v>0</v>
      </c>
      <c r="D295" s="113">
        <f>IF('Processing Settings'!D295="CBF(I)","CBL",'Processing Settings'!D295)</f>
        <v>0</v>
      </c>
      <c r="E295" s="109">
        <f>'Processing Settings'!E295</f>
        <v>0</v>
      </c>
      <c r="F295" s="111">
        <f>'Processing Settings'!F295</f>
        <v>0</v>
      </c>
      <c r="G295" s="109" t="str">
        <f>IF('Processing Settings'!E295&lt;&gt;"","DEF","")</f>
        <v/>
      </c>
      <c r="H295" s="109" t="e">
        <f>_xlfn.SWITCH('Processing Settings'!G295,"Aggregation","AGGREGATE","Gross","GROSS","Netting ('UNWIND')","NET","Netting with Strange Nets ('NET/SPLIT')","NET","Aggregation with Linking","AGGREGATE")</f>
        <v>#N/A</v>
      </c>
      <c r="I295" s="109" t="e">
        <f>_xlfn.SWITCH('Processing Settings'!H295,"released","RELEASED","on hold","HOLD")</f>
        <v>#N/A</v>
      </c>
      <c r="J295" s="109" t="e">
        <f>IF(H295&lt;&gt;"",IF('Processing Settings'!G295="Gross","",IF(OR('Processing Settings'!G295="Netting with Strange Nets ('NET/SPLIT')",'Processing Settings'!G295="Aggregation with Linking",'Processing Settings'!G295="Aggregation"),"NET/SPLIT","UNWIND")),"")</f>
        <v>#N/A</v>
      </c>
      <c r="K295" s="112" t="str">
        <f ca="1">IF(C295&lt;&gt;0,IF(ISNUMBER(YEAR('Signature Sheet'!$H$31)),'Signature Sheet'!H$31,NOW()),"")</f>
        <v/>
      </c>
      <c r="L295" s="109" t="str">
        <f>IFERROR(_xlfn.SWITCH('Processing Settings'!K295,"New","INSERT","Update","UPDATE","Delete","DELETE"),"")</f>
        <v/>
      </c>
    </row>
    <row r="296" spans="1:12">
      <c r="A296" s="109" t="str">
        <f>IFERROR(_xlfn.SWITCH('Processing Settings'!C296,"Eurex Derivate","XEUR","Xetra","XETR","Börse Frankfurt","XFRA","Xetra|Börse Frankfurt","XETR","",""),"")</f>
        <v/>
      </c>
      <c r="B296" s="109" t="str">
        <f>'Processing Settings'!A296</f>
        <v/>
      </c>
      <c r="C296" s="109">
        <f>'Processing Settings'!B296</f>
        <v>0</v>
      </c>
      <c r="D296" s="113">
        <f>IF('Processing Settings'!D296="CBF(I)","CBL",'Processing Settings'!D296)</f>
        <v>0</v>
      </c>
      <c r="E296" s="109">
        <f>'Processing Settings'!E296</f>
        <v>0</v>
      </c>
      <c r="F296" s="111">
        <f>'Processing Settings'!F296</f>
        <v>0</v>
      </c>
      <c r="G296" s="109" t="str">
        <f>IF('Processing Settings'!E296&lt;&gt;"","DEF","")</f>
        <v/>
      </c>
      <c r="H296" s="109" t="e">
        <f>_xlfn.SWITCH('Processing Settings'!G296,"Aggregation","AGGREGATE","Gross","GROSS","Netting ('UNWIND')","NET","Netting with Strange Nets ('NET/SPLIT')","NET","Aggregation with Linking","AGGREGATE")</f>
        <v>#N/A</v>
      </c>
      <c r="I296" s="109" t="e">
        <f>_xlfn.SWITCH('Processing Settings'!H296,"released","RELEASED","on hold","HOLD")</f>
        <v>#N/A</v>
      </c>
      <c r="J296" s="109" t="e">
        <f>IF(H296&lt;&gt;"",IF('Processing Settings'!G296="Gross","",IF(OR('Processing Settings'!G296="Netting with Strange Nets ('NET/SPLIT')",'Processing Settings'!G296="Aggregation with Linking",'Processing Settings'!G296="Aggregation"),"NET/SPLIT","UNWIND")),"")</f>
        <v>#N/A</v>
      </c>
      <c r="K296" s="112" t="str">
        <f ca="1">IF(C296&lt;&gt;0,IF(ISNUMBER(YEAR('Signature Sheet'!$H$31)),'Signature Sheet'!H$31,NOW()),"")</f>
        <v/>
      </c>
      <c r="L296" s="109" t="str">
        <f>IFERROR(_xlfn.SWITCH('Processing Settings'!K296,"New","INSERT","Update","UPDATE","Delete","DELETE"),"")</f>
        <v/>
      </c>
    </row>
    <row r="297" spans="1:12">
      <c r="A297" s="109" t="str">
        <f>IFERROR(_xlfn.SWITCH('Processing Settings'!C297,"Eurex Derivate","XEUR","Xetra","XETR","Börse Frankfurt","XFRA","Xetra|Börse Frankfurt","XETR","",""),"")</f>
        <v/>
      </c>
      <c r="B297" s="109" t="str">
        <f>'Processing Settings'!A297</f>
        <v/>
      </c>
      <c r="C297" s="109">
        <f>'Processing Settings'!B297</f>
        <v>0</v>
      </c>
      <c r="D297" s="113">
        <f>IF('Processing Settings'!D297="CBF(I)","CBL",'Processing Settings'!D297)</f>
        <v>0</v>
      </c>
      <c r="E297" s="109">
        <f>'Processing Settings'!E297</f>
        <v>0</v>
      </c>
      <c r="F297" s="111">
        <f>'Processing Settings'!F297</f>
        <v>0</v>
      </c>
      <c r="G297" s="109" t="str">
        <f>IF('Processing Settings'!E297&lt;&gt;"","DEF","")</f>
        <v/>
      </c>
      <c r="H297" s="109" t="e">
        <f>_xlfn.SWITCH('Processing Settings'!G297,"Aggregation","AGGREGATE","Gross","GROSS","Netting ('UNWIND')","NET","Netting with Strange Nets ('NET/SPLIT')","NET","Aggregation with Linking","AGGREGATE")</f>
        <v>#N/A</v>
      </c>
      <c r="I297" s="109" t="e">
        <f>_xlfn.SWITCH('Processing Settings'!H297,"released","RELEASED","on hold","HOLD")</f>
        <v>#N/A</v>
      </c>
      <c r="J297" s="109" t="e">
        <f>IF(H297&lt;&gt;"",IF('Processing Settings'!G297="Gross","",IF(OR('Processing Settings'!G297="Netting with Strange Nets ('NET/SPLIT')",'Processing Settings'!G297="Aggregation with Linking",'Processing Settings'!G297="Aggregation"),"NET/SPLIT","UNWIND")),"")</f>
        <v>#N/A</v>
      </c>
      <c r="K297" s="112" t="str">
        <f ca="1">IF(C297&lt;&gt;0,IF(ISNUMBER(YEAR('Signature Sheet'!$H$31)),'Signature Sheet'!H$31,NOW()),"")</f>
        <v/>
      </c>
      <c r="L297" s="109" t="str">
        <f>IFERROR(_xlfn.SWITCH('Processing Settings'!K297,"New","INSERT","Update","UPDATE","Delete","DELETE"),"")</f>
        <v/>
      </c>
    </row>
    <row r="298" spans="1:12">
      <c r="A298" s="109" t="str">
        <f>IFERROR(_xlfn.SWITCH('Processing Settings'!C298,"Eurex Derivate","XEUR","Xetra","XETR","Börse Frankfurt","XFRA","Xetra|Börse Frankfurt","XETR","",""),"")</f>
        <v/>
      </c>
      <c r="B298" s="109" t="str">
        <f>'Processing Settings'!A298</f>
        <v/>
      </c>
      <c r="C298" s="109">
        <f>'Processing Settings'!B298</f>
        <v>0</v>
      </c>
      <c r="D298" s="113">
        <f>IF('Processing Settings'!D298="CBF(I)","CBL",'Processing Settings'!D298)</f>
        <v>0</v>
      </c>
      <c r="E298" s="109">
        <f>'Processing Settings'!E298</f>
        <v>0</v>
      </c>
      <c r="F298" s="111">
        <f>'Processing Settings'!F298</f>
        <v>0</v>
      </c>
      <c r="G298" s="109" t="str">
        <f>IF('Processing Settings'!E298&lt;&gt;"","DEF","")</f>
        <v/>
      </c>
      <c r="H298" s="109" t="e">
        <f>_xlfn.SWITCH('Processing Settings'!G298,"Aggregation","AGGREGATE","Gross","GROSS","Netting ('UNWIND')","NET","Netting with Strange Nets ('NET/SPLIT')","NET","Aggregation with Linking","AGGREGATE")</f>
        <v>#N/A</v>
      </c>
      <c r="I298" s="109" t="e">
        <f>_xlfn.SWITCH('Processing Settings'!H298,"released","RELEASED","on hold","HOLD")</f>
        <v>#N/A</v>
      </c>
      <c r="J298" s="109" t="e">
        <f>IF(H298&lt;&gt;"",IF('Processing Settings'!G298="Gross","",IF(OR('Processing Settings'!G298="Netting with Strange Nets ('NET/SPLIT')",'Processing Settings'!G298="Aggregation with Linking",'Processing Settings'!G298="Aggregation"),"NET/SPLIT","UNWIND")),"")</f>
        <v>#N/A</v>
      </c>
      <c r="K298" s="112" t="str">
        <f ca="1">IF(C298&lt;&gt;0,IF(ISNUMBER(YEAR('Signature Sheet'!$H$31)),'Signature Sheet'!H$31,NOW()),"")</f>
        <v/>
      </c>
      <c r="L298" s="109" t="str">
        <f>IFERROR(_xlfn.SWITCH('Processing Settings'!K298,"New","INSERT","Update","UPDATE","Delete","DELETE"),"")</f>
        <v/>
      </c>
    </row>
    <row r="299" spans="1:12">
      <c r="A299" s="109" t="str">
        <f>IFERROR(_xlfn.SWITCH('Processing Settings'!C299,"Eurex Derivate","XEUR","Xetra","XETR","Börse Frankfurt","XFRA","Xetra|Börse Frankfurt","XETR","",""),"")</f>
        <v/>
      </c>
      <c r="B299" s="109" t="str">
        <f>'Processing Settings'!A299</f>
        <v/>
      </c>
      <c r="C299" s="109">
        <f>'Processing Settings'!B299</f>
        <v>0</v>
      </c>
      <c r="D299" s="113">
        <f>IF('Processing Settings'!D299="CBF(I)","CBL",'Processing Settings'!D299)</f>
        <v>0</v>
      </c>
      <c r="E299" s="109">
        <f>'Processing Settings'!E299</f>
        <v>0</v>
      </c>
      <c r="F299" s="111">
        <f>'Processing Settings'!F299</f>
        <v>0</v>
      </c>
      <c r="G299" s="109" t="str">
        <f>IF('Processing Settings'!E299&lt;&gt;"","DEF","")</f>
        <v/>
      </c>
      <c r="H299" s="109" t="e">
        <f>_xlfn.SWITCH('Processing Settings'!G299,"Aggregation","AGGREGATE","Gross","GROSS","Netting ('UNWIND')","NET","Netting with Strange Nets ('NET/SPLIT')","NET","Aggregation with Linking","AGGREGATE")</f>
        <v>#N/A</v>
      </c>
      <c r="I299" s="109" t="e">
        <f>_xlfn.SWITCH('Processing Settings'!H299,"released","RELEASED","on hold","HOLD")</f>
        <v>#N/A</v>
      </c>
      <c r="J299" s="109" t="e">
        <f>IF(H299&lt;&gt;"",IF('Processing Settings'!G299="Gross","",IF(OR('Processing Settings'!G299="Netting with Strange Nets ('NET/SPLIT')",'Processing Settings'!G299="Aggregation with Linking",'Processing Settings'!G299="Aggregation"),"NET/SPLIT","UNWIND")),"")</f>
        <v>#N/A</v>
      </c>
      <c r="K299" s="112" t="str">
        <f ca="1">IF(C299&lt;&gt;0,IF(ISNUMBER(YEAR('Signature Sheet'!$H$31)),'Signature Sheet'!H$31,NOW()),"")</f>
        <v/>
      </c>
      <c r="L299" s="109" t="str">
        <f>IFERROR(_xlfn.SWITCH('Processing Settings'!K299,"New","INSERT","Update","UPDATE","Delete","DELETE"),"")</f>
        <v/>
      </c>
    </row>
    <row r="300" spans="1:12">
      <c r="A300" s="109" t="str">
        <f>IFERROR(_xlfn.SWITCH('Processing Settings'!C300,"Eurex Derivate","XEUR","Xetra","XETR","Börse Frankfurt","XFRA","Xetra|Börse Frankfurt","XETR","",""),"")</f>
        <v/>
      </c>
      <c r="B300" s="109" t="str">
        <f>'Processing Settings'!A300</f>
        <v/>
      </c>
      <c r="C300" s="109">
        <f>'Processing Settings'!B300</f>
        <v>0</v>
      </c>
      <c r="D300" s="113">
        <f>IF('Processing Settings'!D300="CBF(I)","CBL",'Processing Settings'!D300)</f>
        <v>0</v>
      </c>
      <c r="E300" s="109">
        <f>'Processing Settings'!E300</f>
        <v>0</v>
      </c>
      <c r="F300" s="111">
        <f>'Processing Settings'!F300</f>
        <v>0</v>
      </c>
      <c r="G300" s="109" t="str">
        <f>IF('Processing Settings'!E300&lt;&gt;"","DEF","")</f>
        <v/>
      </c>
      <c r="H300" s="109" t="e">
        <f>_xlfn.SWITCH('Processing Settings'!G300,"Aggregation","AGGREGATE","Gross","GROSS","Netting ('UNWIND')","NET","Netting with Strange Nets ('NET/SPLIT')","NET","Aggregation with Linking","AGGREGATE")</f>
        <v>#N/A</v>
      </c>
      <c r="I300" s="109" t="e">
        <f>_xlfn.SWITCH('Processing Settings'!H300,"released","RELEASED","on hold","HOLD")</f>
        <v>#N/A</v>
      </c>
      <c r="J300" s="109" t="e">
        <f>IF(H300&lt;&gt;"",IF('Processing Settings'!G300="Gross","",IF(OR('Processing Settings'!G300="Netting with Strange Nets ('NET/SPLIT')",'Processing Settings'!G300="Aggregation with Linking",'Processing Settings'!G300="Aggregation"),"NET/SPLIT","UNWIND")),"")</f>
        <v>#N/A</v>
      </c>
      <c r="K300" s="112" t="str">
        <f ca="1">IF(C300&lt;&gt;0,IF(ISNUMBER(YEAR('Signature Sheet'!$H$31)),'Signature Sheet'!H$31,NOW()),"")</f>
        <v/>
      </c>
      <c r="L300" s="109" t="str">
        <f>IFERROR(_xlfn.SWITCH('Processing Settings'!K300,"New","INSERT","Update","UPDATE","Delete","DELETE"),"")</f>
        <v/>
      </c>
    </row>
    <row r="301" spans="1:12">
      <c r="A301" s="114" t="str">
        <f>IF('Italian Bonds Settings'!C2&lt;&gt;"","XEUR","")</f>
        <v/>
      </c>
      <c r="B301" s="114" t="str">
        <f>'Italian Bonds Settings'!A2</f>
        <v/>
      </c>
      <c r="C301" s="114">
        <f>'Italian Bonds Settings'!B2</f>
        <v>0</v>
      </c>
      <c r="D301" s="114" t="e">
        <f>INDEX(add_Services!L:L,MATCH('Italian Bonds Settings'!C2,add_Services!Q:Q,0),1)</f>
        <v>#N/A</v>
      </c>
      <c r="E301" s="114" t="e">
        <f>INDEX(add_Services!M:M,MATCH('Italian Bonds Settings'!C2,add_Services!Q:Q,0),1)</f>
        <v>#N/A</v>
      </c>
      <c r="F301" s="115">
        <f>'Italian Bonds Settings'!D2</f>
        <v>0</v>
      </c>
      <c r="G301" s="114" t="str">
        <f>IF('Italian Bonds Settings'!C2&lt;&gt;"","TIN","")</f>
        <v/>
      </c>
      <c r="H301" s="114" t="e">
        <f>_xlfn.SWITCH('Italian Bonds Settings'!E2,"Aggregation","AGGREGATE","Gross","GROSS","Netting ('UNWIND')","NET","Netting with Strange Nets ('NET/SPLIT')","NET","Aggregation with Linking","AGGREGATE")</f>
        <v>#N/A</v>
      </c>
      <c r="I301" s="114" t="e">
        <f>_xlfn.SWITCH('Italian Bonds Settings'!F2,"released","RELEASED","on hold","HOLD")</f>
        <v>#N/A</v>
      </c>
      <c r="J301" s="114" t="e">
        <f>IF(H301&lt;&gt;"",IF('Italian Bonds Settings'!E2="Gross","",IF(OR('Italian Bonds Settings'!E2="Netting with Strange Nets ('NET/SPLIT')",'Italian Bonds Settings'!E2="Aggregation"),"NET/SPLIT","UNWIND")),"")</f>
        <v>#N/A</v>
      </c>
      <c r="K301" s="116" t="str">
        <f ca="1">IF(C301&lt;&gt;0,IF(ISNUMBER(YEAR('Signature Sheet'!$H$31)),'Signature Sheet'!H$31,NOW()),"")</f>
        <v/>
      </c>
      <c r="L301" s="114" t="str">
        <f>IFERROR(_xlfn.SWITCH('Italian Bonds Settings'!I2,"New","INSERT","Update","UPDATE", "Delete","DELETE"),"")</f>
        <v/>
      </c>
    </row>
    <row r="302" spans="1:12">
      <c r="A302" s="109" t="str">
        <f>IF('Italian Bonds Settings'!C3&lt;&gt;"","XEUR","")</f>
        <v/>
      </c>
      <c r="B302" s="109" t="str">
        <f>'Italian Bonds Settings'!A3</f>
        <v/>
      </c>
      <c r="C302" s="109">
        <f>'Italian Bonds Settings'!B3</f>
        <v>0</v>
      </c>
      <c r="D302" s="109" t="e">
        <f>INDEX(add_Services!L:L,MATCH('Italian Bonds Settings'!C3,add_Services!Q:Q,0),1)</f>
        <v>#N/A</v>
      </c>
      <c r="E302" s="109" t="e">
        <f>INDEX(add_Services!M:M,MATCH('Italian Bonds Settings'!C3,add_Services!Q:Q,0),1)</f>
        <v>#N/A</v>
      </c>
      <c r="F302" s="111">
        <f>'Italian Bonds Settings'!D3</f>
        <v>0</v>
      </c>
      <c r="G302" s="109" t="str">
        <f>IF('Italian Bonds Settings'!C3&lt;&gt;"","TIN","")</f>
        <v/>
      </c>
      <c r="H302" s="129" t="e">
        <f>_xlfn.SWITCH('Italian Bonds Settings'!E3,"Aggregation","AGGREGATE","Gross","GROSS","Netting ('UNWIND')","NET","Netting with Strange Nets ('NET/SPLIT')","NET","Aggregation with Linking","AGGREGATE")</f>
        <v>#N/A</v>
      </c>
      <c r="I302" s="109" t="e">
        <f>_xlfn.SWITCH('Italian Bonds Settings'!F3,"released","RELEASED","on hold","HOLD")</f>
        <v>#N/A</v>
      </c>
      <c r="J302" s="129" t="e">
        <f>IF(H302&lt;&gt;"",IF('Italian Bonds Settings'!E3="Gross","",IF(OR('Italian Bonds Settings'!E3="Netting with Strange Nets ('NET/SPLIT')",'Italian Bonds Settings'!E3="Aggregation"),"NET/SPLIT","UNWIND")),"")</f>
        <v>#N/A</v>
      </c>
      <c r="K302" s="120" t="str">
        <f ca="1">IF(C302&lt;&gt;0,IF(ISNUMBER(YEAR('Signature Sheet'!$H$31)),'Signature Sheet'!H$31,NOW()),"")</f>
        <v/>
      </c>
      <c r="L302" s="119" t="str">
        <f>IFERROR(_xlfn.SWITCH('Italian Bonds Settings'!I3,"New","INSERT","Update","UPDATE", "Delete","DELETE"),"")</f>
        <v/>
      </c>
    </row>
    <row r="303" spans="1:12">
      <c r="A303" s="109" t="str">
        <f>IF('Italian Bonds Settings'!C4&lt;&gt;"","XEUR","")</f>
        <v/>
      </c>
      <c r="B303" s="109" t="str">
        <f>'Italian Bonds Settings'!A4</f>
        <v/>
      </c>
      <c r="C303" s="109">
        <f>'Italian Bonds Settings'!B4</f>
        <v>0</v>
      </c>
      <c r="D303" s="109" t="e">
        <f>INDEX(add_Services!L:L,MATCH('Italian Bonds Settings'!C4,add_Services!Q:Q,0),1)</f>
        <v>#N/A</v>
      </c>
      <c r="E303" s="109" t="e">
        <f>INDEX(add_Services!M:M,MATCH('Italian Bonds Settings'!C4,add_Services!Q:Q,0),1)</f>
        <v>#N/A</v>
      </c>
      <c r="F303" s="111">
        <f>'Italian Bonds Settings'!D4</f>
        <v>0</v>
      </c>
      <c r="G303" s="109" t="str">
        <f>IF('Italian Bonds Settings'!C4&lt;&gt;"","TIN","")</f>
        <v/>
      </c>
      <c r="H303" s="129" t="e">
        <f>_xlfn.SWITCH('Italian Bonds Settings'!E4,"Aggregation","AGGREGATE","Gross","GROSS","Netting ('UNWIND')","NET","Netting with Strange Nets ('NET/SPLIT')","NET","Aggregation with Linking","AGGREGATE")</f>
        <v>#N/A</v>
      </c>
      <c r="I303" s="109" t="e">
        <f>_xlfn.SWITCH('Italian Bonds Settings'!F4,"released","RELEASED","on hold","HOLD")</f>
        <v>#N/A</v>
      </c>
      <c r="J303" s="129" t="e">
        <f>IF(H303&lt;&gt;"",IF('Italian Bonds Settings'!E4="Gross","",IF(OR('Italian Bonds Settings'!E4="Netting with Strange Nets ('NET/SPLIT')",'Italian Bonds Settings'!E4="Aggregation"),"NET/SPLIT","UNWIND")),"")</f>
        <v>#N/A</v>
      </c>
      <c r="K303" s="120" t="str">
        <f ca="1">IF(C303&lt;&gt;0,IF(ISNUMBER(YEAR('Signature Sheet'!$H$31)),'Signature Sheet'!H$31,NOW()),"")</f>
        <v/>
      </c>
      <c r="L303" s="119" t="str">
        <f>IFERROR(_xlfn.SWITCH('Italian Bonds Settings'!I4,"New","INSERT","Update","UPDATE", "Delete","DELETE"),"")</f>
        <v/>
      </c>
    </row>
    <row r="304" spans="1:12">
      <c r="A304" s="109" t="str">
        <f>IF('Italian Bonds Settings'!C5&lt;&gt;"","XEUR","")</f>
        <v/>
      </c>
      <c r="B304" s="109" t="str">
        <f>'Italian Bonds Settings'!A5</f>
        <v/>
      </c>
      <c r="C304" s="109">
        <f>'Italian Bonds Settings'!B5</f>
        <v>0</v>
      </c>
      <c r="D304" s="109" t="e">
        <f>INDEX(add_Services!L:L,MATCH('Italian Bonds Settings'!C5,add_Services!Q:Q,0),1)</f>
        <v>#N/A</v>
      </c>
      <c r="E304" s="109" t="e">
        <f>INDEX(add_Services!M:M,MATCH('Italian Bonds Settings'!C5,add_Services!Q:Q,0),1)</f>
        <v>#N/A</v>
      </c>
      <c r="F304" s="111">
        <f>'Italian Bonds Settings'!D5</f>
        <v>0</v>
      </c>
      <c r="G304" s="109" t="str">
        <f>IF('Italian Bonds Settings'!C5&lt;&gt;"","TIN","")</f>
        <v/>
      </c>
      <c r="H304" s="129" t="e">
        <f>_xlfn.SWITCH('Italian Bonds Settings'!E5,"Aggregation","AGGREGATE","Gross","GROSS","Netting ('UNWIND')","NET","Netting with Strange Nets ('NET/SPLIT')","NET","Aggregation with Linking","AGGREGATE")</f>
        <v>#N/A</v>
      </c>
      <c r="I304" s="109" t="e">
        <f>_xlfn.SWITCH('Italian Bonds Settings'!F5,"released","RELEASED","on hold","HOLD")</f>
        <v>#N/A</v>
      </c>
      <c r="J304" s="129" t="e">
        <f>IF(H304&lt;&gt;"",IF('Italian Bonds Settings'!E5="Gross","",IF(OR('Italian Bonds Settings'!E5="Netting with Strange Nets ('NET/SPLIT')",'Italian Bonds Settings'!E5="Aggregation"),"NET/SPLIT","UNWIND")),"")</f>
        <v>#N/A</v>
      </c>
      <c r="K304" s="120" t="str">
        <f ca="1">IF(C304&lt;&gt;0,IF(ISNUMBER(YEAR('Signature Sheet'!$H$31)),'Signature Sheet'!H$31,NOW()),"")</f>
        <v/>
      </c>
      <c r="L304" s="119" t="str">
        <f>IFERROR(_xlfn.SWITCH('Italian Bonds Settings'!I5,"New","INSERT","Update","UPDATE", "Delete","DELETE"),"")</f>
        <v/>
      </c>
    </row>
    <row r="305" spans="1:12">
      <c r="A305" s="109" t="str">
        <f>IF('Italian Bonds Settings'!C6&lt;&gt;"","XEUR","")</f>
        <v/>
      </c>
      <c r="B305" s="109" t="str">
        <f>'Italian Bonds Settings'!A6</f>
        <v/>
      </c>
      <c r="C305" s="109">
        <f>'Italian Bonds Settings'!B6</f>
        <v>0</v>
      </c>
      <c r="D305" s="109" t="e">
        <f>INDEX(add_Services!L:L,MATCH('Italian Bonds Settings'!C6,add_Services!Q:Q,0),1)</f>
        <v>#N/A</v>
      </c>
      <c r="E305" s="109" t="e">
        <f>INDEX(add_Services!M:M,MATCH('Italian Bonds Settings'!C6,add_Services!Q:Q,0),1)</f>
        <v>#N/A</v>
      </c>
      <c r="F305" s="111">
        <f>'Italian Bonds Settings'!D6</f>
        <v>0</v>
      </c>
      <c r="G305" s="109" t="str">
        <f>IF('Italian Bonds Settings'!C6&lt;&gt;"","TIN","")</f>
        <v/>
      </c>
      <c r="H305" s="129" t="e">
        <f>_xlfn.SWITCH('Italian Bonds Settings'!E6,"Aggregation","AGGREGATE","Gross","GROSS","Netting ('UNWIND')","NET","Netting with Strange Nets ('NET/SPLIT')","NET","Aggregation with Linking","AGGREGATE")</f>
        <v>#N/A</v>
      </c>
      <c r="I305" s="109" t="e">
        <f>_xlfn.SWITCH('Italian Bonds Settings'!F6,"released","RELEASED","on hold","HOLD")</f>
        <v>#N/A</v>
      </c>
      <c r="J305" s="129" t="e">
        <f>IF(H305&lt;&gt;"",IF('Italian Bonds Settings'!E6="Gross","",IF(OR('Italian Bonds Settings'!E6="Netting with Strange Nets ('NET/SPLIT')",'Italian Bonds Settings'!E6="Aggregation"),"NET/SPLIT","UNWIND")),"")</f>
        <v>#N/A</v>
      </c>
      <c r="K305" s="120" t="str">
        <f ca="1">IF(C305&lt;&gt;0,IF(ISNUMBER(YEAR('Signature Sheet'!$H$31)),'Signature Sheet'!H$31,NOW()),"")</f>
        <v/>
      </c>
      <c r="L305" s="119" t="str">
        <f>IFERROR(_xlfn.SWITCH('Italian Bonds Settings'!I6,"New","INSERT","Update","UPDATE", "Delete","DELETE"),"")</f>
        <v/>
      </c>
    </row>
    <row r="306" spans="1:12">
      <c r="A306" s="109" t="str">
        <f>IF('Italian Bonds Settings'!C7&lt;&gt;"","XEUR","")</f>
        <v/>
      </c>
      <c r="B306" s="109" t="str">
        <f>'Italian Bonds Settings'!A7</f>
        <v/>
      </c>
      <c r="C306" s="109">
        <f>'Italian Bonds Settings'!B7</f>
        <v>0</v>
      </c>
      <c r="D306" s="109" t="e">
        <f>INDEX(add_Services!L:L,MATCH('Italian Bonds Settings'!C7,add_Services!Q:Q,0),1)</f>
        <v>#N/A</v>
      </c>
      <c r="E306" s="109" t="e">
        <f>INDEX(add_Services!M:M,MATCH('Italian Bonds Settings'!C7,add_Services!Q:Q,0),1)</f>
        <v>#N/A</v>
      </c>
      <c r="F306" s="111">
        <f>'Italian Bonds Settings'!D7</f>
        <v>0</v>
      </c>
      <c r="G306" s="109" t="str">
        <f>IF('Italian Bonds Settings'!C7&lt;&gt;"","TIN","")</f>
        <v/>
      </c>
      <c r="H306" s="129" t="e">
        <f>_xlfn.SWITCH('Italian Bonds Settings'!E7,"Aggregation","AGGREGATE","Gross","GROSS","Netting ('UNWIND')","NET","Netting with Strange Nets ('NET/SPLIT')","NET","Aggregation with Linking","AGGREGATE")</f>
        <v>#N/A</v>
      </c>
      <c r="I306" s="109" t="e">
        <f>_xlfn.SWITCH('Italian Bonds Settings'!F7,"released","RELEASED","on hold","HOLD")</f>
        <v>#N/A</v>
      </c>
      <c r="J306" s="129" t="e">
        <f>IF(H306&lt;&gt;"",IF('Italian Bonds Settings'!E7="Gross","",IF(OR('Italian Bonds Settings'!E7="Netting with Strange Nets ('NET/SPLIT')",'Italian Bonds Settings'!E7="Aggregation"),"NET/SPLIT","UNWIND")),"")</f>
        <v>#N/A</v>
      </c>
      <c r="K306" s="120" t="str">
        <f ca="1">IF(C306&lt;&gt;0,IF(ISNUMBER(YEAR('Signature Sheet'!$H$31)),'Signature Sheet'!H$31,NOW()),"")</f>
        <v/>
      </c>
      <c r="L306" s="119" t="str">
        <f>IFERROR(_xlfn.SWITCH('Italian Bonds Settings'!I7,"New","INSERT","Update","UPDATE", "Delete","DELETE"),"")</f>
        <v/>
      </c>
    </row>
    <row r="307" spans="1:12">
      <c r="A307" s="109" t="str">
        <f>IF('Italian Bonds Settings'!C8&lt;&gt;"","XEUR","")</f>
        <v/>
      </c>
      <c r="B307" s="109" t="str">
        <f>'Italian Bonds Settings'!A8</f>
        <v/>
      </c>
      <c r="C307" s="109">
        <f>'Italian Bonds Settings'!B8</f>
        <v>0</v>
      </c>
      <c r="D307" s="109" t="e">
        <f>INDEX(add_Services!L:L,MATCH('Italian Bonds Settings'!C8,add_Services!Q:Q,0),1)</f>
        <v>#N/A</v>
      </c>
      <c r="E307" s="109" t="e">
        <f>INDEX(add_Services!M:M,MATCH('Italian Bonds Settings'!C8,add_Services!Q:Q,0),1)</f>
        <v>#N/A</v>
      </c>
      <c r="F307" s="111">
        <f>'Italian Bonds Settings'!D8</f>
        <v>0</v>
      </c>
      <c r="G307" s="109" t="str">
        <f>IF('Italian Bonds Settings'!C8&lt;&gt;"","TIN","")</f>
        <v/>
      </c>
      <c r="H307" s="129" t="e">
        <f>_xlfn.SWITCH('Italian Bonds Settings'!E8,"Aggregation","AGGREGATE","Gross","GROSS","Netting ('UNWIND')","NET","Netting with Strange Nets ('NET/SPLIT')","NET","Aggregation with Linking","AGGREGATE")</f>
        <v>#N/A</v>
      </c>
      <c r="I307" s="109" t="e">
        <f>_xlfn.SWITCH('Italian Bonds Settings'!F8,"released","RELEASED","on hold","HOLD")</f>
        <v>#N/A</v>
      </c>
      <c r="J307" s="129" t="e">
        <f>IF(H307&lt;&gt;"",IF('Italian Bonds Settings'!E8="Gross","",IF(OR('Italian Bonds Settings'!E8="Netting with Strange Nets ('NET/SPLIT')",'Italian Bonds Settings'!E8="Aggregation"),"NET/SPLIT","UNWIND")),"")</f>
        <v>#N/A</v>
      </c>
      <c r="K307" s="120" t="str">
        <f ca="1">IF(C307&lt;&gt;0,IF(ISNUMBER(YEAR('Signature Sheet'!$H$31)),'Signature Sheet'!H$31,NOW()),"")</f>
        <v/>
      </c>
      <c r="L307" s="119" t="str">
        <f>IFERROR(_xlfn.SWITCH('Italian Bonds Settings'!I8,"New","INSERT","Update","UPDATE", "Delete","DELETE"),"")</f>
        <v/>
      </c>
    </row>
    <row r="308" spans="1:12">
      <c r="A308" s="109" t="str">
        <f>IF('Italian Bonds Settings'!C9&lt;&gt;"","XEUR","")</f>
        <v/>
      </c>
      <c r="B308" s="109" t="str">
        <f>'Italian Bonds Settings'!A9</f>
        <v/>
      </c>
      <c r="C308" s="109">
        <f>'Italian Bonds Settings'!B9</f>
        <v>0</v>
      </c>
      <c r="D308" s="109" t="e">
        <f>INDEX(add_Services!L:L,MATCH('Italian Bonds Settings'!C9,add_Services!Q:Q,0),1)</f>
        <v>#N/A</v>
      </c>
      <c r="E308" s="109" t="e">
        <f>INDEX(add_Services!M:M,MATCH('Italian Bonds Settings'!C9,add_Services!Q:Q,0),1)</f>
        <v>#N/A</v>
      </c>
      <c r="F308" s="111">
        <f>'Italian Bonds Settings'!D9</f>
        <v>0</v>
      </c>
      <c r="G308" s="109" t="str">
        <f>IF('Italian Bonds Settings'!C9&lt;&gt;"","TIN","")</f>
        <v/>
      </c>
      <c r="H308" s="129" t="e">
        <f>_xlfn.SWITCH('Italian Bonds Settings'!E9,"Aggregation","AGGREGATE","Gross","GROSS","Netting ('UNWIND')","NET","Netting with Strange Nets ('NET/SPLIT')","NET","Aggregation with Linking","AGGREGATE")</f>
        <v>#N/A</v>
      </c>
      <c r="I308" s="109" t="e">
        <f>_xlfn.SWITCH('Italian Bonds Settings'!F9,"released","RELEASED","on hold","HOLD")</f>
        <v>#N/A</v>
      </c>
      <c r="J308" s="129" t="e">
        <f>IF(H308&lt;&gt;"",IF('Italian Bonds Settings'!E9="Gross","",IF(OR('Italian Bonds Settings'!E9="Netting with Strange Nets ('NET/SPLIT')",'Italian Bonds Settings'!E9="Aggregation"),"NET/SPLIT","UNWIND")),"")</f>
        <v>#N/A</v>
      </c>
      <c r="K308" s="120" t="str">
        <f ca="1">IF(C308&lt;&gt;0,IF(ISNUMBER(YEAR('Signature Sheet'!$H$31)),'Signature Sheet'!H$31,NOW()),"")</f>
        <v/>
      </c>
      <c r="L308" s="119" t="str">
        <f>IFERROR(_xlfn.SWITCH('Italian Bonds Settings'!I9,"New","INSERT","Update","UPDATE", "Delete","DELETE"),"")</f>
        <v/>
      </c>
    </row>
    <row r="309" spans="1:12">
      <c r="A309" s="109" t="str">
        <f>IF('Italian Bonds Settings'!C10&lt;&gt;"","XEUR","")</f>
        <v/>
      </c>
      <c r="B309" s="109" t="str">
        <f>'Italian Bonds Settings'!A10</f>
        <v/>
      </c>
      <c r="C309" s="109">
        <f>'Italian Bonds Settings'!B10</f>
        <v>0</v>
      </c>
      <c r="D309" s="109" t="e">
        <f>INDEX(add_Services!L:L,MATCH('Italian Bonds Settings'!C10,add_Services!Q:Q,0),1)</f>
        <v>#N/A</v>
      </c>
      <c r="E309" s="109" t="e">
        <f>INDEX(add_Services!M:M,MATCH('Italian Bonds Settings'!C10,add_Services!Q:Q,0),1)</f>
        <v>#N/A</v>
      </c>
      <c r="F309" s="111">
        <f>'Italian Bonds Settings'!D10</f>
        <v>0</v>
      </c>
      <c r="G309" s="109" t="str">
        <f>IF('Italian Bonds Settings'!C10&lt;&gt;"","TIN","")</f>
        <v/>
      </c>
      <c r="H309" s="129" t="e">
        <f>_xlfn.SWITCH('Italian Bonds Settings'!E10,"Aggregation","AGGREGATE","Gross","GROSS","Netting ('UNWIND')","NET","Netting with Strange Nets ('NET/SPLIT')","NET","Aggregation with Linking","AGGREGATE")</f>
        <v>#N/A</v>
      </c>
      <c r="I309" s="109" t="e">
        <f>_xlfn.SWITCH('Italian Bonds Settings'!F10,"released","RELEASED","on hold","HOLD")</f>
        <v>#N/A</v>
      </c>
      <c r="J309" s="129" t="e">
        <f>IF(H309&lt;&gt;"",IF('Italian Bonds Settings'!E10="Gross","",IF(OR('Italian Bonds Settings'!E10="Netting with Strange Nets ('NET/SPLIT')",'Italian Bonds Settings'!E10="Aggregation"),"NET/SPLIT","UNWIND")),"")</f>
        <v>#N/A</v>
      </c>
      <c r="K309" s="120" t="str">
        <f ca="1">IF(C309&lt;&gt;0,IF(ISNUMBER(YEAR('Signature Sheet'!$H$31)),'Signature Sheet'!H$31,NOW()),"")</f>
        <v/>
      </c>
      <c r="L309" s="119" t="str">
        <f>IFERROR(_xlfn.SWITCH('Italian Bonds Settings'!I10,"New","INSERT","Update","UPDATE", "Delete","DELETE"),"")</f>
        <v/>
      </c>
    </row>
    <row r="310" spans="1:12">
      <c r="A310" s="109" t="str">
        <f>IF('Italian Bonds Settings'!C11&lt;&gt;"","XEUR","")</f>
        <v/>
      </c>
      <c r="B310" s="109" t="str">
        <f>'Italian Bonds Settings'!A11</f>
        <v/>
      </c>
      <c r="C310" s="109">
        <f>'Italian Bonds Settings'!B11</f>
        <v>0</v>
      </c>
      <c r="D310" s="109" t="e">
        <f>INDEX(add_Services!L:L,MATCH('Italian Bonds Settings'!C11,add_Services!Q:Q,0),1)</f>
        <v>#N/A</v>
      </c>
      <c r="E310" s="109" t="e">
        <f>INDEX(add_Services!M:M,MATCH('Italian Bonds Settings'!C11,add_Services!Q:Q,0),1)</f>
        <v>#N/A</v>
      </c>
      <c r="F310" s="111">
        <f>'Italian Bonds Settings'!D11</f>
        <v>0</v>
      </c>
      <c r="G310" s="109" t="str">
        <f>IF('Italian Bonds Settings'!C11&lt;&gt;"","TIN","")</f>
        <v/>
      </c>
      <c r="H310" s="129" t="e">
        <f>_xlfn.SWITCH('Italian Bonds Settings'!E11,"Aggregation","AGGREGATE","Gross","GROSS","Netting ('UNWIND')","NET","Netting with Strange Nets ('NET/SPLIT')","NET","Aggregation with Linking","AGGREGATE")</f>
        <v>#N/A</v>
      </c>
      <c r="I310" s="109" t="e">
        <f>_xlfn.SWITCH('Italian Bonds Settings'!F11,"released","RELEASED","on hold","HOLD")</f>
        <v>#N/A</v>
      </c>
      <c r="J310" s="129" t="e">
        <f>IF(H310&lt;&gt;"",IF('Italian Bonds Settings'!E11="Gross","",IF(OR('Italian Bonds Settings'!E11="Netting with Strange Nets ('NET/SPLIT')",'Italian Bonds Settings'!E11="Aggregation"),"NET/SPLIT","UNWIND")),"")</f>
        <v>#N/A</v>
      </c>
      <c r="K310" s="120" t="str">
        <f ca="1">IF(C310&lt;&gt;0,IF(ISNUMBER(YEAR('Signature Sheet'!$H$31)),'Signature Sheet'!H$31,NOW()),"")</f>
        <v/>
      </c>
      <c r="L310" s="119" t="str">
        <f>IFERROR(_xlfn.SWITCH('Italian Bonds Settings'!I11,"New","INSERT","Update","UPDATE", "Delete","DELETE"),"")</f>
        <v/>
      </c>
    </row>
    <row r="311" spans="1:12">
      <c r="A311" s="109" t="str">
        <f>IF('Italian Bonds Settings'!C12&lt;&gt;"","XEUR","")</f>
        <v/>
      </c>
      <c r="B311" s="109" t="str">
        <f>'Italian Bonds Settings'!A12</f>
        <v/>
      </c>
      <c r="C311" s="109">
        <f>'Italian Bonds Settings'!B12</f>
        <v>0</v>
      </c>
      <c r="D311" s="109" t="e">
        <f>INDEX(add_Services!L:L,MATCH('Italian Bonds Settings'!C12,add_Services!Q:Q,0),1)</f>
        <v>#N/A</v>
      </c>
      <c r="E311" s="109" t="e">
        <f>INDEX(add_Services!M:M,MATCH('Italian Bonds Settings'!C12,add_Services!Q:Q,0),1)</f>
        <v>#N/A</v>
      </c>
      <c r="F311" s="111">
        <f>'Italian Bonds Settings'!D12</f>
        <v>0</v>
      </c>
      <c r="G311" s="109" t="str">
        <f>IF('Italian Bonds Settings'!C12&lt;&gt;"","TIN","")</f>
        <v/>
      </c>
      <c r="H311" s="129" t="e">
        <f>_xlfn.SWITCH('Italian Bonds Settings'!E12,"Aggregation","AGGREGATE","Gross","GROSS","Netting ('UNWIND')","NET","Netting with Strange Nets ('NET/SPLIT')","NET","Aggregation with Linking","AGGREGATE")</f>
        <v>#N/A</v>
      </c>
      <c r="I311" s="109" t="e">
        <f>_xlfn.SWITCH('Italian Bonds Settings'!F12,"released","RELEASED","on hold","HOLD")</f>
        <v>#N/A</v>
      </c>
      <c r="J311" s="129" t="e">
        <f>IF(H311&lt;&gt;"",IF('Italian Bonds Settings'!E12="Gross","",IF(OR('Italian Bonds Settings'!E12="Netting with Strange Nets ('NET/SPLIT')",'Italian Bonds Settings'!E12="Aggregation"),"NET/SPLIT","UNWIND")),"")</f>
        <v>#N/A</v>
      </c>
      <c r="K311" s="120" t="str">
        <f ca="1">IF(C311&lt;&gt;0,IF(ISNUMBER(YEAR('Signature Sheet'!$H$31)),'Signature Sheet'!H$31,NOW()),"")</f>
        <v/>
      </c>
      <c r="L311" s="119" t="str">
        <f>IFERROR(_xlfn.SWITCH('Italian Bonds Settings'!I12,"New","INSERT","Update","UPDATE", "Delete","DELETE"),"")</f>
        <v/>
      </c>
    </row>
    <row r="312" spans="1:12">
      <c r="A312" s="109" t="str">
        <f>IF('Italian Bonds Settings'!C13&lt;&gt;"","XEUR","")</f>
        <v/>
      </c>
      <c r="B312" s="109" t="str">
        <f>'Italian Bonds Settings'!A13</f>
        <v/>
      </c>
      <c r="C312" s="109">
        <f>'Italian Bonds Settings'!B13</f>
        <v>0</v>
      </c>
      <c r="D312" s="109" t="e">
        <f>INDEX(add_Services!L:L,MATCH('Italian Bonds Settings'!C13,add_Services!Q:Q,0),1)</f>
        <v>#N/A</v>
      </c>
      <c r="E312" s="109" t="e">
        <f>INDEX(add_Services!M:M,MATCH('Italian Bonds Settings'!C13,add_Services!Q:Q,0),1)</f>
        <v>#N/A</v>
      </c>
      <c r="F312" s="111">
        <f>'Italian Bonds Settings'!D13</f>
        <v>0</v>
      </c>
      <c r="G312" s="109" t="str">
        <f>IF('Italian Bonds Settings'!C13&lt;&gt;"","TIN","")</f>
        <v/>
      </c>
      <c r="H312" s="129" t="e">
        <f>_xlfn.SWITCH('Italian Bonds Settings'!E13,"Aggregation","AGGREGATE","Gross","GROSS","Netting ('UNWIND')","NET","Netting with Strange Nets ('NET/SPLIT')","NET","Aggregation with Linking","AGGREGATE")</f>
        <v>#N/A</v>
      </c>
      <c r="I312" s="109" t="e">
        <f>_xlfn.SWITCH('Italian Bonds Settings'!F13,"released","RELEASED","on hold","HOLD")</f>
        <v>#N/A</v>
      </c>
      <c r="J312" s="129" t="e">
        <f>IF(H312&lt;&gt;"",IF('Italian Bonds Settings'!E13="Gross","",IF(OR('Italian Bonds Settings'!E13="Netting with Strange Nets ('NET/SPLIT')",'Italian Bonds Settings'!E13="Aggregation"),"NET/SPLIT","UNWIND")),"")</f>
        <v>#N/A</v>
      </c>
      <c r="K312" s="120" t="str">
        <f ca="1">IF(C312&lt;&gt;0,IF(ISNUMBER(YEAR('Signature Sheet'!$H$31)),'Signature Sheet'!H$31,NOW()),"")</f>
        <v/>
      </c>
      <c r="L312" s="119" t="str">
        <f>IFERROR(_xlfn.SWITCH('Italian Bonds Settings'!I13,"New","INSERT","Update","UPDATE", "Delete","DELETE"),"")</f>
        <v/>
      </c>
    </row>
    <row r="313" spans="1:12">
      <c r="A313" s="109" t="str">
        <f>IF('Italian Bonds Settings'!C14&lt;&gt;"","XEUR","")</f>
        <v/>
      </c>
      <c r="B313" s="109" t="str">
        <f>'Italian Bonds Settings'!A14</f>
        <v/>
      </c>
      <c r="C313" s="109">
        <f>'Italian Bonds Settings'!B14</f>
        <v>0</v>
      </c>
      <c r="D313" s="109" t="e">
        <f>INDEX(add_Services!L:L,MATCH('Italian Bonds Settings'!C14,add_Services!Q:Q,0),1)</f>
        <v>#N/A</v>
      </c>
      <c r="E313" s="109" t="e">
        <f>INDEX(add_Services!M:M,MATCH('Italian Bonds Settings'!C14,add_Services!Q:Q,0),1)</f>
        <v>#N/A</v>
      </c>
      <c r="F313" s="111">
        <f>'Italian Bonds Settings'!D14</f>
        <v>0</v>
      </c>
      <c r="G313" s="109" t="str">
        <f>IF('Italian Bonds Settings'!C14&lt;&gt;"","TIN","")</f>
        <v/>
      </c>
      <c r="H313" s="129" t="e">
        <f>_xlfn.SWITCH('Italian Bonds Settings'!E14,"Aggregation","AGGREGATE","Gross","GROSS","Netting ('UNWIND')","NET","Netting with Strange Nets ('NET/SPLIT')","NET","Aggregation with Linking","AGGREGATE")</f>
        <v>#N/A</v>
      </c>
      <c r="I313" s="109" t="e">
        <f>_xlfn.SWITCH('Italian Bonds Settings'!F14,"released","RELEASED","on hold","HOLD")</f>
        <v>#N/A</v>
      </c>
      <c r="J313" s="129" t="e">
        <f>IF(H313&lt;&gt;"",IF('Italian Bonds Settings'!E14="Gross","",IF(OR('Italian Bonds Settings'!E14="Netting with Strange Nets ('NET/SPLIT')",'Italian Bonds Settings'!E14="Aggregation"),"NET/SPLIT","UNWIND")),"")</f>
        <v>#N/A</v>
      </c>
      <c r="K313" s="120" t="str">
        <f ca="1">IF(C313&lt;&gt;0,IF(ISNUMBER(YEAR('Signature Sheet'!$H$31)),'Signature Sheet'!H$31,NOW()),"")</f>
        <v/>
      </c>
      <c r="L313" s="119" t="str">
        <f>IFERROR(_xlfn.SWITCH('Italian Bonds Settings'!I14,"New","INSERT","Update","UPDATE", "Delete","DELETE"),"")</f>
        <v/>
      </c>
    </row>
    <row r="314" spans="1:12">
      <c r="A314" s="109" t="str">
        <f>IF('Italian Bonds Settings'!C15&lt;&gt;"","XEUR","")</f>
        <v/>
      </c>
      <c r="B314" s="109" t="str">
        <f>'Italian Bonds Settings'!A15</f>
        <v/>
      </c>
      <c r="C314" s="109">
        <f>'Italian Bonds Settings'!B15</f>
        <v>0</v>
      </c>
      <c r="D314" s="109" t="e">
        <f>INDEX(add_Services!L:L,MATCH('Italian Bonds Settings'!C15,add_Services!Q:Q,0),1)</f>
        <v>#N/A</v>
      </c>
      <c r="E314" s="109" t="e">
        <f>INDEX(add_Services!M:M,MATCH('Italian Bonds Settings'!C15,add_Services!Q:Q,0),1)</f>
        <v>#N/A</v>
      </c>
      <c r="F314" s="111">
        <f>'Italian Bonds Settings'!D15</f>
        <v>0</v>
      </c>
      <c r="G314" s="109" t="str">
        <f>IF('Italian Bonds Settings'!C15&lt;&gt;"","TIN","")</f>
        <v/>
      </c>
      <c r="H314" s="129" t="e">
        <f>_xlfn.SWITCH('Italian Bonds Settings'!E15,"Aggregation","AGGREGATE","Gross","GROSS","Netting ('UNWIND')","NET","Netting with Strange Nets ('NET/SPLIT')","NET","Aggregation with Linking","AGGREGATE")</f>
        <v>#N/A</v>
      </c>
      <c r="I314" s="109" t="e">
        <f>_xlfn.SWITCH('Italian Bonds Settings'!F15,"released","RELEASED","on hold","HOLD")</f>
        <v>#N/A</v>
      </c>
      <c r="J314" s="129" t="e">
        <f>IF(H314&lt;&gt;"",IF('Italian Bonds Settings'!E15="Gross","",IF(OR('Italian Bonds Settings'!E15="Netting with Strange Nets ('NET/SPLIT')",'Italian Bonds Settings'!E15="Aggregation"),"NET/SPLIT","UNWIND")),"")</f>
        <v>#N/A</v>
      </c>
      <c r="K314" s="120" t="str">
        <f ca="1">IF(C314&lt;&gt;0,IF(ISNUMBER(YEAR('Signature Sheet'!$H$31)),'Signature Sheet'!H$31,NOW()),"")</f>
        <v/>
      </c>
      <c r="L314" s="119" t="str">
        <f>IFERROR(_xlfn.SWITCH('Italian Bonds Settings'!I15,"New","INSERT","Update","UPDATE", "Delete","DELETE"),"")</f>
        <v/>
      </c>
    </row>
    <row r="315" spans="1:12">
      <c r="A315" s="109" t="str">
        <f>IF('Italian Bonds Settings'!C16&lt;&gt;"","XEUR","")</f>
        <v/>
      </c>
      <c r="B315" s="109" t="str">
        <f>'Italian Bonds Settings'!A16</f>
        <v/>
      </c>
      <c r="C315" s="109">
        <f>'Italian Bonds Settings'!B16</f>
        <v>0</v>
      </c>
      <c r="D315" s="109" t="e">
        <f>INDEX(add_Services!L:L,MATCH('Italian Bonds Settings'!C16,add_Services!Q:Q,0),1)</f>
        <v>#N/A</v>
      </c>
      <c r="E315" s="109" t="e">
        <f>INDEX(add_Services!M:M,MATCH('Italian Bonds Settings'!C16,add_Services!Q:Q,0),1)</f>
        <v>#N/A</v>
      </c>
      <c r="F315" s="111">
        <f>'Italian Bonds Settings'!D16</f>
        <v>0</v>
      </c>
      <c r="G315" s="109" t="str">
        <f>IF('Italian Bonds Settings'!C16&lt;&gt;"","TIN","")</f>
        <v/>
      </c>
      <c r="H315" s="129" t="e">
        <f>_xlfn.SWITCH('Italian Bonds Settings'!E16,"Aggregation","AGGREGATE","Gross","GROSS","Netting ('UNWIND')","NET","Netting with Strange Nets ('NET/SPLIT')","NET","Aggregation with Linking","AGGREGATE")</f>
        <v>#N/A</v>
      </c>
      <c r="I315" s="109" t="e">
        <f>_xlfn.SWITCH('Italian Bonds Settings'!F16,"released","RELEASED","on hold","HOLD")</f>
        <v>#N/A</v>
      </c>
      <c r="J315" s="129" t="e">
        <f>IF(H315&lt;&gt;"",IF('Italian Bonds Settings'!E16="Gross","",IF(OR('Italian Bonds Settings'!E16="Netting with Strange Nets ('NET/SPLIT')",'Italian Bonds Settings'!E16="Aggregation"),"NET/SPLIT","UNWIND")),"")</f>
        <v>#N/A</v>
      </c>
      <c r="K315" s="120" t="str">
        <f ca="1">IF(C315&lt;&gt;0,IF(ISNUMBER(YEAR('Signature Sheet'!$H$31)),'Signature Sheet'!H$31,NOW()),"")</f>
        <v/>
      </c>
      <c r="L315" s="119" t="str">
        <f>IFERROR(_xlfn.SWITCH('Italian Bonds Settings'!I16,"New","INSERT","Update","UPDATE", "Delete","DELETE"),"")</f>
        <v/>
      </c>
    </row>
    <row r="316" spans="1:12">
      <c r="A316" s="109" t="str">
        <f>IF('Italian Bonds Settings'!C17&lt;&gt;"","XEUR","")</f>
        <v/>
      </c>
      <c r="B316" s="109" t="str">
        <f>'Italian Bonds Settings'!A17</f>
        <v/>
      </c>
      <c r="C316" s="109">
        <f>'Italian Bonds Settings'!B17</f>
        <v>0</v>
      </c>
      <c r="D316" s="109" t="e">
        <f>INDEX(add_Services!L:L,MATCH('Italian Bonds Settings'!C17,add_Services!Q:Q,0),1)</f>
        <v>#N/A</v>
      </c>
      <c r="E316" s="109" t="e">
        <f>INDEX(add_Services!M:M,MATCH('Italian Bonds Settings'!C17,add_Services!Q:Q,0),1)</f>
        <v>#N/A</v>
      </c>
      <c r="F316" s="111">
        <f>'Italian Bonds Settings'!D17</f>
        <v>0</v>
      </c>
      <c r="G316" s="109" t="str">
        <f>IF('Italian Bonds Settings'!C17&lt;&gt;"","TIN","")</f>
        <v/>
      </c>
      <c r="H316" s="129" t="e">
        <f>_xlfn.SWITCH('Italian Bonds Settings'!E17,"Aggregation","AGGREGATE","Gross","GROSS","Netting ('UNWIND')","NET","Netting with Strange Nets ('NET/SPLIT')","NET","Aggregation with Linking","AGGREGATE")</f>
        <v>#N/A</v>
      </c>
      <c r="I316" s="109" t="e">
        <f>_xlfn.SWITCH('Italian Bonds Settings'!F17,"released","RELEASED","on hold","HOLD")</f>
        <v>#N/A</v>
      </c>
      <c r="J316" s="129" t="e">
        <f>IF(H316&lt;&gt;"",IF('Italian Bonds Settings'!E17="Gross","",IF(OR('Italian Bonds Settings'!E17="Netting with Strange Nets ('NET/SPLIT')",'Italian Bonds Settings'!E17="Aggregation"),"NET/SPLIT","UNWIND")),"")</f>
        <v>#N/A</v>
      </c>
      <c r="K316" s="120" t="str">
        <f ca="1">IF(C316&lt;&gt;0,IF(ISNUMBER(YEAR('Signature Sheet'!$H$31)),'Signature Sheet'!H$31,NOW()),"")</f>
        <v/>
      </c>
      <c r="L316" s="119" t="str">
        <f>IFERROR(_xlfn.SWITCH('Italian Bonds Settings'!I17,"New","INSERT","Update","UPDATE", "Delete","DELETE"),"")</f>
        <v/>
      </c>
    </row>
    <row r="317" spans="1:12">
      <c r="A317" s="109" t="str">
        <f>IF('Italian Bonds Settings'!C18&lt;&gt;"","XEUR","")</f>
        <v/>
      </c>
      <c r="B317" s="109" t="str">
        <f>'Italian Bonds Settings'!A18</f>
        <v/>
      </c>
      <c r="C317" s="109">
        <f>'Italian Bonds Settings'!B18</f>
        <v>0</v>
      </c>
      <c r="D317" s="109" t="e">
        <f>INDEX(add_Services!L:L,MATCH('Italian Bonds Settings'!C18,add_Services!Q:Q,0),1)</f>
        <v>#N/A</v>
      </c>
      <c r="E317" s="109" t="e">
        <f>INDEX(add_Services!M:M,MATCH('Italian Bonds Settings'!C18,add_Services!Q:Q,0),1)</f>
        <v>#N/A</v>
      </c>
      <c r="F317" s="111">
        <f>'Italian Bonds Settings'!D18</f>
        <v>0</v>
      </c>
      <c r="G317" s="109" t="str">
        <f>IF('Italian Bonds Settings'!C18&lt;&gt;"","TIN","")</f>
        <v/>
      </c>
      <c r="H317" s="129" t="e">
        <f>_xlfn.SWITCH('Italian Bonds Settings'!E18,"Aggregation","AGGREGATE","Gross","GROSS","Netting ('UNWIND')","NET","Netting with Strange Nets ('NET/SPLIT')","NET","Aggregation with Linking","AGGREGATE")</f>
        <v>#N/A</v>
      </c>
      <c r="I317" s="109" t="e">
        <f>_xlfn.SWITCH('Italian Bonds Settings'!F18,"released","RELEASED","on hold","HOLD")</f>
        <v>#N/A</v>
      </c>
      <c r="J317" s="129" t="e">
        <f>IF(H317&lt;&gt;"",IF('Italian Bonds Settings'!E18="Gross","",IF(OR('Italian Bonds Settings'!E18="Netting with Strange Nets ('NET/SPLIT')",'Italian Bonds Settings'!E18="Aggregation"),"NET/SPLIT","UNWIND")),"")</f>
        <v>#N/A</v>
      </c>
      <c r="K317" s="120" t="str">
        <f ca="1">IF(C317&lt;&gt;0,IF(ISNUMBER(YEAR('Signature Sheet'!$H$31)),'Signature Sheet'!H$31,NOW()),"")</f>
        <v/>
      </c>
      <c r="L317" s="119" t="str">
        <f>IFERROR(_xlfn.SWITCH('Italian Bonds Settings'!I18,"New","INSERT","Update","UPDATE", "Delete","DELETE"),"")</f>
        <v/>
      </c>
    </row>
    <row r="318" spans="1:12">
      <c r="A318" s="109" t="str">
        <f>IF('Italian Bonds Settings'!C19&lt;&gt;"","XEUR","")</f>
        <v/>
      </c>
      <c r="B318" s="109" t="str">
        <f>'Italian Bonds Settings'!A19</f>
        <v/>
      </c>
      <c r="C318" s="109">
        <f>'Italian Bonds Settings'!B19</f>
        <v>0</v>
      </c>
      <c r="D318" s="109" t="e">
        <f>INDEX(add_Services!L:L,MATCH('Italian Bonds Settings'!C19,add_Services!Q:Q,0),1)</f>
        <v>#N/A</v>
      </c>
      <c r="E318" s="109" t="e">
        <f>INDEX(add_Services!M:M,MATCH('Italian Bonds Settings'!C19,add_Services!Q:Q,0),1)</f>
        <v>#N/A</v>
      </c>
      <c r="F318" s="111">
        <f>'Italian Bonds Settings'!D19</f>
        <v>0</v>
      </c>
      <c r="G318" s="109" t="str">
        <f>IF('Italian Bonds Settings'!C19&lt;&gt;"","TIN","")</f>
        <v/>
      </c>
      <c r="H318" s="129" t="e">
        <f>_xlfn.SWITCH('Italian Bonds Settings'!E19,"Aggregation","AGGREGATE","Gross","GROSS","Netting ('UNWIND')","NET","Netting with Strange Nets ('NET/SPLIT')","NET","Aggregation with Linking","AGGREGATE")</f>
        <v>#N/A</v>
      </c>
      <c r="I318" s="109" t="e">
        <f>_xlfn.SWITCH('Italian Bonds Settings'!F19,"released","RELEASED","on hold","HOLD")</f>
        <v>#N/A</v>
      </c>
      <c r="J318" s="129" t="e">
        <f>IF(H318&lt;&gt;"",IF('Italian Bonds Settings'!E19="Gross","",IF(OR('Italian Bonds Settings'!E19="Netting with Strange Nets ('NET/SPLIT')",'Italian Bonds Settings'!E19="Aggregation"),"NET/SPLIT","UNWIND")),"")</f>
        <v>#N/A</v>
      </c>
      <c r="K318" s="120" t="str">
        <f ca="1">IF(C318&lt;&gt;0,IF(ISNUMBER(YEAR('Signature Sheet'!$H$31)),'Signature Sheet'!H$31,NOW()),"")</f>
        <v/>
      </c>
      <c r="L318" s="119" t="str">
        <f>IFERROR(_xlfn.SWITCH('Italian Bonds Settings'!I19,"New","INSERT","Update","UPDATE", "Delete","DELETE"),"")</f>
        <v/>
      </c>
    </row>
    <row r="319" spans="1:12">
      <c r="A319" s="109" t="str">
        <f>IF('Italian Bonds Settings'!C20&lt;&gt;"","XEUR","")</f>
        <v/>
      </c>
      <c r="B319" s="109" t="str">
        <f>'Italian Bonds Settings'!A20</f>
        <v/>
      </c>
      <c r="C319" s="109">
        <f>'Italian Bonds Settings'!B20</f>
        <v>0</v>
      </c>
      <c r="D319" s="109" t="e">
        <f>INDEX(add_Services!L:L,MATCH('Italian Bonds Settings'!C20,add_Services!Q:Q,0),1)</f>
        <v>#N/A</v>
      </c>
      <c r="E319" s="109" t="e">
        <f>INDEX(add_Services!M:M,MATCH('Italian Bonds Settings'!C20,add_Services!Q:Q,0),1)</f>
        <v>#N/A</v>
      </c>
      <c r="F319" s="111">
        <f>'Italian Bonds Settings'!D20</f>
        <v>0</v>
      </c>
      <c r="G319" s="109" t="str">
        <f>IF('Italian Bonds Settings'!C20&lt;&gt;"","TIN","")</f>
        <v/>
      </c>
      <c r="H319" s="129" t="e">
        <f>_xlfn.SWITCH('Italian Bonds Settings'!E20,"Aggregation","AGGREGATE","Gross","GROSS","Netting ('UNWIND')","NET","Netting with Strange Nets ('NET/SPLIT')","NET","Aggregation with Linking","AGGREGATE")</f>
        <v>#N/A</v>
      </c>
      <c r="I319" s="109" t="e">
        <f>_xlfn.SWITCH('Italian Bonds Settings'!F20,"released","RELEASED","on hold","HOLD")</f>
        <v>#N/A</v>
      </c>
      <c r="J319" s="129" t="e">
        <f>IF(H319&lt;&gt;"",IF('Italian Bonds Settings'!E20="Gross","",IF(OR('Italian Bonds Settings'!E20="Netting with Strange Nets ('NET/SPLIT')",'Italian Bonds Settings'!E20="Aggregation"),"NET/SPLIT","UNWIND")),"")</f>
        <v>#N/A</v>
      </c>
      <c r="K319" s="120" t="str">
        <f ca="1">IF(C319&lt;&gt;0,IF(ISNUMBER(YEAR('Signature Sheet'!$H$31)),'Signature Sheet'!H$31,NOW()),"")</f>
        <v/>
      </c>
      <c r="L319" s="119" t="str">
        <f>IFERROR(_xlfn.SWITCH('Italian Bonds Settings'!I20,"New","INSERT","Update","UPDATE", "Delete","DELETE"),"")</f>
        <v/>
      </c>
    </row>
    <row r="320" spans="1:12">
      <c r="A320" s="109" t="str">
        <f>IF('Italian Bonds Settings'!C21&lt;&gt;"","XEUR","")</f>
        <v/>
      </c>
      <c r="B320" s="109" t="str">
        <f>'Italian Bonds Settings'!A21</f>
        <v/>
      </c>
      <c r="C320" s="109">
        <f>'Italian Bonds Settings'!B21</f>
        <v>0</v>
      </c>
      <c r="D320" s="109" t="e">
        <f>INDEX(add_Services!L:L,MATCH('Italian Bonds Settings'!C21,add_Services!Q:Q,0),1)</f>
        <v>#N/A</v>
      </c>
      <c r="E320" s="109" t="e">
        <f>INDEX(add_Services!M:M,MATCH('Italian Bonds Settings'!C21,add_Services!Q:Q,0),1)</f>
        <v>#N/A</v>
      </c>
      <c r="F320" s="111">
        <f>'Italian Bonds Settings'!D21</f>
        <v>0</v>
      </c>
      <c r="G320" s="109" t="str">
        <f>IF('Italian Bonds Settings'!C21&lt;&gt;"","TIN","")</f>
        <v/>
      </c>
      <c r="H320" s="129" t="e">
        <f>_xlfn.SWITCH('Italian Bonds Settings'!E21,"Aggregation","AGGREGATE","Gross","GROSS","Netting ('UNWIND')","NET","Netting with Strange Nets ('NET/SPLIT')","NET","Aggregation with Linking","AGGREGATE")</f>
        <v>#N/A</v>
      </c>
      <c r="I320" s="109" t="e">
        <f>_xlfn.SWITCH('Italian Bonds Settings'!F21,"released","RELEASED","on hold","HOLD")</f>
        <v>#N/A</v>
      </c>
      <c r="J320" s="129" t="e">
        <f>IF(H320&lt;&gt;"",IF('Italian Bonds Settings'!E21="Gross","",IF(OR('Italian Bonds Settings'!E21="Netting with Strange Nets ('NET/SPLIT')",'Italian Bonds Settings'!E21="Aggregation"),"NET/SPLIT","UNWIND")),"")</f>
        <v>#N/A</v>
      </c>
      <c r="K320" s="120" t="str">
        <f ca="1">IF(C320&lt;&gt;0,IF(ISNUMBER(YEAR('Signature Sheet'!$H$31)),'Signature Sheet'!H$31,NOW()),"")</f>
        <v/>
      </c>
      <c r="L320" s="119" t="str">
        <f>IFERROR(_xlfn.SWITCH('Italian Bonds Settings'!I21,"New","INSERT","Update","UPDATE", "Delete","DELETE"),"")</f>
        <v/>
      </c>
    </row>
    <row r="321" spans="1:12">
      <c r="A321" s="109" t="str">
        <f>IF('Italian Bonds Settings'!C22&lt;&gt;"","XEUR","")</f>
        <v/>
      </c>
      <c r="B321" s="109" t="str">
        <f>'Italian Bonds Settings'!A22</f>
        <v/>
      </c>
      <c r="C321" s="109">
        <f>'Italian Bonds Settings'!B22</f>
        <v>0</v>
      </c>
      <c r="D321" s="109" t="e">
        <f>INDEX(add_Services!L:L,MATCH('Italian Bonds Settings'!C22,add_Services!Q:Q,0),1)</f>
        <v>#N/A</v>
      </c>
      <c r="E321" s="109" t="e">
        <f>INDEX(add_Services!M:M,MATCH('Italian Bonds Settings'!C22,add_Services!Q:Q,0),1)</f>
        <v>#N/A</v>
      </c>
      <c r="F321" s="111">
        <f>'Italian Bonds Settings'!D22</f>
        <v>0</v>
      </c>
      <c r="G321" s="109" t="str">
        <f>IF('Italian Bonds Settings'!C22&lt;&gt;"","TIN","")</f>
        <v/>
      </c>
      <c r="H321" s="129" t="e">
        <f>_xlfn.SWITCH('Italian Bonds Settings'!E22,"Aggregation","AGGREGATE","Gross","GROSS","Netting ('UNWIND')","NET","Netting with Strange Nets ('NET/SPLIT')","NET","Aggregation with Linking","AGGREGATE")</f>
        <v>#N/A</v>
      </c>
      <c r="I321" s="109" t="e">
        <f>_xlfn.SWITCH('Italian Bonds Settings'!F22,"released","RELEASED","on hold","HOLD")</f>
        <v>#N/A</v>
      </c>
      <c r="J321" s="129" t="e">
        <f>IF(H321&lt;&gt;"",IF('Italian Bonds Settings'!E22="Gross","",IF(OR('Italian Bonds Settings'!E22="Netting with Strange Nets ('NET/SPLIT')",'Italian Bonds Settings'!E22="Aggregation"),"NET/SPLIT","UNWIND")),"")</f>
        <v>#N/A</v>
      </c>
      <c r="K321" s="120" t="str">
        <f ca="1">IF(C321&lt;&gt;0,IF(ISNUMBER(YEAR('Signature Sheet'!$H$31)),'Signature Sheet'!H$31,NOW()),"")</f>
        <v/>
      </c>
      <c r="L321" s="119" t="str">
        <f>IFERROR(_xlfn.SWITCH('Italian Bonds Settings'!I22,"New","INSERT","Update","UPDATE", "Delete","DELETE"),"")</f>
        <v/>
      </c>
    </row>
    <row r="322" spans="1:12">
      <c r="A322" s="109" t="str">
        <f>IF('Italian Bonds Settings'!C23&lt;&gt;"","XEUR","")</f>
        <v/>
      </c>
      <c r="B322" s="109" t="str">
        <f>'Italian Bonds Settings'!A23</f>
        <v/>
      </c>
      <c r="C322" s="109">
        <f>'Italian Bonds Settings'!B23</f>
        <v>0</v>
      </c>
      <c r="D322" s="109" t="e">
        <f>INDEX(add_Services!L:L,MATCH('Italian Bonds Settings'!C23,add_Services!Q:Q,0),1)</f>
        <v>#N/A</v>
      </c>
      <c r="E322" s="109" t="e">
        <f>INDEX(add_Services!M:M,MATCH('Italian Bonds Settings'!C23,add_Services!Q:Q,0),1)</f>
        <v>#N/A</v>
      </c>
      <c r="F322" s="111">
        <f>'Italian Bonds Settings'!D23</f>
        <v>0</v>
      </c>
      <c r="G322" s="109" t="str">
        <f>IF('Italian Bonds Settings'!C23&lt;&gt;"","TIN","")</f>
        <v/>
      </c>
      <c r="H322" s="129" t="e">
        <f>_xlfn.SWITCH('Italian Bonds Settings'!E23,"Aggregation","AGGREGATE","Gross","GROSS","Netting ('UNWIND')","NET","Netting with Strange Nets ('NET/SPLIT')","NET","Aggregation with Linking","AGGREGATE")</f>
        <v>#N/A</v>
      </c>
      <c r="I322" s="109" t="e">
        <f>_xlfn.SWITCH('Italian Bonds Settings'!F23,"released","RELEASED","on hold","HOLD")</f>
        <v>#N/A</v>
      </c>
      <c r="J322" s="129" t="e">
        <f>IF(H322&lt;&gt;"",IF('Italian Bonds Settings'!E23="Gross","",IF(OR('Italian Bonds Settings'!E23="Netting with Strange Nets ('NET/SPLIT')",'Italian Bonds Settings'!E23="Aggregation"),"NET/SPLIT","UNWIND")),"")</f>
        <v>#N/A</v>
      </c>
      <c r="K322" s="120" t="str">
        <f ca="1">IF(C322&lt;&gt;0,IF(ISNUMBER(YEAR('Signature Sheet'!$H$31)),'Signature Sheet'!H$31,NOW()),"")</f>
        <v/>
      </c>
      <c r="L322" s="119" t="str">
        <f>IFERROR(_xlfn.SWITCH('Italian Bonds Settings'!I23,"New","INSERT","Update","UPDATE", "Delete","DELETE"),"")</f>
        <v/>
      </c>
    </row>
    <row r="323" spans="1:12">
      <c r="A323" s="109" t="str">
        <f>IF('Italian Bonds Settings'!C24&lt;&gt;"","XEUR","")</f>
        <v/>
      </c>
      <c r="B323" s="109" t="str">
        <f>'Italian Bonds Settings'!A24</f>
        <v/>
      </c>
      <c r="C323" s="109">
        <f>'Italian Bonds Settings'!B24</f>
        <v>0</v>
      </c>
      <c r="D323" s="109" t="e">
        <f>INDEX(add_Services!L:L,MATCH('Italian Bonds Settings'!C24,add_Services!Q:Q,0),1)</f>
        <v>#N/A</v>
      </c>
      <c r="E323" s="109" t="e">
        <f>INDEX(add_Services!M:M,MATCH('Italian Bonds Settings'!C24,add_Services!Q:Q,0),1)</f>
        <v>#N/A</v>
      </c>
      <c r="F323" s="111">
        <f>'Italian Bonds Settings'!D24</f>
        <v>0</v>
      </c>
      <c r="G323" s="109" t="str">
        <f>IF('Italian Bonds Settings'!C24&lt;&gt;"","TIN","")</f>
        <v/>
      </c>
      <c r="H323" s="129" t="e">
        <f>_xlfn.SWITCH('Italian Bonds Settings'!E24,"Aggregation","AGGREGATE","Gross","GROSS","Netting ('UNWIND')","NET","Netting with Strange Nets ('NET/SPLIT')","NET","Aggregation with Linking","AGGREGATE")</f>
        <v>#N/A</v>
      </c>
      <c r="I323" s="109" t="e">
        <f>_xlfn.SWITCH('Italian Bonds Settings'!F24,"released","RELEASED","on hold","HOLD")</f>
        <v>#N/A</v>
      </c>
      <c r="J323" s="129" t="e">
        <f>IF(H323&lt;&gt;"",IF('Italian Bonds Settings'!E24="Gross","",IF(OR('Italian Bonds Settings'!E24="Netting with Strange Nets ('NET/SPLIT')",'Italian Bonds Settings'!E24="Aggregation"),"NET/SPLIT","UNWIND")),"")</f>
        <v>#N/A</v>
      </c>
      <c r="K323" s="120" t="str">
        <f ca="1">IF(C323&lt;&gt;0,IF(ISNUMBER(YEAR('Signature Sheet'!$H$31)),'Signature Sheet'!H$31,NOW()),"")</f>
        <v/>
      </c>
      <c r="L323" s="119" t="str">
        <f>IFERROR(_xlfn.SWITCH('Italian Bonds Settings'!I24,"New","INSERT","Update","UPDATE", "Delete","DELETE"),"")</f>
        <v/>
      </c>
    </row>
    <row r="324" spans="1:12">
      <c r="A324" s="109" t="str">
        <f>IF('Italian Bonds Settings'!C25&lt;&gt;"","XEUR","")</f>
        <v/>
      </c>
      <c r="B324" s="109" t="str">
        <f>'Italian Bonds Settings'!A25</f>
        <v/>
      </c>
      <c r="C324" s="109">
        <f>'Italian Bonds Settings'!B25</f>
        <v>0</v>
      </c>
      <c r="D324" s="109" t="e">
        <f>INDEX(add_Services!L:L,MATCH('Italian Bonds Settings'!C25,add_Services!Q:Q,0),1)</f>
        <v>#N/A</v>
      </c>
      <c r="E324" s="109" t="e">
        <f>INDEX(add_Services!M:M,MATCH('Italian Bonds Settings'!C25,add_Services!Q:Q,0),1)</f>
        <v>#N/A</v>
      </c>
      <c r="F324" s="111">
        <f>'Italian Bonds Settings'!D25</f>
        <v>0</v>
      </c>
      <c r="G324" s="109" t="str">
        <f>IF('Italian Bonds Settings'!C25&lt;&gt;"","TIN","")</f>
        <v/>
      </c>
      <c r="H324" s="129" t="e">
        <f>_xlfn.SWITCH('Italian Bonds Settings'!E25,"Aggregation","AGGREGATE","Gross","GROSS","Netting ('UNWIND')","NET","Netting with Strange Nets ('NET/SPLIT')","NET","Aggregation with Linking","AGGREGATE")</f>
        <v>#N/A</v>
      </c>
      <c r="I324" s="109" t="e">
        <f>_xlfn.SWITCH('Italian Bonds Settings'!F25,"released","RELEASED","on hold","HOLD")</f>
        <v>#N/A</v>
      </c>
      <c r="J324" s="129" t="e">
        <f>IF(H324&lt;&gt;"",IF('Italian Bonds Settings'!E25="Gross","",IF(OR('Italian Bonds Settings'!E25="Netting with Strange Nets ('NET/SPLIT')",'Italian Bonds Settings'!E25="Aggregation"),"NET/SPLIT","UNWIND")),"")</f>
        <v>#N/A</v>
      </c>
      <c r="K324" s="120" t="str">
        <f ca="1">IF(C324&lt;&gt;0,IF(ISNUMBER(YEAR('Signature Sheet'!$H$31)),'Signature Sheet'!H$31,NOW()),"")</f>
        <v/>
      </c>
      <c r="L324" s="119" t="str">
        <f>IFERROR(_xlfn.SWITCH('Italian Bonds Settings'!I25,"New","INSERT","Update","UPDATE", "Delete","DELETE"),"")</f>
        <v/>
      </c>
    </row>
    <row r="325" spans="1:12">
      <c r="A325" s="109" t="str">
        <f>IF('Italian Bonds Settings'!C26&lt;&gt;"","XEUR","")</f>
        <v/>
      </c>
      <c r="B325" s="109" t="str">
        <f>'Italian Bonds Settings'!A26</f>
        <v/>
      </c>
      <c r="C325" s="109">
        <f>'Italian Bonds Settings'!B26</f>
        <v>0</v>
      </c>
      <c r="D325" s="109" t="e">
        <f>INDEX(add_Services!L:L,MATCH('Italian Bonds Settings'!C26,add_Services!Q:Q,0),1)</f>
        <v>#N/A</v>
      </c>
      <c r="E325" s="109" t="e">
        <f>INDEX(add_Services!M:M,MATCH('Italian Bonds Settings'!C26,add_Services!Q:Q,0),1)</f>
        <v>#N/A</v>
      </c>
      <c r="F325" s="111">
        <f>'Italian Bonds Settings'!D26</f>
        <v>0</v>
      </c>
      <c r="G325" s="109" t="str">
        <f>IF('Italian Bonds Settings'!C26&lt;&gt;"","TIN","")</f>
        <v/>
      </c>
      <c r="H325" s="129" t="e">
        <f>_xlfn.SWITCH('Italian Bonds Settings'!E26,"Aggregation","AGGREGATE","Gross","GROSS","Netting ('UNWIND')","NET","Netting with Strange Nets ('NET/SPLIT')","NET","Aggregation with Linking","AGGREGATE")</f>
        <v>#N/A</v>
      </c>
      <c r="I325" s="109" t="e">
        <f>_xlfn.SWITCH('Italian Bonds Settings'!F26,"released","RELEASED","on hold","HOLD")</f>
        <v>#N/A</v>
      </c>
      <c r="J325" s="129" t="e">
        <f>IF(H325&lt;&gt;"",IF('Italian Bonds Settings'!E26="Gross","",IF(OR('Italian Bonds Settings'!E26="Netting with Strange Nets ('NET/SPLIT')",'Italian Bonds Settings'!E26="Aggregation"),"NET/SPLIT","UNWIND")),"")</f>
        <v>#N/A</v>
      </c>
      <c r="K325" s="120" t="str">
        <f ca="1">IF(C325&lt;&gt;0,IF(ISNUMBER(YEAR('Signature Sheet'!$H$31)),'Signature Sheet'!H$31,NOW()),"")</f>
        <v/>
      </c>
      <c r="L325" s="119" t="str">
        <f>IFERROR(_xlfn.SWITCH('Italian Bonds Settings'!I26,"New","INSERT","Update","UPDATE", "Delete","DELETE"),"")</f>
        <v/>
      </c>
    </row>
    <row r="326" spans="1:12">
      <c r="A326" s="109" t="str">
        <f>IF('Italian Bonds Settings'!C27&lt;&gt;"","XEUR","")</f>
        <v/>
      </c>
      <c r="B326" s="109" t="str">
        <f>'Italian Bonds Settings'!A27</f>
        <v/>
      </c>
      <c r="C326" s="109">
        <f>'Italian Bonds Settings'!B27</f>
        <v>0</v>
      </c>
      <c r="D326" s="109" t="e">
        <f>INDEX(add_Services!L:L,MATCH('Italian Bonds Settings'!C27,add_Services!Q:Q,0),1)</f>
        <v>#N/A</v>
      </c>
      <c r="E326" s="109" t="e">
        <f>INDEX(add_Services!M:M,MATCH('Italian Bonds Settings'!C27,add_Services!Q:Q,0),1)</f>
        <v>#N/A</v>
      </c>
      <c r="F326" s="111">
        <f>'Italian Bonds Settings'!D27</f>
        <v>0</v>
      </c>
      <c r="G326" s="109" t="str">
        <f>IF('Italian Bonds Settings'!C27&lt;&gt;"","TIN","")</f>
        <v/>
      </c>
      <c r="H326" s="129" t="e">
        <f>_xlfn.SWITCH('Italian Bonds Settings'!E27,"Aggregation","AGGREGATE","Gross","GROSS","Netting ('UNWIND')","NET","Netting with Strange Nets ('NET/SPLIT')","NET","Aggregation with Linking","AGGREGATE")</f>
        <v>#N/A</v>
      </c>
      <c r="I326" s="109" t="e">
        <f>_xlfn.SWITCH('Italian Bonds Settings'!F27,"released","RELEASED","on hold","HOLD")</f>
        <v>#N/A</v>
      </c>
      <c r="J326" s="129" t="e">
        <f>IF(H326&lt;&gt;"",IF('Italian Bonds Settings'!E27="Gross","",IF(OR('Italian Bonds Settings'!E27="Netting with Strange Nets ('NET/SPLIT')",'Italian Bonds Settings'!E27="Aggregation"),"NET/SPLIT","UNWIND")),"")</f>
        <v>#N/A</v>
      </c>
      <c r="K326" s="120" t="str">
        <f ca="1">IF(C326&lt;&gt;0,IF(ISNUMBER(YEAR('Signature Sheet'!$H$31)),'Signature Sheet'!H$31,NOW()),"")</f>
        <v/>
      </c>
      <c r="L326" s="119" t="str">
        <f>IFERROR(_xlfn.SWITCH('Italian Bonds Settings'!I27,"New","INSERT","Update","UPDATE", "Delete","DELETE"),"")</f>
        <v/>
      </c>
    </row>
    <row r="327" spans="1:12">
      <c r="A327" s="109" t="str">
        <f>IF('Italian Bonds Settings'!C28&lt;&gt;"","XEUR","")</f>
        <v/>
      </c>
      <c r="B327" s="109" t="str">
        <f>'Italian Bonds Settings'!A28</f>
        <v/>
      </c>
      <c r="C327" s="109">
        <f>'Italian Bonds Settings'!B28</f>
        <v>0</v>
      </c>
      <c r="D327" s="109" t="e">
        <f>INDEX(add_Services!L:L,MATCH('Italian Bonds Settings'!C28,add_Services!Q:Q,0),1)</f>
        <v>#N/A</v>
      </c>
      <c r="E327" s="109" t="e">
        <f>INDEX(add_Services!M:M,MATCH('Italian Bonds Settings'!C28,add_Services!Q:Q,0),1)</f>
        <v>#N/A</v>
      </c>
      <c r="F327" s="111">
        <f>'Italian Bonds Settings'!D28</f>
        <v>0</v>
      </c>
      <c r="G327" s="109" t="str">
        <f>IF('Italian Bonds Settings'!C28&lt;&gt;"","TIN","")</f>
        <v/>
      </c>
      <c r="H327" s="129" t="e">
        <f>_xlfn.SWITCH('Italian Bonds Settings'!E28,"Aggregation","AGGREGATE","Gross","GROSS","Netting ('UNWIND')","NET","Netting with Strange Nets ('NET/SPLIT')","NET","Aggregation with Linking","AGGREGATE")</f>
        <v>#N/A</v>
      </c>
      <c r="I327" s="109" t="e">
        <f>_xlfn.SWITCH('Italian Bonds Settings'!F28,"released","RELEASED","on hold","HOLD")</f>
        <v>#N/A</v>
      </c>
      <c r="J327" s="129" t="e">
        <f>IF(H327&lt;&gt;"",IF('Italian Bonds Settings'!E28="Gross","",IF(OR('Italian Bonds Settings'!E28="Netting with Strange Nets ('NET/SPLIT')",'Italian Bonds Settings'!E28="Aggregation"),"NET/SPLIT","UNWIND")),"")</f>
        <v>#N/A</v>
      </c>
      <c r="K327" s="120" t="str">
        <f ca="1">IF(C327&lt;&gt;0,IF(ISNUMBER(YEAR('Signature Sheet'!$H$31)),'Signature Sheet'!H$31,NOW()),"")</f>
        <v/>
      </c>
      <c r="L327" s="119" t="str">
        <f>IFERROR(_xlfn.SWITCH('Italian Bonds Settings'!I28,"New","INSERT","Update","UPDATE", "Delete","DELETE"),"")</f>
        <v/>
      </c>
    </row>
    <row r="328" spans="1:12">
      <c r="A328" s="109" t="str">
        <f>IF('Italian Bonds Settings'!C29&lt;&gt;"","XEUR","")</f>
        <v/>
      </c>
      <c r="B328" s="109" t="str">
        <f>'Italian Bonds Settings'!A29</f>
        <v/>
      </c>
      <c r="C328" s="109">
        <f>'Italian Bonds Settings'!B29</f>
        <v>0</v>
      </c>
      <c r="D328" s="109" t="e">
        <f>INDEX(add_Services!L:L,MATCH('Italian Bonds Settings'!C29,add_Services!Q:Q,0),1)</f>
        <v>#N/A</v>
      </c>
      <c r="E328" s="109" t="e">
        <f>INDEX(add_Services!M:M,MATCH('Italian Bonds Settings'!C29,add_Services!Q:Q,0),1)</f>
        <v>#N/A</v>
      </c>
      <c r="F328" s="111">
        <f>'Italian Bonds Settings'!D29</f>
        <v>0</v>
      </c>
      <c r="G328" s="109" t="str">
        <f>IF('Italian Bonds Settings'!C29&lt;&gt;"","TIN","")</f>
        <v/>
      </c>
      <c r="H328" s="129" t="e">
        <f>_xlfn.SWITCH('Italian Bonds Settings'!E29,"Aggregation","AGGREGATE","Gross","GROSS","Netting ('UNWIND')","NET","Netting with Strange Nets ('NET/SPLIT')","NET","Aggregation with Linking","AGGREGATE")</f>
        <v>#N/A</v>
      </c>
      <c r="I328" s="109" t="e">
        <f>_xlfn.SWITCH('Italian Bonds Settings'!F29,"released","RELEASED","on hold","HOLD")</f>
        <v>#N/A</v>
      </c>
      <c r="J328" s="129" t="e">
        <f>IF(H328&lt;&gt;"",IF('Italian Bonds Settings'!E29="Gross","",IF(OR('Italian Bonds Settings'!E29="Netting with Strange Nets ('NET/SPLIT')",'Italian Bonds Settings'!E29="Aggregation"),"NET/SPLIT","UNWIND")),"")</f>
        <v>#N/A</v>
      </c>
      <c r="K328" s="120" t="str">
        <f ca="1">IF(C328&lt;&gt;0,IF(ISNUMBER(YEAR('Signature Sheet'!$H$31)),'Signature Sheet'!H$31,NOW()),"")</f>
        <v/>
      </c>
      <c r="L328" s="119" t="str">
        <f>IFERROR(_xlfn.SWITCH('Italian Bonds Settings'!I29,"New","INSERT","Update","UPDATE", "Delete","DELETE"),"")</f>
        <v/>
      </c>
    </row>
    <row r="329" spans="1:12">
      <c r="A329" s="109" t="str">
        <f>IF('Italian Bonds Settings'!C30&lt;&gt;"","XEUR","")</f>
        <v/>
      </c>
      <c r="B329" s="109" t="str">
        <f>'Italian Bonds Settings'!A30</f>
        <v/>
      </c>
      <c r="C329" s="109">
        <f>'Italian Bonds Settings'!B30</f>
        <v>0</v>
      </c>
      <c r="D329" s="109" t="e">
        <f>INDEX(add_Services!L:L,MATCH('Italian Bonds Settings'!C30,add_Services!Q:Q,0),1)</f>
        <v>#N/A</v>
      </c>
      <c r="E329" s="109" t="e">
        <f>INDEX(add_Services!M:M,MATCH('Italian Bonds Settings'!C30,add_Services!Q:Q,0),1)</f>
        <v>#N/A</v>
      </c>
      <c r="F329" s="111">
        <f>'Italian Bonds Settings'!D30</f>
        <v>0</v>
      </c>
      <c r="G329" s="109" t="str">
        <f>IF('Italian Bonds Settings'!C30&lt;&gt;"","TIN","")</f>
        <v/>
      </c>
      <c r="H329" s="129" t="e">
        <f>_xlfn.SWITCH('Italian Bonds Settings'!E30,"Aggregation","AGGREGATE","Gross","GROSS","Netting ('UNWIND')","NET","Netting with Strange Nets ('NET/SPLIT')","NET","Aggregation with Linking","AGGREGATE")</f>
        <v>#N/A</v>
      </c>
      <c r="I329" s="109" t="e">
        <f>_xlfn.SWITCH('Italian Bonds Settings'!F30,"released","RELEASED","on hold","HOLD")</f>
        <v>#N/A</v>
      </c>
      <c r="J329" s="129" t="e">
        <f>IF(H329&lt;&gt;"",IF('Italian Bonds Settings'!E30="Gross","",IF(OR('Italian Bonds Settings'!E30="Netting with Strange Nets ('NET/SPLIT')",'Italian Bonds Settings'!E30="Aggregation"),"NET/SPLIT","UNWIND")),"")</f>
        <v>#N/A</v>
      </c>
      <c r="K329" s="120" t="str">
        <f ca="1">IF(C329&lt;&gt;0,IF(ISNUMBER(YEAR('Signature Sheet'!$H$31)),'Signature Sheet'!H$31,NOW()),"")</f>
        <v/>
      </c>
      <c r="L329" s="119" t="str">
        <f>IFERROR(_xlfn.SWITCH('Italian Bonds Settings'!I30,"New","INSERT","Update","UPDATE", "Delete","DELETE"),"")</f>
        <v/>
      </c>
    </row>
    <row r="330" spans="1:12">
      <c r="A330" s="109" t="str">
        <f>IF('Italian Bonds Settings'!C31&lt;&gt;"","XEUR","")</f>
        <v/>
      </c>
      <c r="B330" s="109" t="str">
        <f>'Italian Bonds Settings'!A31</f>
        <v/>
      </c>
      <c r="C330" s="109">
        <f>'Italian Bonds Settings'!B31</f>
        <v>0</v>
      </c>
      <c r="D330" s="109" t="e">
        <f>INDEX(add_Services!L:L,MATCH('Italian Bonds Settings'!C31,add_Services!Q:Q,0),1)</f>
        <v>#N/A</v>
      </c>
      <c r="E330" s="109" t="e">
        <f>INDEX(add_Services!M:M,MATCH('Italian Bonds Settings'!C31,add_Services!Q:Q,0),1)</f>
        <v>#N/A</v>
      </c>
      <c r="F330" s="111">
        <f>'Italian Bonds Settings'!D31</f>
        <v>0</v>
      </c>
      <c r="G330" s="109" t="str">
        <f>IF('Italian Bonds Settings'!C31&lt;&gt;"","TIN","")</f>
        <v/>
      </c>
      <c r="H330" s="129" t="e">
        <f>_xlfn.SWITCH('Italian Bonds Settings'!E31,"Aggregation","AGGREGATE","Gross","GROSS","Netting ('UNWIND')","NET","Netting with Strange Nets ('NET/SPLIT')","NET","Aggregation with Linking","AGGREGATE")</f>
        <v>#N/A</v>
      </c>
      <c r="I330" s="109" t="e">
        <f>_xlfn.SWITCH('Italian Bonds Settings'!F31,"released","RELEASED","on hold","HOLD")</f>
        <v>#N/A</v>
      </c>
      <c r="J330" s="129" t="e">
        <f>IF(H330&lt;&gt;"",IF('Italian Bonds Settings'!E31="Gross","",IF(OR('Italian Bonds Settings'!E31="Netting with Strange Nets ('NET/SPLIT')",'Italian Bonds Settings'!E31="Aggregation"),"NET/SPLIT","UNWIND")),"")</f>
        <v>#N/A</v>
      </c>
      <c r="K330" s="120" t="str">
        <f ca="1">IF(C330&lt;&gt;0,IF(ISNUMBER(YEAR('Signature Sheet'!$H$31)),'Signature Sheet'!H$31,NOW()),"")</f>
        <v/>
      </c>
      <c r="L330" s="119" t="str">
        <f>IFERROR(_xlfn.SWITCH('Italian Bonds Settings'!I31,"New","INSERT","Update","UPDATE", "Delete","DELETE"),"")</f>
        <v/>
      </c>
    </row>
    <row r="331" spans="1:12">
      <c r="A331" s="109" t="str">
        <f>IF('Italian Bonds Settings'!C32&lt;&gt;"","XEUR","")</f>
        <v/>
      </c>
      <c r="B331" s="109" t="str">
        <f>'Italian Bonds Settings'!A32</f>
        <v/>
      </c>
      <c r="C331" s="109">
        <f>'Italian Bonds Settings'!B32</f>
        <v>0</v>
      </c>
      <c r="D331" s="109" t="e">
        <f>INDEX(add_Services!L:L,MATCH('Italian Bonds Settings'!C32,add_Services!Q:Q,0),1)</f>
        <v>#N/A</v>
      </c>
      <c r="E331" s="109" t="e">
        <f>INDEX(add_Services!M:M,MATCH('Italian Bonds Settings'!C32,add_Services!Q:Q,0),1)</f>
        <v>#N/A</v>
      </c>
      <c r="F331" s="111">
        <f>'Italian Bonds Settings'!D32</f>
        <v>0</v>
      </c>
      <c r="G331" s="109" t="str">
        <f>IF('Italian Bonds Settings'!C32&lt;&gt;"","TIN","")</f>
        <v/>
      </c>
      <c r="H331" s="129" t="e">
        <f>_xlfn.SWITCH('Italian Bonds Settings'!E32,"Aggregation","AGGREGATE","Gross","GROSS","Netting ('UNWIND')","NET","Netting with Strange Nets ('NET/SPLIT')","NET","Aggregation with Linking","AGGREGATE")</f>
        <v>#N/A</v>
      </c>
      <c r="I331" s="109" t="e">
        <f>_xlfn.SWITCH('Italian Bonds Settings'!F32,"released","RELEASED","on hold","HOLD")</f>
        <v>#N/A</v>
      </c>
      <c r="J331" s="129" t="e">
        <f>IF(H331&lt;&gt;"",IF('Italian Bonds Settings'!E32="Gross","",IF(OR('Italian Bonds Settings'!E32="Netting with Strange Nets ('NET/SPLIT')",'Italian Bonds Settings'!E32="Aggregation"),"NET/SPLIT","UNWIND")),"")</f>
        <v>#N/A</v>
      </c>
      <c r="K331" s="120" t="str">
        <f ca="1">IF(C331&lt;&gt;0,IF(ISNUMBER(YEAR('Signature Sheet'!$H$31)),'Signature Sheet'!H$31,NOW()),"")</f>
        <v/>
      </c>
      <c r="L331" s="119" t="str">
        <f>IFERROR(_xlfn.SWITCH('Italian Bonds Settings'!I32,"New","INSERT","Update","UPDATE", "Delete","DELETE"),"")</f>
        <v/>
      </c>
    </row>
    <row r="332" spans="1:12">
      <c r="A332" s="109" t="str">
        <f>IF('Italian Bonds Settings'!C33&lt;&gt;"","XEUR","")</f>
        <v/>
      </c>
      <c r="B332" s="109" t="str">
        <f>'Italian Bonds Settings'!A33</f>
        <v/>
      </c>
      <c r="C332" s="109">
        <f>'Italian Bonds Settings'!B33</f>
        <v>0</v>
      </c>
      <c r="D332" s="109" t="e">
        <f>INDEX(add_Services!L:L,MATCH('Italian Bonds Settings'!C33,add_Services!Q:Q,0),1)</f>
        <v>#N/A</v>
      </c>
      <c r="E332" s="109" t="e">
        <f>INDEX(add_Services!M:M,MATCH('Italian Bonds Settings'!C33,add_Services!Q:Q,0),1)</f>
        <v>#N/A</v>
      </c>
      <c r="F332" s="111">
        <f>'Italian Bonds Settings'!D33</f>
        <v>0</v>
      </c>
      <c r="G332" s="109" t="str">
        <f>IF('Italian Bonds Settings'!C33&lt;&gt;"","TIN","")</f>
        <v/>
      </c>
      <c r="H332" s="129" t="e">
        <f>_xlfn.SWITCH('Italian Bonds Settings'!E33,"Aggregation","AGGREGATE","Gross","GROSS","Netting ('UNWIND')","NET","Netting with Strange Nets ('NET/SPLIT')","NET","Aggregation with Linking","AGGREGATE")</f>
        <v>#N/A</v>
      </c>
      <c r="I332" s="109" t="e">
        <f>_xlfn.SWITCH('Italian Bonds Settings'!F33,"released","RELEASED","on hold","HOLD")</f>
        <v>#N/A</v>
      </c>
      <c r="J332" s="129" t="e">
        <f>IF(H332&lt;&gt;"",IF('Italian Bonds Settings'!E33="Gross","",IF(OR('Italian Bonds Settings'!E33="Netting with Strange Nets ('NET/SPLIT')",'Italian Bonds Settings'!E33="Aggregation"),"NET/SPLIT","UNWIND")),"")</f>
        <v>#N/A</v>
      </c>
      <c r="K332" s="120" t="str">
        <f ca="1">IF(C332&lt;&gt;0,IF(ISNUMBER(YEAR('Signature Sheet'!$H$31)),'Signature Sheet'!H$31,NOW()),"")</f>
        <v/>
      </c>
      <c r="L332" s="119" t="str">
        <f>IFERROR(_xlfn.SWITCH('Italian Bonds Settings'!I33,"New","INSERT","Update","UPDATE", "Delete","DELETE"),"")</f>
        <v/>
      </c>
    </row>
    <row r="333" spans="1:12">
      <c r="A333" s="109" t="str">
        <f>IF('Italian Bonds Settings'!C34&lt;&gt;"","XEUR","")</f>
        <v/>
      </c>
      <c r="B333" s="109" t="str">
        <f>'Italian Bonds Settings'!A34</f>
        <v/>
      </c>
      <c r="C333" s="109">
        <f>'Italian Bonds Settings'!B34</f>
        <v>0</v>
      </c>
      <c r="D333" s="109" t="e">
        <f>INDEX(add_Services!L:L,MATCH('Italian Bonds Settings'!C34,add_Services!Q:Q,0),1)</f>
        <v>#N/A</v>
      </c>
      <c r="E333" s="109" t="e">
        <f>INDEX(add_Services!M:M,MATCH('Italian Bonds Settings'!C34,add_Services!Q:Q,0),1)</f>
        <v>#N/A</v>
      </c>
      <c r="F333" s="111">
        <f>'Italian Bonds Settings'!D34</f>
        <v>0</v>
      </c>
      <c r="G333" s="109" t="str">
        <f>IF('Italian Bonds Settings'!C34&lt;&gt;"","TIN","")</f>
        <v/>
      </c>
      <c r="H333" s="129" t="e">
        <f>_xlfn.SWITCH('Italian Bonds Settings'!E34,"Aggregation","AGGREGATE","Gross","GROSS","Netting ('UNWIND')","NET","Netting with Strange Nets ('NET/SPLIT')","NET","Aggregation with Linking","AGGREGATE")</f>
        <v>#N/A</v>
      </c>
      <c r="I333" s="109" t="e">
        <f>_xlfn.SWITCH('Italian Bonds Settings'!F34,"released","RELEASED","on hold","HOLD")</f>
        <v>#N/A</v>
      </c>
      <c r="J333" s="129" t="e">
        <f>IF(H333&lt;&gt;"",IF('Italian Bonds Settings'!E34="Gross","",IF(OR('Italian Bonds Settings'!E34="Netting with Strange Nets ('NET/SPLIT')",'Italian Bonds Settings'!E34="Aggregation"),"NET/SPLIT","UNWIND")),"")</f>
        <v>#N/A</v>
      </c>
      <c r="K333" s="120" t="str">
        <f ca="1">IF(C333&lt;&gt;0,IF(ISNUMBER(YEAR('Signature Sheet'!$H$31)),'Signature Sheet'!H$31,NOW()),"")</f>
        <v/>
      </c>
      <c r="L333" s="119" t="str">
        <f>IFERROR(_xlfn.SWITCH('Italian Bonds Settings'!I34,"New","INSERT","Update","UPDATE", "Delete","DELETE"),"")</f>
        <v/>
      </c>
    </row>
    <row r="334" spans="1:12">
      <c r="A334" s="109" t="str">
        <f>IF('Italian Bonds Settings'!C35&lt;&gt;"","XEUR","")</f>
        <v/>
      </c>
      <c r="B334" s="109" t="str">
        <f>'Italian Bonds Settings'!A35</f>
        <v/>
      </c>
      <c r="C334" s="109">
        <f>'Italian Bonds Settings'!B35</f>
        <v>0</v>
      </c>
      <c r="D334" s="109" t="e">
        <f>INDEX(add_Services!L:L,MATCH('Italian Bonds Settings'!C35,add_Services!Q:Q,0),1)</f>
        <v>#N/A</v>
      </c>
      <c r="E334" s="109" t="e">
        <f>INDEX(add_Services!M:M,MATCH('Italian Bonds Settings'!C35,add_Services!Q:Q,0),1)</f>
        <v>#N/A</v>
      </c>
      <c r="F334" s="111">
        <f>'Italian Bonds Settings'!D35</f>
        <v>0</v>
      </c>
      <c r="G334" s="109" t="str">
        <f>IF('Italian Bonds Settings'!C35&lt;&gt;"","TIN","")</f>
        <v/>
      </c>
      <c r="H334" s="129" t="e">
        <f>_xlfn.SWITCH('Italian Bonds Settings'!E35,"Aggregation","AGGREGATE","Gross","GROSS","Netting ('UNWIND')","NET","Netting with Strange Nets ('NET/SPLIT')","NET","Aggregation with Linking","AGGREGATE")</f>
        <v>#N/A</v>
      </c>
      <c r="I334" s="109" t="e">
        <f>_xlfn.SWITCH('Italian Bonds Settings'!F35,"released","RELEASED","on hold","HOLD")</f>
        <v>#N/A</v>
      </c>
      <c r="J334" s="129" t="e">
        <f>IF(H334&lt;&gt;"",IF('Italian Bonds Settings'!E35="Gross","",IF(OR('Italian Bonds Settings'!E35="Netting with Strange Nets ('NET/SPLIT')",'Italian Bonds Settings'!E35="Aggregation"),"NET/SPLIT","UNWIND")),"")</f>
        <v>#N/A</v>
      </c>
      <c r="K334" s="120" t="str">
        <f ca="1">IF(C334&lt;&gt;0,IF(ISNUMBER(YEAR('Signature Sheet'!$H$31)),'Signature Sheet'!H$31,NOW()),"")</f>
        <v/>
      </c>
      <c r="L334" s="119" t="str">
        <f>IFERROR(_xlfn.SWITCH('Italian Bonds Settings'!I35,"New","INSERT","Update","UPDATE", "Delete","DELETE"),"")</f>
        <v/>
      </c>
    </row>
    <row r="335" spans="1:12">
      <c r="A335" s="109" t="str">
        <f>IF('Italian Bonds Settings'!C36&lt;&gt;"","XEUR","")</f>
        <v/>
      </c>
      <c r="B335" s="109" t="str">
        <f>'Italian Bonds Settings'!A36</f>
        <v/>
      </c>
      <c r="C335" s="109">
        <f>'Italian Bonds Settings'!B36</f>
        <v>0</v>
      </c>
      <c r="D335" s="109" t="e">
        <f>INDEX(add_Services!L:L,MATCH('Italian Bonds Settings'!C36,add_Services!Q:Q,0),1)</f>
        <v>#N/A</v>
      </c>
      <c r="E335" s="109" t="e">
        <f>INDEX(add_Services!M:M,MATCH('Italian Bonds Settings'!C36,add_Services!Q:Q,0),1)</f>
        <v>#N/A</v>
      </c>
      <c r="F335" s="111">
        <f>'Italian Bonds Settings'!D36</f>
        <v>0</v>
      </c>
      <c r="G335" s="109" t="str">
        <f>IF('Italian Bonds Settings'!C36&lt;&gt;"","TIN","")</f>
        <v/>
      </c>
      <c r="H335" s="129" t="e">
        <f>_xlfn.SWITCH('Italian Bonds Settings'!E36,"Aggregation","AGGREGATE","Gross","GROSS","Netting ('UNWIND')","NET","Netting with Strange Nets ('NET/SPLIT')","NET","Aggregation with Linking","AGGREGATE")</f>
        <v>#N/A</v>
      </c>
      <c r="I335" s="109" t="e">
        <f>_xlfn.SWITCH('Italian Bonds Settings'!F36,"released","RELEASED","on hold","HOLD")</f>
        <v>#N/A</v>
      </c>
      <c r="J335" s="129" t="e">
        <f>IF(H335&lt;&gt;"",IF('Italian Bonds Settings'!E36="Gross","",IF(OR('Italian Bonds Settings'!E36="Netting with Strange Nets ('NET/SPLIT')",'Italian Bonds Settings'!E36="Aggregation"),"NET/SPLIT","UNWIND")),"")</f>
        <v>#N/A</v>
      </c>
      <c r="K335" s="120" t="str">
        <f ca="1">IF(C335&lt;&gt;0,IF(ISNUMBER(YEAR('Signature Sheet'!$H$31)),'Signature Sheet'!H$31,NOW()),"")</f>
        <v/>
      </c>
      <c r="L335" s="119" t="str">
        <f>IFERROR(_xlfn.SWITCH('Italian Bonds Settings'!I36,"New","INSERT","Update","UPDATE", "Delete","DELETE"),"")</f>
        <v/>
      </c>
    </row>
    <row r="336" spans="1:12">
      <c r="A336" s="109" t="str">
        <f>IF('Italian Bonds Settings'!C37&lt;&gt;"","XEUR","")</f>
        <v/>
      </c>
      <c r="B336" s="109" t="str">
        <f>'Italian Bonds Settings'!A37</f>
        <v/>
      </c>
      <c r="C336" s="109">
        <f>'Italian Bonds Settings'!B37</f>
        <v>0</v>
      </c>
      <c r="D336" s="109" t="e">
        <f>INDEX(add_Services!L:L,MATCH('Italian Bonds Settings'!C37,add_Services!Q:Q,0),1)</f>
        <v>#N/A</v>
      </c>
      <c r="E336" s="109" t="e">
        <f>INDEX(add_Services!M:M,MATCH('Italian Bonds Settings'!C37,add_Services!Q:Q,0),1)</f>
        <v>#N/A</v>
      </c>
      <c r="F336" s="111">
        <f>'Italian Bonds Settings'!D37</f>
        <v>0</v>
      </c>
      <c r="G336" s="109" t="str">
        <f>IF('Italian Bonds Settings'!C37&lt;&gt;"","TIN","")</f>
        <v/>
      </c>
      <c r="H336" s="129" t="e">
        <f>_xlfn.SWITCH('Italian Bonds Settings'!E37,"Aggregation","AGGREGATE","Gross","GROSS","Netting ('UNWIND')","NET","Netting with Strange Nets ('NET/SPLIT')","NET","Aggregation with Linking","AGGREGATE")</f>
        <v>#N/A</v>
      </c>
      <c r="I336" s="109" t="e">
        <f>_xlfn.SWITCH('Italian Bonds Settings'!F37,"released","RELEASED","on hold","HOLD")</f>
        <v>#N/A</v>
      </c>
      <c r="J336" s="129" t="e">
        <f>IF(H336&lt;&gt;"",IF('Italian Bonds Settings'!E37="Gross","",IF(OR('Italian Bonds Settings'!E37="Netting with Strange Nets ('NET/SPLIT')",'Italian Bonds Settings'!E37="Aggregation"),"NET/SPLIT","UNWIND")),"")</f>
        <v>#N/A</v>
      </c>
      <c r="K336" s="120" t="str">
        <f ca="1">IF(C336&lt;&gt;0,IF(ISNUMBER(YEAR('Signature Sheet'!$H$31)),'Signature Sheet'!H$31,NOW()),"")</f>
        <v/>
      </c>
      <c r="L336" s="119" t="str">
        <f>IFERROR(_xlfn.SWITCH('Italian Bonds Settings'!I37,"New","INSERT","Update","UPDATE", "Delete","DELETE"),"")</f>
        <v/>
      </c>
    </row>
    <row r="337" spans="1:12">
      <c r="A337" s="109" t="str">
        <f>IF('Italian Bonds Settings'!C38&lt;&gt;"","XEUR","")</f>
        <v/>
      </c>
      <c r="B337" s="109" t="str">
        <f>'Italian Bonds Settings'!A38</f>
        <v/>
      </c>
      <c r="C337" s="109">
        <f>'Italian Bonds Settings'!B38</f>
        <v>0</v>
      </c>
      <c r="D337" s="109" t="e">
        <f>INDEX(add_Services!L:L,MATCH('Italian Bonds Settings'!C38,add_Services!Q:Q,0),1)</f>
        <v>#N/A</v>
      </c>
      <c r="E337" s="109" t="e">
        <f>INDEX(add_Services!M:M,MATCH('Italian Bonds Settings'!C38,add_Services!Q:Q,0),1)</f>
        <v>#N/A</v>
      </c>
      <c r="F337" s="111">
        <f>'Italian Bonds Settings'!D38</f>
        <v>0</v>
      </c>
      <c r="G337" s="109" t="str">
        <f>IF('Italian Bonds Settings'!C38&lt;&gt;"","TIN","")</f>
        <v/>
      </c>
      <c r="H337" s="129" t="e">
        <f>_xlfn.SWITCH('Italian Bonds Settings'!E38,"Aggregation","AGGREGATE","Gross","GROSS","Netting ('UNWIND')","NET","Netting with Strange Nets ('NET/SPLIT')","NET","Aggregation with Linking","AGGREGATE")</f>
        <v>#N/A</v>
      </c>
      <c r="I337" s="109" t="e">
        <f>_xlfn.SWITCH('Italian Bonds Settings'!F38,"released","RELEASED","on hold","HOLD")</f>
        <v>#N/A</v>
      </c>
      <c r="J337" s="129" t="e">
        <f>IF(H337&lt;&gt;"",IF('Italian Bonds Settings'!E38="Gross","",IF(OR('Italian Bonds Settings'!E38="Netting with Strange Nets ('NET/SPLIT')",'Italian Bonds Settings'!E38="Aggregation"),"NET/SPLIT","UNWIND")),"")</f>
        <v>#N/A</v>
      </c>
      <c r="K337" s="120" t="str">
        <f ca="1">IF(C337&lt;&gt;0,IF(ISNUMBER(YEAR('Signature Sheet'!$H$31)),'Signature Sheet'!H$31,NOW()),"")</f>
        <v/>
      </c>
      <c r="L337" s="119" t="str">
        <f>IFERROR(_xlfn.SWITCH('Italian Bonds Settings'!I38,"New","INSERT","Update","UPDATE", "Delete","DELETE"),"")</f>
        <v/>
      </c>
    </row>
    <row r="338" spans="1:12">
      <c r="A338" s="109" t="str">
        <f>IF('Italian Bonds Settings'!C39&lt;&gt;"","XEUR","")</f>
        <v/>
      </c>
      <c r="B338" s="109" t="str">
        <f>'Italian Bonds Settings'!A39</f>
        <v/>
      </c>
      <c r="C338" s="109">
        <f>'Italian Bonds Settings'!B39</f>
        <v>0</v>
      </c>
      <c r="D338" s="109" t="e">
        <f>INDEX(add_Services!L:L,MATCH('Italian Bonds Settings'!C39,add_Services!Q:Q,0),1)</f>
        <v>#N/A</v>
      </c>
      <c r="E338" s="109" t="e">
        <f>INDEX(add_Services!M:M,MATCH('Italian Bonds Settings'!C39,add_Services!Q:Q,0),1)</f>
        <v>#N/A</v>
      </c>
      <c r="F338" s="111">
        <f>'Italian Bonds Settings'!D39</f>
        <v>0</v>
      </c>
      <c r="G338" s="109" t="str">
        <f>IF('Italian Bonds Settings'!C39&lt;&gt;"","TIN","")</f>
        <v/>
      </c>
      <c r="H338" s="129" t="e">
        <f>_xlfn.SWITCH('Italian Bonds Settings'!E39,"Aggregation","AGGREGATE","Gross","GROSS","Netting ('UNWIND')","NET","Netting with Strange Nets ('NET/SPLIT')","NET","Aggregation with Linking","AGGREGATE")</f>
        <v>#N/A</v>
      </c>
      <c r="I338" s="109" t="e">
        <f>_xlfn.SWITCH('Italian Bonds Settings'!F39,"released","RELEASED","on hold","HOLD")</f>
        <v>#N/A</v>
      </c>
      <c r="J338" s="129" t="e">
        <f>IF(H338&lt;&gt;"",IF('Italian Bonds Settings'!E39="Gross","",IF(OR('Italian Bonds Settings'!E39="Netting with Strange Nets ('NET/SPLIT')",'Italian Bonds Settings'!E39="Aggregation"),"NET/SPLIT","UNWIND")),"")</f>
        <v>#N/A</v>
      </c>
      <c r="K338" s="120" t="str">
        <f ca="1">IF(C338&lt;&gt;0,IF(ISNUMBER(YEAR('Signature Sheet'!$H$31)),'Signature Sheet'!H$31,NOW()),"")</f>
        <v/>
      </c>
      <c r="L338" s="119" t="str">
        <f>IFERROR(_xlfn.SWITCH('Italian Bonds Settings'!I39,"New","INSERT","Update","UPDATE", "Delete","DELETE"),"")</f>
        <v/>
      </c>
    </row>
    <row r="339" spans="1:12">
      <c r="A339" s="109" t="str">
        <f>IF('Italian Bonds Settings'!C40&lt;&gt;"","XEUR","")</f>
        <v/>
      </c>
      <c r="B339" s="109" t="str">
        <f>'Italian Bonds Settings'!A40</f>
        <v/>
      </c>
      <c r="C339" s="109">
        <f>'Italian Bonds Settings'!B40</f>
        <v>0</v>
      </c>
      <c r="D339" s="109" t="e">
        <f>INDEX(add_Services!L:L,MATCH('Italian Bonds Settings'!C40,add_Services!Q:Q,0),1)</f>
        <v>#N/A</v>
      </c>
      <c r="E339" s="109" t="e">
        <f>INDEX(add_Services!M:M,MATCH('Italian Bonds Settings'!C40,add_Services!Q:Q,0),1)</f>
        <v>#N/A</v>
      </c>
      <c r="F339" s="111">
        <f>'Italian Bonds Settings'!D40</f>
        <v>0</v>
      </c>
      <c r="G339" s="109" t="str">
        <f>IF('Italian Bonds Settings'!C40&lt;&gt;"","TIN","")</f>
        <v/>
      </c>
      <c r="H339" s="129" t="e">
        <f>_xlfn.SWITCH('Italian Bonds Settings'!E40,"Aggregation","AGGREGATE","Gross","GROSS","Netting ('UNWIND')","NET","Netting with Strange Nets ('NET/SPLIT')","NET","Aggregation with Linking","AGGREGATE")</f>
        <v>#N/A</v>
      </c>
      <c r="I339" s="109" t="e">
        <f>_xlfn.SWITCH('Italian Bonds Settings'!F40,"released","RELEASED","on hold","HOLD")</f>
        <v>#N/A</v>
      </c>
      <c r="J339" s="129" t="e">
        <f>IF(H339&lt;&gt;"",IF('Italian Bonds Settings'!E40="Gross","",IF(OR('Italian Bonds Settings'!E40="Netting with Strange Nets ('NET/SPLIT')",'Italian Bonds Settings'!E40="Aggregation"),"NET/SPLIT","UNWIND")),"")</f>
        <v>#N/A</v>
      </c>
      <c r="K339" s="120" t="str">
        <f ca="1">IF(C339&lt;&gt;0,IF(ISNUMBER(YEAR('Signature Sheet'!$H$31)),'Signature Sheet'!H$31,NOW()),"")</f>
        <v/>
      </c>
      <c r="L339" s="119" t="str">
        <f>IFERROR(_xlfn.SWITCH('Italian Bonds Settings'!I40,"New","INSERT","Update","UPDATE", "Delete","DELETE"),"")</f>
        <v/>
      </c>
    </row>
    <row r="340" spans="1:12">
      <c r="A340" s="109" t="str">
        <f>IF('Italian Bonds Settings'!C41&lt;&gt;"","XEUR","")</f>
        <v/>
      </c>
      <c r="B340" s="109" t="str">
        <f>'Italian Bonds Settings'!A41</f>
        <v/>
      </c>
      <c r="C340" s="109">
        <f>'Italian Bonds Settings'!B41</f>
        <v>0</v>
      </c>
      <c r="D340" s="109" t="e">
        <f>INDEX(add_Services!L:L,MATCH('Italian Bonds Settings'!C41,add_Services!Q:Q,0),1)</f>
        <v>#N/A</v>
      </c>
      <c r="E340" s="109" t="e">
        <f>INDEX(add_Services!M:M,MATCH('Italian Bonds Settings'!C41,add_Services!Q:Q,0),1)</f>
        <v>#N/A</v>
      </c>
      <c r="F340" s="111">
        <f>'Italian Bonds Settings'!D41</f>
        <v>0</v>
      </c>
      <c r="G340" s="109" t="str">
        <f>IF('Italian Bonds Settings'!C41&lt;&gt;"","TIN","")</f>
        <v/>
      </c>
      <c r="H340" s="129" t="e">
        <f>_xlfn.SWITCH('Italian Bonds Settings'!E41,"Aggregation","AGGREGATE","Gross","GROSS","Netting ('UNWIND')","NET","Netting with Strange Nets ('NET/SPLIT')","NET","Aggregation with Linking","AGGREGATE")</f>
        <v>#N/A</v>
      </c>
      <c r="I340" s="109" t="e">
        <f>_xlfn.SWITCH('Italian Bonds Settings'!F41,"released","RELEASED","on hold","HOLD")</f>
        <v>#N/A</v>
      </c>
      <c r="J340" s="129" t="e">
        <f>IF(H340&lt;&gt;"",IF('Italian Bonds Settings'!E41="Gross","",IF(OR('Italian Bonds Settings'!E41="Netting with Strange Nets ('NET/SPLIT')",'Italian Bonds Settings'!E41="Aggregation"),"NET/SPLIT","UNWIND")),"")</f>
        <v>#N/A</v>
      </c>
      <c r="K340" s="120" t="str">
        <f ca="1">IF(C340&lt;&gt;0,IF(ISNUMBER(YEAR('Signature Sheet'!$H$31)),'Signature Sheet'!H$31,NOW()),"")</f>
        <v/>
      </c>
      <c r="L340" s="119" t="str">
        <f>IFERROR(_xlfn.SWITCH('Italian Bonds Settings'!I41,"New","INSERT","Update","UPDATE", "Delete","DELETE"),"")</f>
        <v/>
      </c>
    </row>
    <row r="341" spans="1:12">
      <c r="A341" s="109" t="str">
        <f>IF('Italian Bonds Settings'!C42&lt;&gt;"","XEUR","")</f>
        <v/>
      </c>
      <c r="B341" s="109" t="str">
        <f>'Italian Bonds Settings'!A42</f>
        <v/>
      </c>
      <c r="C341" s="109">
        <f>'Italian Bonds Settings'!B42</f>
        <v>0</v>
      </c>
      <c r="D341" s="109" t="e">
        <f>INDEX(add_Services!L:L,MATCH('Italian Bonds Settings'!C42,add_Services!Q:Q,0),1)</f>
        <v>#N/A</v>
      </c>
      <c r="E341" s="109" t="e">
        <f>INDEX(add_Services!M:M,MATCH('Italian Bonds Settings'!C42,add_Services!Q:Q,0),1)</f>
        <v>#N/A</v>
      </c>
      <c r="F341" s="111">
        <f>'Italian Bonds Settings'!D42</f>
        <v>0</v>
      </c>
      <c r="G341" s="109" t="str">
        <f>IF('Italian Bonds Settings'!C42&lt;&gt;"","TIN","")</f>
        <v/>
      </c>
      <c r="H341" s="129" t="e">
        <f>_xlfn.SWITCH('Italian Bonds Settings'!E42,"Aggregation","AGGREGATE","Gross","GROSS","Netting ('UNWIND')","NET","Netting with Strange Nets ('NET/SPLIT')","NET","Aggregation with Linking","AGGREGATE")</f>
        <v>#N/A</v>
      </c>
      <c r="I341" s="109" t="e">
        <f>_xlfn.SWITCH('Italian Bonds Settings'!F42,"released","RELEASED","on hold","HOLD")</f>
        <v>#N/A</v>
      </c>
      <c r="J341" s="129" t="e">
        <f>IF(H341&lt;&gt;"",IF('Italian Bonds Settings'!E42="Gross","",IF(OR('Italian Bonds Settings'!E42="Netting with Strange Nets ('NET/SPLIT')",'Italian Bonds Settings'!E42="Aggregation"),"NET/SPLIT","UNWIND")),"")</f>
        <v>#N/A</v>
      </c>
      <c r="K341" s="120" t="str">
        <f ca="1">IF(C341&lt;&gt;0,IF(ISNUMBER(YEAR('Signature Sheet'!$H$31)),'Signature Sheet'!H$31,NOW()),"")</f>
        <v/>
      </c>
      <c r="L341" s="119" t="str">
        <f>IFERROR(_xlfn.SWITCH('Italian Bonds Settings'!I42,"New","INSERT","Update","UPDATE", "Delete","DELETE"),"")</f>
        <v/>
      </c>
    </row>
    <row r="342" spans="1:12">
      <c r="A342" s="109" t="str">
        <f>IF('Italian Bonds Settings'!C43&lt;&gt;"","XEUR","")</f>
        <v/>
      </c>
      <c r="B342" s="109" t="str">
        <f>'Italian Bonds Settings'!A43</f>
        <v/>
      </c>
      <c r="C342" s="109">
        <f>'Italian Bonds Settings'!B43</f>
        <v>0</v>
      </c>
      <c r="D342" s="109" t="e">
        <f>INDEX(add_Services!L:L,MATCH('Italian Bonds Settings'!C43,add_Services!Q:Q,0),1)</f>
        <v>#N/A</v>
      </c>
      <c r="E342" s="109" t="e">
        <f>INDEX(add_Services!M:M,MATCH('Italian Bonds Settings'!C43,add_Services!Q:Q,0),1)</f>
        <v>#N/A</v>
      </c>
      <c r="F342" s="111">
        <f>'Italian Bonds Settings'!D43</f>
        <v>0</v>
      </c>
      <c r="G342" s="109" t="str">
        <f>IF('Italian Bonds Settings'!C43&lt;&gt;"","TIN","")</f>
        <v/>
      </c>
      <c r="H342" s="129" t="e">
        <f>_xlfn.SWITCH('Italian Bonds Settings'!E43,"Aggregation","AGGREGATE","Gross","GROSS","Netting ('UNWIND')","NET","Netting with Strange Nets ('NET/SPLIT')","NET","Aggregation with Linking","AGGREGATE")</f>
        <v>#N/A</v>
      </c>
      <c r="I342" s="109" t="e">
        <f>_xlfn.SWITCH('Italian Bonds Settings'!F43,"released","RELEASED","on hold","HOLD")</f>
        <v>#N/A</v>
      </c>
      <c r="J342" s="129" t="e">
        <f>IF(H342&lt;&gt;"",IF('Italian Bonds Settings'!E43="Gross","",IF(OR('Italian Bonds Settings'!E43="Netting with Strange Nets ('NET/SPLIT')",'Italian Bonds Settings'!E43="Aggregation"),"NET/SPLIT","UNWIND")),"")</f>
        <v>#N/A</v>
      </c>
      <c r="K342" s="120" t="str">
        <f ca="1">IF(C342&lt;&gt;0,IF(ISNUMBER(YEAR('Signature Sheet'!$H$31)),'Signature Sheet'!H$31,NOW()),"")</f>
        <v/>
      </c>
      <c r="L342" s="119" t="str">
        <f>IFERROR(_xlfn.SWITCH('Italian Bonds Settings'!I43,"New","INSERT","Update","UPDATE", "Delete","DELETE"),"")</f>
        <v/>
      </c>
    </row>
    <row r="343" spans="1:12">
      <c r="A343" s="109" t="str">
        <f>IF('Italian Bonds Settings'!C44&lt;&gt;"","XEUR","")</f>
        <v/>
      </c>
      <c r="B343" s="109" t="str">
        <f>'Italian Bonds Settings'!A44</f>
        <v/>
      </c>
      <c r="C343" s="109">
        <f>'Italian Bonds Settings'!B44</f>
        <v>0</v>
      </c>
      <c r="D343" s="109" t="e">
        <f>INDEX(add_Services!L:L,MATCH('Italian Bonds Settings'!C44,add_Services!Q:Q,0),1)</f>
        <v>#N/A</v>
      </c>
      <c r="E343" s="109" t="e">
        <f>INDEX(add_Services!M:M,MATCH('Italian Bonds Settings'!C44,add_Services!Q:Q,0),1)</f>
        <v>#N/A</v>
      </c>
      <c r="F343" s="111">
        <f>'Italian Bonds Settings'!D44</f>
        <v>0</v>
      </c>
      <c r="G343" s="109" t="str">
        <f>IF('Italian Bonds Settings'!C44&lt;&gt;"","TIN","")</f>
        <v/>
      </c>
      <c r="H343" s="129" t="e">
        <f>_xlfn.SWITCH('Italian Bonds Settings'!E44,"Aggregation","AGGREGATE","Gross","GROSS","Netting ('UNWIND')","NET","Netting with Strange Nets ('NET/SPLIT')","NET","Aggregation with Linking","AGGREGATE")</f>
        <v>#N/A</v>
      </c>
      <c r="I343" s="109" t="e">
        <f>_xlfn.SWITCH('Italian Bonds Settings'!F44,"released","RELEASED","on hold","HOLD")</f>
        <v>#N/A</v>
      </c>
      <c r="J343" s="129" t="e">
        <f>IF(H343&lt;&gt;"",IF('Italian Bonds Settings'!E44="Gross","",IF(OR('Italian Bonds Settings'!E44="Netting with Strange Nets ('NET/SPLIT')",'Italian Bonds Settings'!E44="Aggregation"),"NET/SPLIT","UNWIND")),"")</f>
        <v>#N/A</v>
      </c>
      <c r="K343" s="120" t="str">
        <f ca="1">IF(C343&lt;&gt;0,IF(ISNUMBER(YEAR('Signature Sheet'!$H$31)),'Signature Sheet'!H$31,NOW()),"")</f>
        <v/>
      </c>
      <c r="L343" s="119" t="str">
        <f>IFERROR(_xlfn.SWITCH('Italian Bonds Settings'!I44,"New","INSERT","Update","UPDATE", "Delete","DELETE"),"")</f>
        <v/>
      </c>
    </row>
    <row r="344" spans="1:12">
      <c r="A344" s="109" t="str">
        <f>IF('Italian Bonds Settings'!C45&lt;&gt;"","XEUR","")</f>
        <v/>
      </c>
      <c r="B344" s="109" t="str">
        <f>'Italian Bonds Settings'!A45</f>
        <v/>
      </c>
      <c r="C344" s="109">
        <f>'Italian Bonds Settings'!B45</f>
        <v>0</v>
      </c>
      <c r="D344" s="109" t="e">
        <f>INDEX(add_Services!L:L,MATCH('Italian Bonds Settings'!C45,add_Services!Q:Q,0),1)</f>
        <v>#N/A</v>
      </c>
      <c r="E344" s="109" t="e">
        <f>INDEX(add_Services!M:M,MATCH('Italian Bonds Settings'!C45,add_Services!Q:Q,0),1)</f>
        <v>#N/A</v>
      </c>
      <c r="F344" s="111">
        <f>'Italian Bonds Settings'!D45</f>
        <v>0</v>
      </c>
      <c r="G344" s="109" t="str">
        <f>IF('Italian Bonds Settings'!C45&lt;&gt;"","TIN","")</f>
        <v/>
      </c>
      <c r="H344" s="129" t="e">
        <f>_xlfn.SWITCH('Italian Bonds Settings'!E45,"Aggregation","AGGREGATE","Gross","GROSS","Netting ('UNWIND')","NET","Netting with Strange Nets ('NET/SPLIT')","NET","Aggregation with Linking","AGGREGATE")</f>
        <v>#N/A</v>
      </c>
      <c r="I344" s="109" t="e">
        <f>_xlfn.SWITCH('Italian Bonds Settings'!F45,"released","RELEASED","on hold","HOLD")</f>
        <v>#N/A</v>
      </c>
      <c r="J344" s="129" t="e">
        <f>IF(H344&lt;&gt;"",IF('Italian Bonds Settings'!E45="Gross","",IF(OR('Italian Bonds Settings'!E45="Netting with Strange Nets ('NET/SPLIT')",'Italian Bonds Settings'!E45="Aggregation"),"NET/SPLIT","UNWIND")),"")</f>
        <v>#N/A</v>
      </c>
      <c r="K344" s="120" t="str">
        <f ca="1">IF(C344&lt;&gt;0,IF(ISNUMBER(YEAR('Signature Sheet'!$H$31)),'Signature Sheet'!H$31,NOW()),"")</f>
        <v/>
      </c>
      <c r="L344" s="119" t="str">
        <f>IFERROR(_xlfn.SWITCH('Italian Bonds Settings'!I45,"New","INSERT","Update","UPDATE", "Delete","DELETE"),"")</f>
        <v/>
      </c>
    </row>
    <row r="345" spans="1:12">
      <c r="A345" s="109" t="str">
        <f>IF('Italian Bonds Settings'!C46&lt;&gt;"","XEUR","")</f>
        <v/>
      </c>
      <c r="B345" s="109" t="str">
        <f>'Italian Bonds Settings'!A46</f>
        <v/>
      </c>
      <c r="C345" s="109">
        <f>'Italian Bonds Settings'!B46</f>
        <v>0</v>
      </c>
      <c r="D345" s="109" t="e">
        <f>INDEX(add_Services!L:L,MATCH('Italian Bonds Settings'!C46,add_Services!Q:Q,0),1)</f>
        <v>#N/A</v>
      </c>
      <c r="E345" s="109" t="e">
        <f>INDEX(add_Services!M:M,MATCH('Italian Bonds Settings'!C46,add_Services!Q:Q,0),1)</f>
        <v>#N/A</v>
      </c>
      <c r="F345" s="111">
        <f>'Italian Bonds Settings'!D46</f>
        <v>0</v>
      </c>
      <c r="G345" s="109" t="str">
        <f>IF('Italian Bonds Settings'!C46&lt;&gt;"","TIN","")</f>
        <v/>
      </c>
      <c r="H345" s="129" t="e">
        <f>_xlfn.SWITCH('Italian Bonds Settings'!E46,"Aggregation","AGGREGATE","Gross","GROSS","Netting ('UNWIND')","NET","Netting with Strange Nets ('NET/SPLIT')","NET","Aggregation with Linking","AGGREGATE")</f>
        <v>#N/A</v>
      </c>
      <c r="I345" s="109" t="e">
        <f>_xlfn.SWITCH('Italian Bonds Settings'!F46,"released","RELEASED","on hold","HOLD")</f>
        <v>#N/A</v>
      </c>
      <c r="J345" s="129" t="e">
        <f>IF(H345&lt;&gt;"",IF('Italian Bonds Settings'!E46="Gross","",IF(OR('Italian Bonds Settings'!E46="Netting with Strange Nets ('NET/SPLIT')",'Italian Bonds Settings'!E46="Aggregation"),"NET/SPLIT","UNWIND")),"")</f>
        <v>#N/A</v>
      </c>
      <c r="K345" s="120" t="str">
        <f ca="1">IF(C345&lt;&gt;0,IF(ISNUMBER(YEAR('Signature Sheet'!$H$31)),'Signature Sheet'!H$31,NOW()),"")</f>
        <v/>
      </c>
      <c r="L345" s="119" t="str">
        <f>IFERROR(_xlfn.SWITCH('Italian Bonds Settings'!I46,"New","INSERT","Update","UPDATE", "Delete","DELETE"),"")</f>
        <v/>
      </c>
    </row>
    <row r="346" spans="1:12">
      <c r="A346" s="109" t="str">
        <f>IF('Italian Bonds Settings'!C47&lt;&gt;"","XEUR","")</f>
        <v/>
      </c>
      <c r="B346" s="109" t="str">
        <f>'Italian Bonds Settings'!A47</f>
        <v/>
      </c>
      <c r="C346" s="109">
        <f>'Italian Bonds Settings'!B47</f>
        <v>0</v>
      </c>
      <c r="D346" s="109" t="e">
        <f>INDEX(add_Services!L:L,MATCH('Italian Bonds Settings'!C47,add_Services!Q:Q,0),1)</f>
        <v>#N/A</v>
      </c>
      <c r="E346" s="109" t="e">
        <f>INDEX(add_Services!M:M,MATCH('Italian Bonds Settings'!C47,add_Services!Q:Q,0),1)</f>
        <v>#N/A</v>
      </c>
      <c r="F346" s="111">
        <f>'Italian Bonds Settings'!D47</f>
        <v>0</v>
      </c>
      <c r="G346" s="109" t="str">
        <f>IF('Italian Bonds Settings'!C47&lt;&gt;"","TIN","")</f>
        <v/>
      </c>
      <c r="H346" s="129" t="e">
        <f>_xlfn.SWITCH('Italian Bonds Settings'!E47,"Aggregation","AGGREGATE","Gross","GROSS","Netting ('UNWIND')","NET","Netting with Strange Nets ('NET/SPLIT')","NET","Aggregation with Linking","AGGREGATE")</f>
        <v>#N/A</v>
      </c>
      <c r="I346" s="109" t="e">
        <f>_xlfn.SWITCH('Italian Bonds Settings'!F47,"released","RELEASED","on hold","HOLD")</f>
        <v>#N/A</v>
      </c>
      <c r="J346" s="129" t="e">
        <f>IF(H346&lt;&gt;"",IF('Italian Bonds Settings'!E47="Gross","",IF(OR('Italian Bonds Settings'!E47="Netting with Strange Nets ('NET/SPLIT')",'Italian Bonds Settings'!E47="Aggregation"),"NET/SPLIT","UNWIND")),"")</f>
        <v>#N/A</v>
      </c>
      <c r="K346" s="120" t="str">
        <f ca="1">IF(C346&lt;&gt;0,IF(ISNUMBER(YEAR('Signature Sheet'!$H$31)),'Signature Sheet'!H$31,NOW()),"")</f>
        <v/>
      </c>
      <c r="L346" s="119" t="str">
        <f>IFERROR(_xlfn.SWITCH('Italian Bonds Settings'!I47,"New","INSERT","Update","UPDATE", "Delete","DELETE"),"")</f>
        <v/>
      </c>
    </row>
    <row r="347" spans="1:12">
      <c r="A347" s="109" t="str">
        <f>IF('Italian Bonds Settings'!C48&lt;&gt;"","XEUR","")</f>
        <v/>
      </c>
      <c r="B347" s="109" t="str">
        <f>'Italian Bonds Settings'!A48</f>
        <v/>
      </c>
      <c r="C347" s="109">
        <f>'Italian Bonds Settings'!B48</f>
        <v>0</v>
      </c>
      <c r="D347" s="109" t="e">
        <f>INDEX(add_Services!L:L,MATCH('Italian Bonds Settings'!C48,add_Services!Q:Q,0),1)</f>
        <v>#N/A</v>
      </c>
      <c r="E347" s="109" t="e">
        <f>INDEX(add_Services!M:M,MATCH('Italian Bonds Settings'!C48,add_Services!Q:Q,0),1)</f>
        <v>#N/A</v>
      </c>
      <c r="F347" s="111">
        <f>'Italian Bonds Settings'!D48</f>
        <v>0</v>
      </c>
      <c r="G347" s="109" t="str">
        <f>IF('Italian Bonds Settings'!C48&lt;&gt;"","TIN","")</f>
        <v/>
      </c>
      <c r="H347" s="129" t="e">
        <f>_xlfn.SWITCH('Italian Bonds Settings'!E48,"Aggregation","AGGREGATE","Gross","GROSS","Netting ('UNWIND')","NET","Netting with Strange Nets ('NET/SPLIT')","NET","Aggregation with Linking","AGGREGATE")</f>
        <v>#N/A</v>
      </c>
      <c r="I347" s="109" t="e">
        <f>_xlfn.SWITCH('Italian Bonds Settings'!F48,"released","RELEASED","on hold","HOLD")</f>
        <v>#N/A</v>
      </c>
      <c r="J347" s="129" t="e">
        <f>IF(H347&lt;&gt;"",IF('Italian Bonds Settings'!E48="Gross","",IF(OR('Italian Bonds Settings'!E48="Netting with Strange Nets ('NET/SPLIT')",'Italian Bonds Settings'!E48="Aggregation"),"NET/SPLIT","UNWIND")),"")</f>
        <v>#N/A</v>
      </c>
      <c r="K347" s="120" t="str">
        <f ca="1">IF(C347&lt;&gt;0,IF(ISNUMBER(YEAR('Signature Sheet'!$H$31)),'Signature Sheet'!H$31,NOW()),"")</f>
        <v/>
      </c>
      <c r="L347" s="119" t="str">
        <f>IFERROR(_xlfn.SWITCH('Italian Bonds Settings'!I48,"New","INSERT","Update","UPDATE", "Delete","DELETE"),"")</f>
        <v/>
      </c>
    </row>
    <row r="348" spans="1:12">
      <c r="A348" s="109" t="str">
        <f>IF('Italian Bonds Settings'!C49&lt;&gt;"","XEUR","")</f>
        <v/>
      </c>
      <c r="B348" s="109" t="str">
        <f>'Italian Bonds Settings'!A49</f>
        <v/>
      </c>
      <c r="C348" s="109">
        <f>'Italian Bonds Settings'!B49</f>
        <v>0</v>
      </c>
      <c r="D348" s="109" t="e">
        <f>INDEX(add_Services!L:L,MATCH('Italian Bonds Settings'!C49,add_Services!Q:Q,0),1)</f>
        <v>#N/A</v>
      </c>
      <c r="E348" s="109" t="e">
        <f>INDEX(add_Services!M:M,MATCH('Italian Bonds Settings'!C49,add_Services!Q:Q,0),1)</f>
        <v>#N/A</v>
      </c>
      <c r="F348" s="111">
        <f>'Italian Bonds Settings'!D49</f>
        <v>0</v>
      </c>
      <c r="G348" s="109" t="str">
        <f>IF('Italian Bonds Settings'!C49&lt;&gt;"","TIN","")</f>
        <v/>
      </c>
      <c r="H348" s="129" t="e">
        <f>_xlfn.SWITCH('Italian Bonds Settings'!E49,"Aggregation","AGGREGATE","Gross","GROSS","Netting ('UNWIND')","NET","Netting with Strange Nets ('NET/SPLIT')","NET","Aggregation with Linking","AGGREGATE")</f>
        <v>#N/A</v>
      </c>
      <c r="I348" s="109" t="e">
        <f>_xlfn.SWITCH('Italian Bonds Settings'!F49,"released","RELEASED","on hold","HOLD")</f>
        <v>#N/A</v>
      </c>
      <c r="J348" s="129" t="e">
        <f>IF(H348&lt;&gt;"",IF('Italian Bonds Settings'!E49="Gross","",IF(OR('Italian Bonds Settings'!E49="Netting with Strange Nets ('NET/SPLIT')",'Italian Bonds Settings'!E49="Aggregation"),"NET/SPLIT","UNWIND")),"")</f>
        <v>#N/A</v>
      </c>
      <c r="K348" s="120" t="str">
        <f ca="1">IF(C348&lt;&gt;0,IF(ISNUMBER(YEAR('Signature Sheet'!$H$31)),'Signature Sheet'!H$31,NOW()),"")</f>
        <v/>
      </c>
      <c r="L348" s="119" t="str">
        <f>IFERROR(_xlfn.SWITCH('Italian Bonds Settings'!I49,"New","INSERT","Update","UPDATE", "Delete","DELETE"),"")</f>
        <v/>
      </c>
    </row>
    <row r="349" spans="1:12">
      <c r="A349" s="109" t="str">
        <f>IF('Italian Bonds Settings'!C50&lt;&gt;"","XEUR","")</f>
        <v/>
      </c>
      <c r="B349" s="109" t="str">
        <f>'Italian Bonds Settings'!A50</f>
        <v/>
      </c>
      <c r="C349" s="109">
        <f>'Italian Bonds Settings'!B50</f>
        <v>0</v>
      </c>
      <c r="D349" s="109" t="e">
        <f>INDEX(add_Services!L:L,MATCH('Italian Bonds Settings'!C50,add_Services!Q:Q,0),1)</f>
        <v>#N/A</v>
      </c>
      <c r="E349" s="109" t="e">
        <f>INDEX(add_Services!M:M,MATCH('Italian Bonds Settings'!C50,add_Services!Q:Q,0),1)</f>
        <v>#N/A</v>
      </c>
      <c r="F349" s="111">
        <f>'Italian Bonds Settings'!D50</f>
        <v>0</v>
      </c>
      <c r="G349" s="109" t="str">
        <f>IF('Italian Bonds Settings'!C50&lt;&gt;"","TIN","")</f>
        <v/>
      </c>
      <c r="H349" s="129" t="e">
        <f>_xlfn.SWITCH('Italian Bonds Settings'!E50,"Aggregation","AGGREGATE","Gross","GROSS","Netting ('UNWIND')","NET","Netting with Strange Nets ('NET/SPLIT')","NET","Aggregation with Linking","AGGREGATE")</f>
        <v>#N/A</v>
      </c>
      <c r="I349" s="109" t="e">
        <f>_xlfn.SWITCH('Italian Bonds Settings'!F50,"released","RELEASED","on hold","HOLD")</f>
        <v>#N/A</v>
      </c>
      <c r="J349" s="129" t="e">
        <f>IF(H349&lt;&gt;"",IF('Italian Bonds Settings'!E50="Gross","",IF(OR('Italian Bonds Settings'!E50="Netting with Strange Nets ('NET/SPLIT')",'Italian Bonds Settings'!E50="Aggregation"),"NET/SPLIT","UNWIND")),"")</f>
        <v>#N/A</v>
      </c>
      <c r="K349" s="120" t="str">
        <f ca="1">IF(C349&lt;&gt;0,IF(ISNUMBER(YEAR('Signature Sheet'!$H$31)),'Signature Sheet'!H$31,NOW()),"")</f>
        <v/>
      </c>
      <c r="L349" s="119" t="str">
        <f>IFERROR(_xlfn.SWITCH('Italian Bonds Settings'!I50,"New","INSERT","Update","UPDATE", "Delete","DELETE"),"")</f>
        <v/>
      </c>
    </row>
    <row r="350" spans="1:12">
      <c r="A350" s="109" t="str">
        <f>IF('Italian Bonds Settings'!C51&lt;&gt;"","XEUR","")</f>
        <v/>
      </c>
      <c r="B350" s="109" t="str">
        <f>'Italian Bonds Settings'!A51</f>
        <v/>
      </c>
      <c r="C350" s="109">
        <f>'Italian Bonds Settings'!B51</f>
        <v>0</v>
      </c>
      <c r="D350" s="109" t="e">
        <f>INDEX(add_Services!L:L,MATCH('Italian Bonds Settings'!C51,add_Services!Q:Q,0),1)</f>
        <v>#N/A</v>
      </c>
      <c r="E350" s="109" t="e">
        <f>INDEX(add_Services!M:M,MATCH('Italian Bonds Settings'!C51,add_Services!Q:Q,0),1)</f>
        <v>#N/A</v>
      </c>
      <c r="F350" s="111">
        <f>'Italian Bonds Settings'!D51</f>
        <v>0</v>
      </c>
      <c r="G350" s="109" t="str">
        <f>IF('Italian Bonds Settings'!C51&lt;&gt;"","TIN","")</f>
        <v/>
      </c>
      <c r="H350" s="129" t="e">
        <f>_xlfn.SWITCH('Italian Bonds Settings'!E51,"Aggregation","AGGREGATE","Gross","GROSS","Netting ('UNWIND')","NET","Netting with Strange Nets ('NET/SPLIT')","NET","Aggregation with Linking","AGGREGATE")</f>
        <v>#N/A</v>
      </c>
      <c r="I350" s="109" t="e">
        <f>_xlfn.SWITCH('Italian Bonds Settings'!F51,"released","RELEASED","on hold","HOLD")</f>
        <v>#N/A</v>
      </c>
      <c r="J350" s="129" t="e">
        <f>IF(H350&lt;&gt;"",IF('Italian Bonds Settings'!E51="Gross","",IF(OR('Italian Bonds Settings'!E51="Netting with Strange Nets ('NET/SPLIT')",'Italian Bonds Settings'!E51="Aggregation"),"NET/SPLIT","UNWIND")),"")</f>
        <v>#N/A</v>
      </c>
      <c r="K350" s="120" t="str">
        <f ca="1">IF(C350&lt;&gt;0,IF(ISNUMBER(YEAR('Signature Sheet'!$H$31)),'Signature Sheet'!H$31,NOW()),"")</f>
        <v/>
      </c>
      <c r="L350" s="119" t="str">
        <f>IFERROR(_xlfn.SWITCH('Italian Bonds Settings'!I51,"New","INSERT","Update","UPDATE", "Delete","DELETE"),"")</f>
        <v/>
      </c>
    </row>
    <row r="351" spans="1:12">
      <c r="A351" s="109" t="str">
        <f>IF('Italian Bonds Settings'!C52&lt;&gt;"","XEUR","")</f>
        <v/>
      </c>
      <c r="B351" s="109" t="str">
        <f>'Italian Bonds Settings'!A52</f>
        <v/>
      </c>
      <c r="C351" s="109">
        <f>'Italian Bonds Settings'!B52</f>
        <v>0</v>
      </c>
      <c r="D351" s="109" t="e">
        <f>INDEX(add_Services!L:L,MATCH('Italian Bonds Settings'!C52,add_Services!Q:Q,0),1)</f>
        <v>#N/A</v>
      </c>
      <c r="E351" s="109" t="e">
        <f>INDEX(add_Services!M:M,MATCH('Italian Bonds Settings'!C52,add_Services!Q:Q,0),1)</f>
        <v>#N/A</v>
      </c>
      <c r="F351" s="111">
        <f>'Italian Bonds Settings'!D52</f>
        <v>0</v>
      </c>
      <c r="G351" s="109" t="str">
        <f>IF('Italian Bonds Settings'!C52&lt;&gt;"","TIN","")</f>
        <v/>
      </c>
      <c r="H351" s="129" t="e">
        <f>_xlfn.SWITCH('Italian Bonds Settings'!E52,"Aggregation","AGGREGATE","Gross","GROSS","Netting ('UNWIND')","NET","Netting with Strange Nets ('NET/SPLIT')","NET","Aggregation with Linking","AGGREGATE")</f>
        <v>#N/A</v>
      </c>
      <c r="I351" s="109" t="e">
        <f>_xlfn.SWITCH('Italian Bonds Settings'!F52,"released","RELEASED","on hold","HOLD")</f>
        <v>#N/A</v>
      </c>
      <c r="J351" s="129" t="e">
        <f>IF(H351&lt;&gt;"",IF('Italian Bonds Settings'!E52="Gross","",IF(OR('Italian Bonds Settings'!E52="Netting with Strange Nets ('NET/SPLIT')",'Italian Bonds Settings'!E52="Aggregation"),"NET/SPLIT","UNWIND")),"")</f>
        <v>#N/A</v>
      </c>
      <c r="K351" s="120" t="str">
        <f ca="1">IF(C351&lt;&gt;0,IF(ISNUMBER(YEAR('Signature Sheet'!$H$31)),'Signature Sheet'!H$31,NOW()),"")</f>
        <v/>
      </c>
      <c r="L351" s="119" t="str">
        <f>IFERROR(_xlfn.SWITCH('Italian Bonds Settings'!I52,"New","INSERT","Update","UPDATE", "Delete","DELETE"),"")</f>
        <v/>
      </c>
    </row>
    <row r="352" spans="1:12">
      <c r="A352" s="109" t="str">
        <f>IF('Italian Bonds Settings'!C53&lt;&gt;"","XEUR","")</f>
        <v/>
      </c>
      <c r="B352" s="109" t="str">
        <f>'Italian Bonds Settings'!A53</f>
        <v/>
      </c>
      <c r="C352" s="109">
        <f>'Italian Bonds Settings'!B53</f>
        <v>0</v>
      </c>
      <c r="D352" s="109" t="e">
        <f>INDEX(add_Services!L:L,MATCH('Italian Bonds Settings'!C53,add_Services!Q:Q,0),1)</f>
        <v>#N/A</v>
      </c>
      <c r="E352" s="109" t="e">
        <f>INDEX(add_Services!M:M,MATCH('Italian Bonds Settings'!C53,add_Services!Q:Q,0),1)</f>
        <v>#N/A</v>
      </c>
      <c r="F352" s="111">
        <f>'Italian Bonds Settings'!D53</f>
        <v>0</v>
      </c>
      <c r="G352" s="109" t="str">
        <f>IF('Italian Bonds Settings'!C53&lt;&gt;"","TIN","")</f>
        <v/>
      </c>
      <c r="H352" s="129" t="e">
        <f>_xlfn.SWITCH('Italian Bonds Settings'!E53,"Aggregation","AGGREGATE","Gross","GROSS","Netting ('UNWIND')","NET","Netting with Strange Nets ('NET/SPLIT')","NET","Aggregation with Linking","AGGREGATE")</f>
        <v>#N/A</v>
      </c>
      <c r="I352" s="109" t="e">
        <f>_xlfn.SWITCH('Italian Bonds Settings'!F53,"released","RELEASED","on hold","HOLD")</f>
        <v>#N/A</v>
      </c>
      <c r="J352" s="129" t="e">
        <f>IF(H352&lt;&gt;"",IF('Italian Bonds Settings'!E53="Gross","",IF(OR('Italian Bonds Settings'!E53="Netting with Strange Nets ('NET/SPLIT')",'Italian Bonds Settings'!E53="Aggregation"),"NET/SPLIT","UNWIND")),"")</f>
        <v>#N/A</v>
      </c>
      <c r="K352" s="120" t="str">
        <f ca="1">IF(C352&lt;&gt;0,IF(ISNUMBER(YEAR('Signature Sheet'!$H$31)),'Signature Sheet'!H$31,NOW()),"")</f>
        <v/>
      </c>
      <c r="L352" s="119" t="str">
        <f>IFERROR(_xlfn.SWITCH('Italian Bonds Settings'!I53,"New","INSERT","Update","UPDATE", "Delete","DELETE"),"")</f>
        <v/>
      </c>
    </row>
    <row r="353" spans="1:12">
      <c r="A353" s="109" t="str">
        <f>IF('Italian Bonds Settings'!C54&lt;&gt;"","XEUR","")</f>
        <v/>
      </c>
      <c r="B353" s="109" t="str">
        <f>'Italian Bonds Settings'!A54</f>
        <v/>
      </c>
      <c r="C353" s="109">
        <f>'Italian Bonds Settings'!B54</f>
        <v>0</v>
      </c>
      <c r="D353" s="109" t="e">
        <f>INDEX(add_Services!L:L,MATCH('Italian Bonds Settings'!C54,add_Services!Q:Q,0),1)</f>
        <v>#N/A</v>
      </c>
      <c r="E353" s="109" t="e">
        <f>INDEX(add_Services!M:M,MATCH('Italian Bonds Settings'!C54,add_Services!Q:Q,0),1)</f>
        <v>#N/A</v>
      </c>
      <c r="F353" s="111">
        <f>'Italian Bonds Settings'!D54</f>
        <v>0</v>
      </c>
      <c r="G353" s="109" t="str">
        <f>IF('Italian Bonds Settings'!C54&lt;&gt;"","TIN","")</f>
        <v/>
      </c>
      <c r="H353" s="129" t="e">
        <f>_xlfn.SWITCH('Italian Bonds Settings'!E54,"Aggregation","AGGREGATE","Gross","GROSS","Netting ('UNWIND')","NET","Netting with Strange Nets ('NET/SPLIT')","NET","Aggregation with Linking","AGGREGATE")</f>
        <v>#N/A</v>
      </c>
      <c r="I353" s="109" t="e">
        <f>_xlfn.SWITCH('Italian Bonds Settings'!F54,"released","RELEASED","on hold","HOLD")</f>
        <v>#N/A</v>
      </c>
      <c r="J353" s="129" t="e">
        <f>IF(H353&lt;&gt;"",IF('Italian Bonds Settings'!E54="Gross","",IF(OR('Italian Bonds Settings'!E54="Netting with Strange Nets ('NET/SPLIT')",'Italian Bonds Settings'!E54="Aggregation"),"NET/SPLIT","UNWIND")),"")</f>
        <v>#N/A</v>
      </c>
      <c r="K353" s="120" t="str">
        <f ca="1">IF(C353&lt;&gt;0,IF(ISNUMBER(YEAR('Signature Sheet'!$H$31)),'Signature Sheet'!H$31,NOW()),"")</f>
        <v/>
      </c>
      <c r="L353" s="119" t="str">
        <f>IFERROR(_xlfn.SWITCH('Italian Bonds Settings'!I54,"New","INSERT","Update","UPDATE", "Delete","DELETE"),"")</f>
        <v/>
      </c>
    </row>
    <row r="354" spans="1:12">
      <c r="A354" s="109" t="str">
        <f>IF('Italian Bonds Settings'!C55&lt;&gt;"","XEUR","")</f>
        <v/>
      </c>
      <c r="B354" s="109" t="str">
        <f>'Italian Bonds Settings'!A55</f>
        <v/>
      </c>
      <c r="C354" s="109">
        <f>'Italian Bonds Settings'!B55</f>
        <v>0</v>
      </c>
      <c r="D354" s="109" t="e">
        <f>INDEX(add_Services!L:L,MATCH('Italian Bonds Settings'!C55,add_Services!Q:Q,0),1)</f>
        <v>#N/A</v>
      </c>
      <c r="E354" s="109" t="e">
        <f>INDEX(add_Services!M:M,MATCH('Italian Bonds Settings'!C55,add_Services!Q:Q,0),1)</f>
        <v>#N/A</v>
      </c>
      <c r="F354" s="111">
        <f>'Italian Bonds Settings'!D55</f>
        <v>0</v>
      </c>
      <c r="G354" s="109" t="str">
        <f>IF('Italian Bonds Settings'!C55&lt;&gt;"","TIN","")</f>
        <v/>
      </c>
      <c r="H354" s="129" t="e">
        <f>_xlfn.SWITCH('Italian Bonds Settings'!E55,"Aggregation","AGGREGATE","Gross","GROSS","Netting ('UNWIND')","NET","Netting with Strange Nets ('NET/SPLIT')","NET","Aggregation with Linking","AGGREGATE")</f>
        <v>#N/A</v>
      </c>
      <c r="I354" s="109" t="e">
        <f>_xlfn.SWITCH('Italian Bonds Settings'!F55,"released","RELEASED","on hold","HOLD")</f>
        <v>#N/A</v>
      </c>
      <c r="J354" s="129" t="e">
        <f>IF(H354&lt;&gt;"",IF('Italian Bonds Settings'!E55="Gross","",IF(OR('Italian Bonds Settings'!E55="Netting with Strange Nets ('NET/SPLIT')",'Italian Bonds Settings'!E55="Aggregation"),"NET/SPLIT","UNWIND")),"")</f>
        <v>#N/A</v>
      </c>
      <c r="K354" s="120" t="str">
        <f ca="1">IF(C354&lt;&gt;0,IF(ISNUMBER(YEAR('Signature Sheet'!$H$31)),'Signature Sheet'!H$31,NOW()),"")</f>
        <v/>
      </c>
      <c r="L354" s="119" t="str">
        <f>IFERROR(_xlfn.SWITCH('Italian Bonds Settings'!I55,"New","INSERT","Update","UPDATE", "Delete","DELETE"),"")</f>
        <v/>
      </c>
    </row>
    <row r="355" spans="1:12">
      <c r="A355" s="109" t="str">
        <f>IF('Italian Bonds Settings'!C56&lt;&gt;"","XEUR","")</f>
        <v/>
      </c>
      <c r="B355" s="109" t="str">
        <f>'Italian Bonds Settings'!A56</f>
        <v/>
      </c>
      <c r="C355" s="109">
        <f>'Italian Bonds Settings'!B56</f>
        <v>0</v>
      </c>
      <c r="D355" s="109" t="e">
        <f>INDEX(add_Services!L:L,MATCH('Italian Bonds Settings'!C56,add_Services!Q:Q,0),1)</f>
        <v>#N/A</v>
      </c>
      <c r="E355" s="109" t="e">
        <f>INDEX(add_Services!M:M,MATCH('Italian Bonds Settings'!C56,add_Services!Q:Q,0),1)</f>
        <v>#N/A</v>
      </c>
      <c r="F355" s="111">
        <f>'Italian Bonds Settings'!D56</f>
        <v>0</v>
      </c>
      <c r="G355" s="109" t="str">
        <f>IF('Italian Bonds Settings'!C56&lt;&gt;"","TIN","")</f>
        <v/>
      </c>
      <c r="H355" s="129" t="e">
        <f>_xlfn.SWITCH('Italian Bonds Settings'!E56,"Aggregation","AGGREGATE","Gross","GROSS","Netting ('UNWIND')","NET","Netting with Strange Nets ('NET/SPLIT')","NET","Aggregation with Linking","AGGREGATE")</f>
        <v>#N/A</v>
      </c>
      <c r="I355" s="109" t="e">
        <f>_xlfn.SWITCH('Italian Bonds Settings'!F56,"released","RELEASED","on hold","HOLD")</f>
        <v>#N/A</v>
      </c>
      <c r="J355" s="129" t="e">
        <f>IF(H355&lt;&gt;"",IF('Italian Bonds Settings'!E56="Gross","",IF(OR('Italian Bonds Settings'!E56="Netting with Strange Nets ('NET/SPLIT')",'Italian Bonds Settings'!E56="Aggregation"),"NET/SPLIT","UNWIND")),"")</f>
        <v>#N/A</v>
      </c>
      <c r="K355" s="120" t="str">
        <f ca="1">IF(C355&lt;&gt;0,IF(ISNUMBER(YEAR('Signature Sheet'!$H$31)),'Signature Sheet'!H$31,NOW()),"")</f>
        <v/>
      </c>
      <c r="L355" s="119" t="str">
        <f>IFERROR(_xlfn.SWITCH('Italian Bonds Settings'!I56,"New","INSERT","Update","UPDATE", "Delete","DELETE"),"")</f>
        <v/>
      </c>
    </row>
    <row r="356" spans="1:12">
      <c r="A356" s="109" t="str">
        <f>IF('Italian Bonds Settings'!C57&lt;&gt;"","XEUR","")</f>
        <v/>
      </c>
      <c r="B356" s="109" t="str">
        <f>'Italian Bonds Settings'!A57</f>
        <v/>
      </c>
      <c r="C356" s="109">
        <f>'Italian Bonds Settings'!B57</f>
        <v>0</v>
      </c>
      <c r="D356" s="109" t="e">
        <f>INDEX(add_Services!L:L,MATCH('Italian Bonds Settings'!C57,add_Services!Q:Q,0),1)</f>
        <v>#N/A</v>
      </c>
      <c r="E356" s="109" t="e">
        <f>INDEX(add_Services!M:M,MATCH('Italian Bonds Settings'!C57,add_Services!Q:Q,0),1)</f>
        <v>#N/A</v>
      </c>
      <c r="F356" s="111">
        <f>'Italian Bonds Settings'!D57</f>
        <v>0</v>
      </c>
      <c r="G356" s="109" t="str">
        <f>IF('Italian Bonds Settings'!C57&lt;&gt;"","TIN","")</f>
        <v/>
      </c>
      <c r="H356" s="129" t="e">
        <f>_xlfn.SWITCH('Italian Bonds Settings'!E57,"Aggregation","AGGREGATE","Gross","GROSS","Netting ('UNWIND')","NET","Netting with Strange Nets ('NET/SPLIT')","NET","Aggregation with Linking","AGGREGATE")</f>
        <v>#N/A</v>
      </c>
      <c r="I356" s="109" t="e">
        <f>_xlfn.SWITCH('Italian Bonds Settings'!F57,"released","RELEASED","on hold","HOLD")</f>
        <v>#N/A</v>
      </c>
      <c r="J356" s="129" t="e">
        <f>IF(H356&lt;&gt;"",IF('Italian Bonds Settings'!E57="Gross","",IF(OR('Italian Bonds Settings'!E57="Netting with Strange Nets ('NET/SPLIT')",'Italian Bonds Settings'!E57="Aggregation"),"NET/SPLIT","UNWIND")),"")</f>
        <v>#N/A</v>
      </c>
      <c r="K356" s="120" t="str">
        <f ca="1">IF(C356&lt;&gt;0,IF(ISNUMBER(YEAR('Signature Sheet'!$H$31)),'Signature Sheet'!H$31,NOW()),"")</f>
        <v/>
      </c>
      <c r="L356" s="119" t="str">
        <f>IFERROR(_xlfn.SWITCH('Italian Bonds Settings'!I57,"New","INSERT","Update","UPDATE", "Delete","DELETE"),"")</f>
        <v/>
      </c>
    </row>
    <row r="357" spans="1:12">
      <c r="A357" s="109" t="str">
        <f>IF('Italian Bonds Settings'!C58&lt;&gt;"","XEUR","")</f>
        <v/>
      </c>
      <c r="B357" s="109" t="str">
        <f>'Italian Bonds Settings'!A58</f>
        <v/>
      </c>
      <c r="C357" s="109">
        <f>'Italian Bonds Settings'!B58</f>
        <v>0</v>
      </c>
      <c r="D357" s="109" t="e">
        <f>INDEX(add_Services!L:L,MATCH('Italian Bonds Settings'!C58,add_Services!Q:Q,0),1)</f>
        <v>#N/A</v>
      </c>
      <c r="E357" s="109" t="e">
        <f>INDEX(add_Services!M:M,MATCH('Italian Bonds Settings'!C58,add_Services!Q:Q,0),1)</f>
        <v>#N/A</v>
      </c>
      <c r="F357" s="111">
        <f>'Italian Bonds Settings'!D58</f>
        <v>0</v>
      </c>
      <c r="G357" s="109" t="str">
        <f>IF('Italian Bonds Settings'!C58&lt;&gt;"","TIN","")</f>
        <v/>
      </c>
      <c r="H357" s="129" t="e">
        <f>_xlfn.SWITCH('Italian Bonds Settings'!E58,"Aggregation","AGGREGATE","Gross","GROSS","Netting ('UNWIND')","NET","Netting with Strange Nets ('NET/SPLIT')","NET","Aggregation with Linking","AGGREGATE")</f>
        <v>#N/A</v>
      </c>
      <c r="I357" s="109" t="e">
        <f>_xlfn.SWITCH('Italian Bonds Settings'!F58,"released","RELEASED","on hold","HOLD")</f>
        <v>#N/A</v>
      </c>
      <c r="J357" s="129" t="e">
        <f>IF(H357&lt;&gt;"",IF('Italian Bonds Settings'!E58="Gross","",IF(OR('Italian Bonds Settings'!E58="Netting with Strange Nets ('NET/SPLIT')",'Italian Bonds Settings'!E58="Aggregation"),"NET/SPLIT","UNWIND")),"")</f>
        <v>#N/A</v>
      </c>
      <c r="K357" s="120" t="str">
        <f ca="1">IF(C357&lt;&gt;0,IF(ISNUMBER(YEAR('Signature Sheet'!$H$31)),'Signature Sheet'!H$31,NOW()),"")</f>
        <v/>
      </c>
      <c r="L357" s="119" t="str">
        <f>IFERROR(_xlfn.SWITCH('Italian Bonds Settings'!I58,"New","INSERT","Update","UPDATE", "Delete","DELETE"),"")</f>
        <v/>
      </c>
    </row>
    <row r="358" spans="1:12">
      <c r="A358" s="109" t="str">
        <f>IF('Italian Bonds Settings'!C59&lt;&gt;"","XEUR","")</f>
        <v/>
      </c>
      <c r="B358" s="109" t="str">
        <f>'Italian Bonds Settings'!A59</f>
        <v/>
      </c>
      <c r="C358" s="109">
        <f>'Italian Bonds Settings'!B59</f>
        <v>0</v>
      </c>
      <c r="D358" s="109" t="e">
        <f>INDEX(add_Services!L:L,MATCH('Italian Bonds Settings'!C59,add_Services!Q:Q,0),1)</f>
        <v>#N/A</v>
      </c>
      <c r="E358" s="109" t="e">
        <f>INDEX(add_Services!M:M,MATCH('Italian Bonds Settings'!C59,add_Services!Q:Q,0),1)</f>
        <v>#N/A</v>
      </c>
      <c r="F358" s="111">
        <f>'Italian Bonds Settings'!D59</f>
        <v>0</v>
      </c>
      <c r="G358" s="109" t="str">
        <f>IF('Italian Bonds Settings'!C59&lt;&gt;"","TIN","")</f>
        <v/>
      </c>
      <c r="H358" s="129" t="e">
        <f>_xlfn.SWITCH('Italian Bonds Settings'!E59,"Aggregation","AGGREGATE","Gross","GROSS","Netting ('UNWIND')","NET","Netting with Strange Nets ('NET/SPLIT')","NET","Aggregation with Linking","AGGREGATE")</f>
        <v>#N/A</v>
      </c>
      <c r="I358" s="109" t="e">
        <f>_xlfn.SWITCH('Italian Bonds Settings'!F59,"released","RELEASED","on hold","HOLD")</f>
        <v>#N/A</v>
      </c>
      <c r="J358" s="129" t="e">
        <f>IF(H358&lt;&gt;"",IF('Italian Bonds Settings'!E59="Gross","",IF(OR('Italian Bonds Settings'!E59="Netting with Strange Nets ('NET/SPLIT')",'Italian Bonds Settings'!E59="Aggregation"),"NET/SPLIT","UNWIND")),"")</f>
        <v>#N/A</v>
      </c>
      <c r="K358" s="120" t="str">
        <f ca="1">IF(C358&lt;&gt;0,IF(ISNUMBER(YEAR('Signature Sheet'!$H$31)),'Signature Sheet'!H$31,NOW()),"")</f>
        <v/>
      </c>
      <c r="L358" s="119" t="str">
        <f>IFERROR(_xlfn.SWITCH('Italian Bonds Settings'!I59,"New","INSERT","Update","UPDATE", "Delete","DELETE"),"")</f>
        <v/>
      </c>
    </row>
    <row r="359" spans="1:12">
      <c r="A359" s="109" t="str">
        <f>IF('Italian Bonds Settings'!C60&lt;&gt;"","XEUR","")</f>
        <v/>
      </c>
      <c r="B359" s="109" t="str">
        <f>'Italian Bonds Settings'!A60</f>
        <v/>
      </c>
      <c r="C359" s="109">
        <f>'Italian Bonds Settings'!B60</f>
        <v>0</v>
      </c>
      <c r="D359" s="109" t="e">
        <f>INDEX(add_Services!L:L,MATCH('Italian Bonds Settings'!C60,add_Services!Q:Q,0),1)</f>
        <v>#N/A</v>
      </c>
      <c r="E359" s="109" t="e">
        <f>INDEX(add_Services!M:M,MATCH('Italian Bonds Settings'!C60,add_Services!Q:Q,0),1)</f>
        <v>#N/A</v>
      </c>
      <c r="F359" s="111">
        <f>'Italian Bonds Settings'!D60</f>
        <v>0</v>
      </c>
      <c r="G359" s="109" t="str">
        <f>IF('Italian Bonds Settings'!C60&lt;&gt;"","TIN","")</f>
        <v/>
      </c>
      <c r="H359" s="129" t="e">
        <f>_xlfn.SWITCH('Italian Bonds Settings'!E60,"Aggregation","AGGREGATE","Gross","GROSS","Netting ('UNWIND')","NET","Netting with Strange Nets ('NET/SPLIT')","NET","Aggregation with Linking","AGGREGATE")</f>
        <v>#N/A</v>
      </c>
      <c r="I359" s="109" t="e">
        <f>_xlfn.SWITCH('Italian Bonds Settings'!F60,"released","RELEASED","on hold","HOLD")</f>
        <v>#N/A</v>
      </c>
      <c r="J359" s="129" t="e">
        <f>IF(H359&lt;&gt;"",IF('Italian Bonds Settings'!E60="Gross","",IF(OR('Italian Bonds Settings'!E60="Netting with Strange Nets ('NET/SPLIT')",'Italian Bonds Settings'!E60="Aggregation"),"NET/SPLIT","UNWIND")),"")</f>
        <v>#N/A</v>
      </c>
      <c r="K359" s="120" t="str">
        <f ca="1">IF(C359&lt;&gt;0,IF(ISNUMBER(YEAR('Signature Sheet'!$H$31)),'Signature Sheet'!H$31,NOW()),"")</f>
        <v/>
      </c>
      <c r="L359" s="119" t="str">
        <f>IFERROR(_xlfn.SWITCH('Italian Bonds Settings'!I60,"New","INSERT","Update","UPDATE", "Delete","DELETE"),"")</f>
        <v/>
      </c>
    </row>
    <row r="360" spans="1:12">
      <c r="A360" s="109" t="str">
        <f>IF('Italian Bonds Settings'!C61&lt;&gt;"","XEUR","")</f>
        <v/>
      </c>
      <c r="B360" s="109" t="str">
        <f>'Italian Bonds Settings'!A61</f>
        <v/>
      </c>
      <c r="C360" s="109">
        <f>'Italian Bonds Settings'!B61</f>
        <v>0</v>
      </c>
      <c r="D360" s="109" t="e">
        <f>INDEX(add_Services!L:L,MATCH('Italian Bonds Settings'!C61,add_Services!Q:Q,0),1)</f>
        <v>#N/A</v>
      </c>
      <c r="E360" s="109" t="e">
        <f>INDEX(add_Services!M:M,MATCH('Italian Bonds Settings'!C61,add_Services!Q:Q,0),1)</f>
        <v>#N/A</v>
      </c>
      <c r="F360" s="111">
        <f>'Italian Bonds Settings'!D61</f>
        <v>0</v>
      </c>
      <c r="G360" s="109" t="str">
        <f>IF('Italian Bonds Settings'!C61&lt;&gt;"","TIN","")</f>
        <v/>
      </c>
      <c r="H360" s="129" t="e">
        <f>_xlfn.SWITCH('Italian Bonds Settings'!E61,"Aggregation","AGGREGATE","Gross","GROSS","Netting ('UNWIND')","NET","Netting with Strange Nets ('NET/SPLIT')","NET","Aggregation with Linking","AGGREGATE")</f>
        <v>#N/A</v>
      </c>
      <c r="I360" s="109" t="e">
        <f>_xlfn.SWITCH('Italian Bonds Settings'!F61,"released","RELEASED","on hold","HOLD")</f>
        <v>#N/A</v>
      </c>
      <c r="J360" s="129" t="e">
        <f>IF(H360&lt;&gt;"",IF('Italian Bonds Settings'!E61="Gross","",IF(OR('Italian Bonds Settings'!E61="Netting with Strange Nets ('NET/SPLIT')",'Italian Bonds Settings'!E61="Aggregation"),"NET/SPLIT","UNWIND")),"")</f>
        <v>#N/A</v>
      </c>
      <c r="K360" s="120" t="str">
        <f ca="1">IF(C360&lt;&gt;0,IF(ISNUMBER(YEAR('Signature Sheet'!$H$31)),'Signature Sheet'!H$31,NOW()),"")</f>
        <v/>
      </c>
      <c r="L360" s="119" t="str">
        <f>IFERROR(_xlfn.SWITCH('Italian Bonds Settings'!I61,"New","INSERT","Update","UPDATE", "Delete","DELETE"),"")</f>
        <v/>
      </c>
    </row>
    <row r="361" spans="1:12">
      <c r="A361" s="109" t="str">
        <f>IF('Italian Bonds Settings'!C62&lt;&gt;"","XEUR","")</f>
        <v/>
      </c>
      <c r="B361" s="109" t="str">
        <f>'Italian Bonds Settings'!A62</f>
        <v/>
      </c>
      <c r="C361" s="109">
        <f>'Italian Bonds Settings'!B62</f>
        <v>0</v>
      </c>
      <c r="D361" s="109" t="e">
        <f>INDEX(add_Services!L:L,MATCH('Italian Bonds Settings'!C62,add_Services!Q:Q,0),1)</f>
        <v>#N/A</v>
      </c>
      <c r="E361" s="109" t="e">
        <f>INDEX(add_Services!M:M,MATCH('Italian Bonds Settings'!C62,add_Services!Q:Q,0),1)</f>
        <v>#N/A</v>
      </c>
      <c r="F361" s="111">
        <f>'Italian Bonds Settings'!D62</f>
        <v>0</v>
      </c>
      <c r="G361" s="109" t="str">
        <f>IF('Italian Bonds Settings'!C62&lt;&gt;"","TIN","")</f>
        <v/>
      </c>
      <c r="H361" s="129" t="e">
        <f>_xlfn.SWITCH('Italian Bonds Settings'!E62,"Aggregation","AGGREGATE","Gross","GROSS","Netting ('UNWIND')","NET","Netting with Strange Nets ('NET/SPLIT')","NET","Aggregation with Linking","AGGREGATE")</f>
        <v>#N/A</v>
      </c>
      <c r="I361" s="109" t="e">
        <f>_xlfn.SWITCH('Italian Bonds Settings'!F62,"released","RELEASED","on hold","HOLD")</f>
        <v>#N/A</v>
      </c>
      <c r="J361" s="129" t="e">
        <f>IF(H361&lt;&gt;"",IF('Italian Bonds Settings'!E62="Gross","",IF(OR('Italian Bonds Settings'!E62="Netting with Strange Nets ('NET/SPLIT')",'Italian Bonds Settings'!E62="Aggregation"),"NET/SPLIT","UNWIND")),"")</f>
        <v>#N/A</v>
      </c>
      <c r="K361" s="120" t="str">
        <f ca="1">IF(C361&lt;&gt;0,IF(ISNUMBER(YEAR('Signature Sheet'!$H$31)),'Signature Sheet'!H$31,NOW()),"")</f>
        <v/>
      </c>
      <c r="L361" s="119" t="str">
        <f>IFERROR(_xlfn.SWITCH('Italian Bonds Settings'!I62,"New","INSERT","Update","UPDATE", "Delete","DELETE"),"")</f>
        <v/>
      </c>
    </row>
    <row r="362" spans="1:12">
      <c r="A362" s="109" t="str">
        <f>IF('Italian Bonds Settings'!C63&lt;&gt;"","XEUR","")</f>
        <v/>
      </c>
      <c r="B362" s="109" t="str">
        <f>'Italian Bonds Settings'!A63</f>
        <v/>
      </c>
      <c r="C362" s="109">
        <f>'Italian Bonds Settings'!B63</f>
        <v>0</v>
      </c>
      <c r="D362" s="109" t="e">
        <f>INDEX(add_Services!L:L,MATCH('Italian Bonds Settings'!C63,add_Services!Q:Q,0),1)</f>
        <v>#N/A</v>
      </c>
      <c r="E362" s="109" t="e">
        <f>INDEX(add_Services!M:M,MATCH('Italian Bonds Settings'!C63,add_Services!Q:Q,0),1)</f>
        <v>#N/A</v>
      </c>
      <c r="F362" s="111">
        <f>'Italian Bonds Settings'!D63</f>
        <v>0</v>
      </c>
      <c r="G362" s="109" t="str">
        <f>IF('Italian Bonds Settings'!C63&lt;&gt;"","TIN","")</f>
        <v/>
      </c>
      <c r="H362" s="129" t="e">
        <f>_xlfn.SWITCH('Italian Bonds Settings'!E63,"Aggregation","AGGREGATE","Gross","GROSS","Netting ('UNWIND')","NET","Netting with Strange Nets ('NET/SPLIT')","NET","Aggregation with Linking","AGGREGATE")</f>
        <v>#N/A</v>
      </c>
      <c r="I362" s="109" t="e">
        <f>_xlfn.SWITCH('Italian Bonds Settings'!F63,"released","RELEASED","on hold","HOLD")</f>
        <v>#N/A</v>
      </c>
      <c r="J362" s="129" t="e">
        <f>IF(H362&lt;&gt;"",IF('Italian Bonds Settings'!E63="Gross","",IF(OR('Italian Bonds Settings'!E63="Netting with Strange Nets ('NET/SPLIT')",'Italian Bonds Settings'!E63="Aggregation"),"NET/SPLIT","UNWIND")),"")</f>
        <v>#N/A</v>
      </c>
      <c r="K362" s="120" t="str">
        <f ca="1">IF(C362&lt;&gt;0,IF(ISNUMBER(YEAR('Signature Sheet'!$H$31)),'Signature Sheet'!H$31,NOW()),"")</f>
        <v/>
      </c>
      <c r="L362" s="119" t="str">
        <f>IFERROR(_xlfn.SWITCH('Italian Bonds Settings'!I63,"New","INSERT","Update","UPDATE", "Delete","DELETE"),"")</f>
        <v/>
      </c>
    </row>
    <row r="363" spans="1:12">
      <c r="A363" s="109" t="str">
        <f>IF('Italian Bonds Settings'!C64&lt;&gt;"","XEUR","")</f>
        <v/>
      </c>
      <c r="B363" s="109" t="str">
        <f>'Italian Bonds Settings'!A64</f>
        <v/>
      </c>
      <c r="C363" s="109">
        <f>'Italian Bonds Settings'!B64</f>
        <v>0</v>
      </c>
      <c r="D363" s="109" t="e">
        <f>INDEX(add_Services!L:L,MATCH('Italian Bonds Settings'!C64,add_Services!Q:Q,0),1)</f>
        <v>#N/A</v>
      </c>
      <c r="E363" s="109" t="e">
        <f>INDEX(add_Services!M:M,MATCH('Italian Bonds Settings'!C64,add_Services!Q:Q,0),1)</f>
        <v>#N/A</v>
      </c>
      <c r="F363" s="111">
        <f>'Italian Bonds Settings'!D64</f>
        <v>0</v>
      </c>
      <c r="G363" s="109" t="str">
        <f>IF('Italian Bonds Settings'!C64&lt;&gt;"","TIN","")</f>
        <v/>
      </c>
      <c r="H363" s="129" t="e">
        <f>_xlfn.SWITCH('Italian Bonds Settings'!E64,"Aggregation","AGGREGATE","Gross","GROSS","Netting ('UNWIND')","NET","Netting with Strange Nets ('NET/SPLIT')","NET","Aggregation with Linking","AGGREGATE")</f>
        <v>#N/A</v>
      </c>
      <c r="I363" s="109" t="e">
        <f>_xlfn.SWITCH('Italian Bonds Settings'!F64,"released","RELEASED","on hold","HOLD")</f>
        <v>#N/A</v>
      </c>
      <c r="J363" s="129" t="e">
        <f>IF(H363&lt;&gt;"",IF('Italian Bonds Settings'!E64="Gross","",IF(OR('Italian Bonds Settings'!E64="Netting with Strange Nets ('NET/SPLIT')",'Italian Bonds Settings'!E64="Aggregation"),"NET/SPLIT","UNWIND")),"")</f>
        <v>#N/A</v>
      </c>
      <c r="K363" s="120" t="str">
        <f ca="1">IF(C363&lt;&gt;0,IF(ISNUMBER(YEAR('Signature Sheet'!$H$31)),'Signature Sheet'!H$31,NOW()),"")</f>
        <v/>
      </c>
      <c r="L363" s="119" t="str">
        <f>IFERROR(_xlfn.SWITCH('Italian Bonds Settings'!I64,"New","INSERT","Update","UPDATE", "Delete","DELETE"),"")</f>
        <v/>
      </c>
    </row>
    <row r="364" spans="1:12">
      <c r="A364" s="109" t="str">
        <f>IF('Italian Bonds Settings'!C65&lt;&gt;"","XEUR","")</f>
        <v/>
      </c>
      <c r="B364" s="109" t="str">
        <f>'Italian Bonds Settings'!A65</f>
        <v/>
      </c>
      <c r="C364" s="109">
        <f>'Italian Bonds Settings'!B65</f>
        <v>0</v>
      </c>
      <c r="D364" s="109" t="e">
        <f>INDEX(add_Services!L:L,MATCH('Italian Bonds Settings'!C65,add_Services!Q:Q,0),1)</f>
        <v>#N/A</v>
      </c>
      <c r="E364" s="109" t="e">
        <f>INDEX(add_Services!M:M,MATCH('Italian Bonds Settings'!C65,add_Services!Q:Q,0),1)</f>
        <v>#N/A</v>
      </c>
      <c r="F364" s="111">
        <f>'Italian Bonds Settings'!D65</f>
        <v>0</v>
      </c>
      <c r="G364" s="109" t="str">
        <f>IF('Italian Bonds Settings'!C65&lt;&gt;"","TIN","")</f>
        <v/>
      </c>
      <c r="H364" s="129" t="e">
        <f>_xlfn.SWITCH('Italian Bonds Settings'!E65,"Aggregation","AGGREGATE","Gross","GROSS","Netting ('UNWIND')","NET","Netting with Strange Nets ('NET/SPLIT')","NET","Aggregation with Linking","AGGREGATE")</f>
        <v>#N/A</v>
      </c>
      <c r="I364" s="109" t="e">
        <f>_xlfn.SWITCH('Italian Bonds Settings'!F65,"released","RELEASED","on hold","HOLD")</f>
        <v>#N/A</v>
      </c>
      <c r="J364" s="129" t="e">
        <f>IF(H364&lt;&gt;"",IF('Italian Bonds Settings'!E65="Gross","",IF(OR('Italian Bonds Settings'!E65="Netting with Strange Nets ('NET/SPLIT')",'Italian Bonds Settings'!E65="Aggregation"),"NET/SPLIT","UNWIND")),"")</f>
        <v>#N/A</v>
      </c>
      <c r="K364" s="120" t="str">
        <f ca="1">IF(C364&lt;&gt;0,IF(ISNUMBER(YEAR('Signature Sheet'!$H$31)),'Signature Sheet'!H$31,NOW()),"")</f>
        <v/>
      </c>
      <c r="L364" s="119" t="str">
        <f>IFERROR(_xlfn.SWITCH('Italian Bonds Settings'!I65,"New","INSERT","Update","UPDATE", "Delete","DELETE"),"")</f>
        <v/>
      </c>
    </row>
    <row r="365" spans="1:12">
      <c r="A365" s="109" t="str">
        <f>IF('Italian Bonds Settings'!C66&lt;&gt;"","XEUR","")</f>
        <v/>
      </c>
      <c r="B365" s="109" t="str">
        <f>'Italian Bonds Settings'!A66</f>
        <v/>
      </c>
      <c r="C365" s="109">
        <f>'Italian Bonds Settings'!B66</f>
        <v>0</v>
      </c>
      <c r="D365" s="109" t="e">
        <f>INDEX(add_Services!L:L,MATCH('Italian Bonds Settings'!C66,add_Services!Q:Q,0),1)</f>
        <v>#N/A</v>
      </c>
      <c r="E365" s="109" t="e">
        <f>INDEX(add_Services!M:M,MATCH('Italian Bonds Settings'!C66,add_Services!Q:Q,0),1)</f>
        <v>#N/A</v>
      </c>
      <c r="F365" s="111">
        <f>'Italian Bonds Settings'!D66</f>
        <v>0</v>
      </c>
      <c r="G365" s="109" t="str">
        <f>IF('Italian Bonds Settings'!C66&lt;&gt;"","TIN","")</f>
        <v/>
      </c>
      <c r="H365" s="129" t="e">
        <f>_xlfn.SWITCH('Italian Bonds Settings'!E66,"Aggregation","AGGREGATE","Gross","GROSS","Netting ('UNWIND')","NET","Netting with Strange Nets ('NET/SPLIT')","NET","Aggregation with Linking","AGGREGATE")</f>
        <v>#N/A</v>
      </c>
      <c r="I365" s="109" t="e">
        <f>_xlfn.SWITCH('Italian Bonds Settings'!F66,"released","RELEASED","on hold","HOLD")</f>
        <v>#N/A</v>
      </c>
      <c r="J365" s="129" t="e">
        <f>IF(H365&lt;&gt;"",IF('Italian Bonds Settings'!E66="Gross","",IF(OR('Italian Bonds Settings'!E66="Netting with Strange Nets ('NET/SPLIT')",'Italian Bonds Settings'!E66="Aggregation"),"NET/SPLIT","UNWIND")),"")</f>
        <v>#N/A</v>
      </c>
      <c r="K365" s="120" t="str">
        <f ca="1">IF(C365&lt;&gt;0,IF(ISNUMBER(YEAR('Signature Sheet'!$H$31)),'Signature Sheet'!H$31,NOW()),"")</f>
        <v/>
      </c>
      <c r="L365" s="119" t="str">
        <f>IFERROR(_xlfn.SWITCH('Italian Bonds Settings'!I66,"New","INSERT","Update","UPDATE", "Delete","DELETE"),"")</f>
        <v/>
      </c>
    </row>
    <row r="366" spans="1:12">
      <c r="A366" s="109" t="str">
        <f>IF('Italian Bonds Settings'!C67&lt;&gt;"","XEUR","")</f>
        <v/>
      </c>
      <c r="B366" s="109" t="str">
        <f>'Italian Bonds Settings'!A67</f>
        <v/>
      </c>
      <c r="C366" s="109">
        <f>'Italian Bonds Settings'!B67</f>
        <v>0</v>
      </c>
      <c r="D366" s="109" t="e">
        <f>INDEX(add_Services!L:L,MATCH('Italian Bonds Settings'!C67,add_Services!Q:Q,0),1)</f>
        <v>#N/A</v>
      </c>
      <c r="E366" s="109" t="e">
        <f>INDEX(add_Services!M:M,MATCH('Italian Bonds Settings'!C67,add_Services!Q:Q,0),1)</f>
        <v>#N/A</v>
      </c>
      <c r="F366" s="111">
        <f>'Italian Bonds Settings'!D67</f>
        <v>0</v>
      </c>
      <c r="G366" s="109" t="str">
        <f>IF('Italian Bonds Settings'!C67&lt;&gt;"","TIN","")</f>
        <v/>
      </c>
      <c r="H366" s="129" t="e">
        <f>_xlfn.SWITCH('Italian Bonds Settings'!E67,"Aggregation","AGGREGATE","Gross","GROSS","Netting ('UNWIND')","NET","Netting with Strange Nets ('NET/SPLIT')","NET","Aggregation with Linking","AGGREGATE")</f>
        <v>#N/A</v>
      </c>
      <c r="I366" s="109" t="e">
        <f>_xlfn.SWITCH('Italian Bonds Settings'!F67,"released","RELEASED","on hold","HOLD")</f>
        <v>#N/A</v>
      </c>
      <c r="J366" s="129" t="e">
        <f>IF(H366&lt;&gt;"",IF('Italian Bonds Settings'!E67="Gross","",IF(OR('Italian Bonds Settings'!E67="Netting with Strange Nets ('NET/SPLIT')",'Italian Bonds Settings'!E67="Aggregation"),"NET/SPLIT","UNWIND")),"")</f>
        <v>#N/A</v>
      </c>
      <c r="K366" s="120" t="str">
        <f ca="1">IF(C366&lt;&gt;0,IF(ISNUMBER(YEAR('Signature Sheet'!$H$31)),'Signature Sheet'!H$31,NOW()),"")</f>
        <v/>
      </c>
      <c r="L366" s="119" t="str">
        <f>IFERROR(_xlfn.SWITCH('Italian Bonds Settings'!I67,"New","INSERT","Update","UPDATE", "Delete","DELETE"),"")</f>
        <v/>
      </c>
    </row>
    <row r="367" spans="1:12">
      <c r="A367" s="109" t="str">
        <f>IF('Italian Bonds Settings'!C68&lt;&gt;"","XEUR","")</f>
        <v/>
      </c>
      <c r="B367" s="109" t="str">
        <f>'Italian Bonds Settings'!A68</f>
        <v/>
      </c>
      <c r="C367" s="109">
        <f>'Italian Bonds Settings'!B68</f>
        <v>0</v>
      </c>
      <c r="D367" s="109" t="e">
        <f>INDEX(add_Services!L:L,MATCH('Italian Bonds Settings'!C68,add_Services!Q:Q,0),1)</f>
        <v>#N/A</v>
      </c>
      <c r="E367" s="109" t="e">
        <f>INDEX(add_Services!M:M,MATCH('Italian Bonds Settings'!C68,add_Services!Q:Q,0),1)</f>
        <v>#N/A</v>
      </c>
      <c r="F367" s="111">
        <f>'Italian Bonds Settings'!D68</f>
        <v>0</v>
      </c>
      <c r="G367" s="109" t="str">
        <f>IF('Italian Bonds Settings'!C68&lt;&gt;"","TIN","")</f>
        <v/>
      </c>
      <c r="H367" s="129" t="e">
        <f>_xlfn.SWITCH('Italian Bonds Settings'!E68,"Aggregation","AGGREGATE","Gross","GROSS","Netting ('UNWIND')","NET","Netting with Strange Nets ('NET/SPLIT')","NET","Aggregation with Linking","AGGREGATE")</f>
        <v>#N/A</v>
      </c>
      <c r="I367" s="109" t="e">
        <f>_xlfn.SWITCH('Italian Bonds Settings'!F68,"released","RELEASED","on hold","HOLD")</f>
        <v>#N/A</v>
      </c>
      <c r="J367" s="129" t="e">
        <f>IF(H367&lt;&gt;"",IF('Italian Bonds Settings'!E68="Gross","",IF(OR('Italian Bonds Settings'!E68="Netting with Strange Nets ('NET/SPLIT')",'Italian Bonds Settings'!E68="Aggregation"),"NET/SPLIT","UNWIND")),"")</f>
        <v>#N/A</v>
      </c>
      <c r="K367" s="120" t="str">
        <f ca="1">IF(C367&lt;&gt;0,IF(ISNUMBER(YEAR('Signature Sheet'!$H$31)),'Signature Sheet'!H$31,NOW()),"")</f>
        <v/>
      </c>
      <c r="L367" s="119" t="str">
        <f>IFERROR(_xlfn.SWITCH('Italian Bonds Settings'!I68,"New","INSERT","Update","UPDATE", "Delete","DELETE"),"")</f>
        <v/>
      </c>
    </row>
    <row r="368" spans="1:12">
      <c r="A368" s="109" t="str">
        <f>IF('Italian Bonds Settings'!C69&lt;&gt;"","XEUR","")</f>
        <v/>
      </c>
      <c r="B368" s="109" t="str">
        <f>'Italian Bonds Settings'!A69</f>
        <v/>
      </c>
      <c r="C368" s="109">
        <f>'Italian Bonds Settings'!B69</f>
        <v>0</v>
      </c>
      <c r="D368" s="109" t="e">
        <f>INDEX(add_Services!L:L,MATCH('Italian Bonds Settings'!C69,add_Services!Q:Q,0),1)</f>
        <v>#N/A</v>
      </c>
      <c r="E368" s="109" t="e">
        <f>INDEX(add_Services!M:M,MATCH('Italian Bonds Settings'!C69,add_Services!Q:Q,0),1)</f>
        <v>#N/A</v>
      </c>
      <c r="F368" s="111">
        <f>'Italian Bonds Settings'!D69</f>
        <v>0</v>
      </c>
      <c r="G368" s="109" t="str">
        <f>IF('Italian Bonds Settings'!C69&lt;&gt;"","TIN","")</f>
        <v/>
      </c>
      <c r="H368" s="129" t="e">
        <f>_xlfn.SWITCH('Italian Bonds Settings'!E69,"Aggregation","AGGREGATE","Gross","GROSS","Netting ('UNWIND')","NET","Netting with Strange Nets ('NET/SPLIT')","NET","Aggregation with Linking","AGGREGATE")</f>
        <v>#N/A</v>
      </c>
      <c r="I368" s="109" t="e">
        <f>_xlfn.SWITCH('Italian Bonds Settings'!F69,"released","RELEASED","on hold","HOLD")</f>
        <v>#N/A</v>
      </c>
      <c r="J368" s="129" t="e">
        <f>IF(H368&lt;&gt;"",IF('Italian Bonds Settings'!E69="Gross","",IF(OR('Italian Bonds Settings'!E69="Netting with Strange Nets ('NET/SPLIT')",'Italian Bonds Settings'!E69="Aggregation"),"NET/SPLIT","UNWIND")),"")</f>
        <v>#N/A</v>
      </c>
      <c r="K368" s="120" t="str">
        <f ca="1">IF(C368&lt;&gt;0,IF(ISNUMBER(YEAR('Signature Sheet'!$H$31)),'Signature Sheet'!H$31,NOW()),"")</f>
        <v/>
      </c>
      <c r="L368" s="119" t="str">
        <f>IFERROR(_xlfn.SWITCH('Italian Bonds Settings'!I69,"New","INSERT","Update","UPDATE", "Delete","DELETE"),"")</f>
        <v/>
      </c>
    </row>
    <row r="369" spans="1:12">
      <c r="A369" s="109" t="str">
        <f>IF('Italian Bonds Settings'!C70&lt;&gt;"","XEUR","")</f>
        <v/>
      </c>
      <c r="B369" s="109" t="str">
        <f>'Italian Bonds Settings'!A70</f>
        <v/>
      </c>
      <c r="C369" s="109">
        <f>'Italian Bonds Settings'!B70</f>
        <v>0</v>
      </c>
      <c r="D369" s="109" t="e">
        <f>INDEX(add_Services!L:L,MATCH('Italian Bonds Settings'!C70,add_Services!Q:Q,0),1)</f>
        <v>#N/A</v>
      </c>
      <c r="E369" s="109" t="e">
        <f>INDEX(add_Services!M:M,MATCH('Italian Bonds Settings'!C70,add_Services!Q:Q,0),1)</f>
        <v>#N/A</v>
      </c>
      <c r="F369" s="111">
        <f>'Italian Bonds Settings'!D70</f>
        <v>0</v>
      </c>
      <c r="G369" s="109" t="str">
        <f>IF('Italian Bonds Settings'!C70&lt;&gt;"","TIN","")</f>
        <v/>
      </c>
      <c r="H369" s="129" t="e">
        <f>_xlfn.SWITCH('Italian Bonds Settings'!E70,"Aggregation","AGGREGATE","Gross","GROSS","Netting ('UNWIND')","NET","Netting with Strange Nets ('NET/SPLIT')","NET","Aggregation with Linking","AGGREGATE")</f>
        <v>#N/A</v>
      </c>
      <c r="I369" s="109" t="e">
        <f>_xlfn.SWITCH('Italian Bonds Settings'!F70,"released","RELEASED","on hold","HOLD")</f>
        <v>#N/A</v>
      </c>
      <c r="J369" s="129" t="e">
        <f>IF(H369&lt;&gt;"",IF('Italian Bonds Settings'!E70="Gross","",IF(OR('Italian Bonds Settings'!E70="Netting with Strange Nets ('NET/SPLIT')",'Italian Bonds Settings'!E70="Aggregation"),"NET/SPLIT","UNWIND")),"")</f>
        <v>#N/A</v>
      </c>
      <c r="K369" s="120" t="str">
        <f ca="1">IF(C369&lt;&gt;0,IF(ISNUMBER(YEAR('Signature Sheet'!$H$31)),'Signature Sheet'!H$31,NOW()),"")</f>
        <v/>
      </c>
      <c r="L369" s="119" t="str">
        <f>IFERROR(_xlfn.SWITCH('Italian Bonds Settings'!I70,"New","INSERT","Update","UPDATE", "Delete","DELETE"),"")</f>
        <v/>
      </c>
    </row>
    <row r="370" spans="1:12">
      <c r="A370" s="109" t="str">
        <f>IF('Italian Bonds Settings'!C71&lt;&gt;"","XEUR","")</f>
        <v/>
      </c>
      <c r="B370" s="109" t="str">
        <f>'Italian Bonds Settings'!A71</f>
        <v/>
      </c>
      <c r="C370" s="109">
        <f>'Italian Bonds Settings'!B71</f>
        <v>0</v>
      </c>
      <c r="D370" s="109" t="e">
        <f>INDEX(add_Services!L:L,MATCH('Italian Bonds Settings'!C71,add_Services!Q:Q,0),1)</f>
        <v>#N/A</v>
      </c>
      <c r="E370" s="109" t="e">
        <f>INDEX(add_Services!M:M,MATCH('Italian Bonds Settings'!C71,add_Services!Q:Q,0),1)</f>
        <v>#N/A</v>
      </c>
      <c r="F370" s="111">
        <f>'Italian Bonds Settings'!D71</f>
        <v>0</v>
      </c>
      <c r="G370" s="109" t="str">
        <f>IF('Italian Bonds Settings'!C71&lt;&gt;"","TIN","")</f>
        <v/>
      </c>
      <c r="H370" s="129" t="e">
        <f>_xlfn.SWITCH('Italian Bonds Settings'!E71,"Aggregation","AGGREGATE","Gross","GROSS","Netting ('UNWIND')","NET","Netting with Strange Nets ('NET/SPLIT')","NET","Aggregation with Linking","AGGREGATE")</f>
        <v>#N/A</v>
      </c>
      <c r="I370" s="109" t="e">
        <f>_xlfn.SWITCH('Italian Bonds Settings'!F71,"released","RELEASED","on hold","HOLD")</f>
        <v>#N/A</v>
      </c>
      <c r="J370" s="129" t="e">
        <f>IF(H370&lt;&gt;"",IF('Italian Bonds Settings'!E71="Gross","",IF(OR('Italian Bonds Settings'!E71="Netting with Strange Nets ('NET/SPLIT')",'Italian Bonds Settings'!E71="Aggregation"),"NET/SPLIT","UNWIND")),"")</f>
        <v>#N/A</v>
      </c>
      <c r="K370" s="120" t="str">
        <f ca="1">IF(C370&lt;&gt;0,IF(ISNUMBER(YEAR('Signature Sheet'!$H$31)),'Signature Sheet'!H$31,NOW()),"")</f>
        <v/>
      </c>
      <c r="L370" s="119" t="str">
        <f>IFERROR(_xlfn.SWITCH('Italian Bonds Settings'!I71,"New","INSERT","Update","UPDATE", "Delete","DELETE"),"")</f>
        <v/>
      </c>
    </row>
    <row r="371" spans="1:12">
      <c r="A371" s="109" t="str">
        <f>IF('Italian Bonds Settings'!C72&lt;&gt;"","XEUR","")</f>
        <v/>
      </c>
      <c r="B371" s="109" t="str">
        <f>'Italian Bonds Settings'!A72</f>
        <v/>
      </c>
      <c r="C371" s="109">
        <f>'Italian Bonds Settings'!B72</f>
        <v>0</v>
      </c>
      <c r="D371" s="109" t="e">
        <f>INDEX(add_Services!L:L,MATCH('Italian Bonds Settings'!C72,add_Services!Q:Q,0),1)</f>
        <v>#N/A</v>
      </c>
      <c r="E371" s="109" t="e">
        <f>INDEX(add_Services!M:M,MATCH('Italian Bonds Settings'!C72,add_Services!Q:Q,0),1)</f>
        <v>#N/A</v>
      </c>
      <c r="F371" s="111">
        <f>'Italian Bonds Settings'!D72</f>
        <v>0</v>
      </c>
      <c r="G371" s="109" t="str">
        <f>IF('Italian Bonds Settings'!C72&lt;&gt;"","TIN","")</f>
        <v/>
      </c>
      <c r="H371" s="129" t="e">
        <f>_xlfn.SWITCH('Italian Bonds Settings'!E72,"Aggregation","AGGREGATE","Gross","GROSS","Netting ('UNWIND')","NET","Netting with Strange Nets ('NET/SPLIT')","NET","Aggregation with Linking","AGGREGATE")</f>
        <v>#N/A</v>
      </c>
      <c r="I371" s="109" t="e">
        <f>_xlfn.SWITCH('Italian Bonds Settings'!F72,"released","RELEASED","on hold","HOLD")</f>
        <v>#N/A</v>
      </c>
      <c r="J371" s="129" t="e">
        <f>IF(H371&lt;&gt;"",IF('Italian Bonds Settings'!E72="Gross","",IF(OR('Italian Bonds Settings'!E72="Netting with Strange Nets ('NET/SPLIT')",'Italian Bonds Settings'!E72="Aggregation"),"NET/SPLIT","UNWIND")),"")</f>
        <v>#N/A</v>
      </c>
      <c r="K371" s="120" t="str">
        <f ca="1">IF(C371&lt;&gt;0,IF(ISNUMBER(YEAR('Signature Sheet'!$H$31)),'Signature Sheet'!H$31,NOW()),"")</f>
        <v/>
      </c>
      <c r="L371" s="119" t="str">
        <f>IFERROR(_xlfn.SWITCH('Italian Bonds Settings'!I72,"New","INSERT","Update","UPDATE", "Delete","DELETE"),"")</f>
        <v/>
      </c>
    </row>
    <row r="372" spans="1:12">
      <c r="A372" s="109" t="str">
        <f>IF('Italian Bonds Settings'!C73&lt;&gt;"","XEUR","")</f>
        <v/>
      </c>
      <c r="B372" s="109" t="str">
        <f>'Italian Bonds Settings'!A73</f>
        <v/>
      </c>
      <c r="C372" s="109">
        <f>'Italian Bonds Settings'!B73</f>
        <v>0</v>
      </c>
      <c r="D372" s="109" t="e">
        <f>INDEX(add_Services!L:L,MATCH('Italian Bonds Settings'!C73,add_Services!Q:Q,0),1)</f>
        <v>#N/A</v>
      </c>
      <c r="E372" s="109" t="e">
        <f>INDEX(add_Services!M:M,MATCH('Italian Bonds Settings'!C73,add_Services!Q:Q,0),1)</f>
        <v>#N/A</v>
      </c>
      <c r="F372" s="111">
        <f>'Italian Bonds Settings'!D73</f>
        <v>0</v>
      </c>
      <c r="G372" s="109" t="str">
        <f>IF('Italian Bonds Settings'!C73&lt;&gt;"","TIN","")</f>
        <v/>
      </c>
      <c r="H372" s="129" t="e">
        <f>_xlfn.SWITCH('Italian Bonds Settings'!E73,"Aggregation","AGGREGATE","Gross","GROSS","Netting ('UNWIND')","NET","Netting with Strange Nets ('NET/SPLIT')","NET","Aggregation with Linking","AGGREGATE")</f>
        <v>#N/A</v>
      </c>
      <c r="I372" s="109" t="e">
        <f>_xlfn.SWITCH('Italian Bonds Settings'!F73,"released","RELEASED","on hold","HOLD")</f>
        <v>#N/A</v>
      </c>
      <c r="J372" s="129" t="e">
        <f>IF(H372&lt;&gt;"",IF('Italian Bonds Settings'!E73="Gross","",IF(OR('Italian Bonds Settings'!E73="Netting with Strange Nets ('NET/SPLIT')",'Italian Bonds Settings'!E73="Aggregation"),"NET/SPLIT","UNWIND")),"")</f>
        <v>#N/A</v>
      </c>
      <c r="K372" s="120" t="str">
        <f ca="1">IF(C372&lt;&gt;0,IF(ISNUMBER(YEAR('Signature Sheet'!$H$31)),'Signature Sheet'!H$31,NOW()),"")</f>
        <v/>
      </c>
      <c r="L372" s="119" t="str">
        <f>IFERROR(_xlfn.SWITCH('Italian Bonds Settings'!I73,"New","INSERT","Update","UPDATE", "Delete","DELETE"),"")</f>
        <v/>
      </c>
    </row>
    <row r="373" spans="1:12">
      <c r="A373" s="109" t="str">
        <f>IF('Italian Bonds Settings'!C74&lt;&gt;"","XEUR","")</f>
        <v/>
      </c>
      <c r="B373" s="109" t="str">
        <f>'Italian Bonds Settings'!A74</f>
        <v/>
      </c>
      <c r="C373" s="109">
        <f>'Italian Bonds Settings'!B74</f>
        <v>0</v>
      </c>
      <c r="D373" s="109" t="e">
        <f>INDEX(add_Services!L:L,MATCH('Italian Bonds Settings'!C74,add_Services!Q:Q,0),1)</f>
        <v>#N/A</v>
      </c>
      <c r="E373" s="109" t="e">
        <f>INDEX(add_Services!M:M,MATCH('Italian Bonds Settings'!C74,add_Services!Q:Q,0),1)</f>
        <v>#N/A</v>
      </c>
      <c r="F373" s="111">
        <f>'Italian Bonds Settings'!D74</f>
        <v>0</v>
      </c>
      <c r="G373" s="109" t="str">
        <f>IF('Italian Bonds Settings'!C74&lt;&gt;"","TIN","")</f>
        <v/>
      </c>
      <c r="H373" s="129" t="e">
        <f>_xlfn.SWITCH('Italian Bonds Settings'!E74,"Aggregation","AGGREGATE","Gross","GROSS","Netting ('UNWIND')","NET","Netting with Strange Nets ('NET/SPLIT')","NET","Aggregation with Linking","AGGREGATE")</f>
        <v>#N/A</v>
      </c>
      <c r="I373" s="109" t="e">
        <f>_xlfn.SWITCH('Italian Bonds Settings'!F74,"released","RELEASED","on hold","HOLD")</f>
        <v>#N/A</v>
      </c>
      <c r="J373" s="129" t="e">
        <f>IF(H373&lt;&gt;"",IF('Italian Bonds Settings'!E74="Gross","",IF(OR('Italian Bonds Settings'!E74="Netting with Strange Nets ('NET/SPLIT')",'Italian Bonds Settings'!E74="Aggregation"),"NET/SPLIT","UNWIND")),"")</f>
        <v>#N/A</v>
      </c>
      <c r="K373" s="120" t="str">
        <f ca="1">IF(C373&lt;&gt;0,IF(ISNUMBER(YEAR('Signature Sheet'!$H$31)),'Signature Sheet'!H$31,NOW()),"")</f>
        <v/>
      </c>
      <c r="L373" s="119" t="str">
        <f>IFERROR(_xlfn.SWITCH('Italian Bonds Settings'!I74,"New","INSERT","Update","UPDATE", "Delete","DELETE"),"")</f>
        <v/>
      </c>
    </row>
    <row r="374" spans="1:12">
      <c r="A374" s="109" t="str">
        <f>IF('Italian Bonds Settings'!C75&lt;&gt;"","XEUR","")</f>
        <v/>
      </c>
      <c r="B374" s="109" t="str">
        <f>'Italian Bonds Settings'!A75</f>
        <v/>
      </c>
      <c r="C374" s="109">
        <f>'Italian Bonds Settings'!B75</f>
        <v>0</v>
      </c>
      <c r="D374" s="109" t="e">
        <f>INDEX(add_Services!L:L,MATCH('Italian Bonds Settings'!C75,add_Services!Q:Q,0),1)</f>
        <v>#N/A</v>
      </c>
      <c r="E374" s="109" t="e">
        <f>INDEX(add_Services!M:M,MATCH('Italian Bonds Settings'!C75,add_Services!Q:Q,0),1)</f>
        <v>#N/A</v>
      </c>
      <c r="F374" s="111">
        <f>'Italian Bonds Settings'!D75</f>
        <v>0</v>
      </c>
      <c r="G374" s="109" t="str">
        <f>IF('Italian Bonds Settings'!C75&lt;&gt;"","TIN","")</f>
        <v/>
      </c>
      <c r="H374" s="129" t="e">
        <f>_xlfn.SWITCH('Italian Bonds Settings'!E75,"Aggregation","AGGREGATE","Gross","GROSS","Netting ('UNWIND')","NET","Netting with Strange Nets ('NET/SPLIT')","NET","Aggregation with Linking","AGGREGATE")</f>
        <v>#N/A</v>
      </c>
      <c r="I374" s="109" t="e">
        <f>_xlfn.SWITCH('Italian Bonds Settings'!F75,"released","RELEASED","on hold","HOLD")</f>
        <v>#N/A</v>
      </c>
      <c r="J374" s="129" t="e">
        <f>IF(H374&lt;&gt;"",IF('Italian Bonds Settings'!E75="Gross","",IF(OR('Italian Bonds Settings'!E75="Netting with Strange Nets ('NET/SPLIT')",'Italian Bonds Settings'!E75="Aggregation"),"NET/SPLIT","UNWIND")),"")</f>
        <v>#N/A</v>
      </c>
      <c r="K374" s="120" t="str">
        <f ca="1">IF(C374&lt;&gt;0,IF(ISNUMBER(YEAR('Signature Sheet'!$H$31)),'Signature Sheet'!H$31,NOW()),"")</f>
        <v/>
      </c>
      <c r="L374" s="119" t="str">
        <f>IFERROR(_xlfn.SWITCH('Italian Bonds Settings'!I75,"New","INSERT","Update","UPDATE", "Delete","DELETE"),"")</f>
        <v/>
      </c>
    </row>
    <row r="375" spans="1:12">
      <c r="A375" s="109" t="str">
        <f>IF('Italian Bonds Settings'!C76&lt;&gt;"","XEUR","")</f>
        <v/>
      </c>
      <c r="B375" s="109" t="str">
        <f>'Italian Bonds Settings'!A76</f>
        <v/>
      </c>
      <c r="C375" s="109">
        <f>'Italian Bonds Settings'!B76</f>
        <v>0</v>
      </c>
      <c r="D375" s="109" t="e">
        <f>INDEX(add_Services!L:L,MATCH('Italian Bonds Settings'!C76,add_Services!Q:Q,0),1)</f>
        <v>#N/A</v>
      </c>
      <c r="E375" s="109" t="e">
        <f>INDEX(add_Services!M:M,MATCH('Italian Bonds Settings'!C76,add_Services!Q:Q,0),1)</f>
        <v>#N/A</v>
      </c>
      <c r="F375" s="111">
        <f>'Italian Bonds Settings'!D76</f>
        <v>0</v>
      </c>
      <c r="G375" s="109" t="str">
        <f>IF('Italian Bonds Settings'!C76&lt;&gt;"","TIN","")</f>
        <v/>
      </c>
      <c r="H375" s="129" t="e">
        <f>_xlfn.SWITCH('Italian Bonds Settings'!E76,"Aggregation","AGGREGATE","Gross","GROSS","Netting ('UNWIND')","NET","Netting with Strange Nets ('NET/SPLIT')","NET","Aggregation with Linking","AGGREGATE")</f>
        <v>#N/A</v>
      </c>
      <c r="I375" s="109" t="e">
        <f>_xlfn.SWITCH('Italian Bonds Settings'!F76,"released","RELEASED","on hold","HOLD")</f>
        <v>#N/A</v>
      </c>
      <c r="J375" s="129" t="e">
        <f>IF(H375&lt;&gt;"",IF('Italian Bonds Settings'!E76="Gross","",IF(OR('Italian Bonds Settings'!E76="Netting with Strange Nets ('NET/SPLIT')",'Italian Bonds Settings'!E76="Aggregation"),"NET/SPLIT","UNWIND")),"")</f>
        <v>#N/A</v>
      </c>
      <c r="K375" s="120" t="str">
        <f ca="1">IF(C375&lt;&gt;0,IF(ISNUMBER(YEAR('Signature Sheet'!$H$31)),'Signature Sheet'!H$31,NOW()),"")</f>
        <v/>
      </c>
      <c r="L375" s="119" t="str">
        <f>IFERROR(_xlfn.SWITCH('Italian Bonds Settings'!I76,"New","INSERT","Update","UPDATE", "Delete","DELETE"),"")</f>
        <v/>
      </c>
    </row>
    <row r="376" spans="1:12">
      <c r="A376" s="109" t="str">
        <f>IF('Italian Bonds Settings'!C77&lt;&gt;"","XEUR","")</f>
        <v/>
      </c>
      <c r="B376" s="109" t="str">
        <f>'Italian Bonds Settings'!A77</f>
        <v/>
      </c>
      <c r="C376" s="109">
        <f>'Italian Bonds Settings'!B77</f>
        <v>0</v>
      </c>
      <c r="D376" s="109" t="e">
        <f>INDEX(add_Services!L:L,MATCH('Italian Bonds Settings'!C77,add_Services!Q:Q,0),1)</f>
        <v>#N/A</v>
      </c>
      <c r="E376" s="109" t="e">
        <f>INDEX(add_Services!M:M,MATCH('Italian Bonds Settings'!C77,add_Services!Q:Q,0),1)</f>
        <v>#N/A</v>
      </c>
      <c r="F376" s="111">
        <f>'Italian Bonds Settings'!D77</f>
        <v>0</v>
      </c>
      <c r="G376" s="109" t="str">
        <f>IF('Italian Bonds Settings'!C77&lt;&gt;"","TIN","")</f>
        <v/>
      </c>
      <c r="H376" s="129" t="e">
        <f>_xlfn.SWITCH('Italian Bonds Settings'!E77,"Aggregation","AGGREGATE","Gross","GROSS","Netting ('UNWIND')","NET","Netting with Strange Nets ('NET/SPLIT')","NET","Aggregation with Linking","AGGREGATE")</f>
        <v>#N/A</v>
      </c>
      <c r="I376" s="109" t="e">
        <f>_xlfn.SWITCH('Italian Bonds Settings'!F77,"released","RELEASED","on hold","HOLD")</f>
        <v>#N/A</v>
      </c>
      <c r="J376" s="129" t="e">
        <f>IF(H376&lt;&gt;"",IF('Italian Bonds Settings'!E77="Gross","",IF(OR('Italian Bonds Settings'!E77="Netting with Strange Nets ('NET/SPLIT')",'Italian Bonds Settings'!E77="Aggregation"),"NET/SPLIT","UNWIND")),"")</f>
        <v>#N/A</v>
      </c>
      <c r="K376" s="120" t="str">
        <f ca="1">IF(C376&lt;&gt;0,IF(ISNUMBER(YEAR('Signature Sheet'!$H$31)),'Signature Sheet'!H$31,NOW()),"")</f>
        <v/>
      </c>
      <c r="L376" s="119" t="str">
        <f>IFERROR(_xlfn.SWITCH('Italian Bonds Settings'!I77,"New","INSERT","Update","UPDATE", "Delete","DELETE"),"")</f>
        <v/>
      </c>
    </row>
    <row r="377" spans="1:12">
      <c r="A377" s="109" t="str">
        <f>IF('Italian Bonds Settings'!C78&lt;&gt;"","XEUR","")</f>
        <v/>
      </c>
      <c r="B377" s="109" t="str">
        <f>'Italian Bonds Settings'!A78</f>
        <v/>
      </c>
      <c r="C377" s="109">
        <f>'Italian Bonds Settings'!B78</f>
        <v>0</v>
      </c>
      <c r="D377" s="109" t="e">
        <f>INDEX(add_Services!L:L,MATCH('Italian Bonds Settings'!C78,add_Services!Q:Q,0),1)</f>
        <v>#N/A</v>
      </c>
      <c r="E377" s="109" t="e">
        <f>INDEX(add_Services!M:M,MATCH('Italian Bonds Settings'!C78,add_Services!Q:Q,0),1)</f>
        <v>#N/A</v>
      </c>
      <c r="F377" s="111">
        <f>'Italian Bonds Settings'!D78</f>
        <v>0</v>
      </c>
      <c r="G377" s="109" t="str">
        <f>IF('Italian Bonds Settings'!C78&lt;&gt;"","TIN","")</f>
        <v/>
      </c>
      <c r="H377" s="129" t="e">
        <f>_xlfn.SWITCH('Italian Bonds Settings'!E78,"Aggregation","AGGREGATE","Gross","GROSS","Netting ('UNWIND')","NET","Netting with Strange Nets ('NET/SPLIT')","NET","Aggregation with Linking","AGGREGATE")</f>
        <v>#N/A</v>
      </c>
      <c r="I377" s="109" t="e">
        <f>_xlfn.SWITCH('Italian Bonds Settings'!F78,"released","RELEASED","on hold","HOLD")</f>
        <v>#N/A</v>
      </c>
      <c r="J377" s="129" t="e">
        <f>IF(H377&lt;&gt;"",IF('Italian Bonds Settings'!E78="Gross","",IF(OR('Italian Bonds Settings'!E78="Netting with Strange Nets ('NET/SPLIT')",'Italian Bonds Settings'!E78="Aggregation"),"NET/SPLIT","UNWIND")),"")</f>
        <v>#N/A</v>
      </c>
      <c r="K377" s="120" t="str">
        <f ca="1">IF(C377&lt;&gt;0,IF(ISNUMBER(YEAR('Signature Sheet'!$H$31)),'Signature Sheet'!H$31,NOW()),"")</f>
        <v/>
      </c>
      <c r="L377" s="119" t="str">
        <f>IFERROR(_xlfn.SWITCH('Italian Bonds Settings'!I78,"New","INSERT","Update","UPDATE", "Delete","DELETE"),"")</f>
        <v/>
      </c>
    </row>
    <row r="378" spans="1:12">
      <c r="A378" s="109" t="str">
        <f>IF('Italian Bonds Settings'!C79&lt;&gt;"","XEUR","")</f>
        <v/>
      </c>
      <c r="B378" s="109" t="str">
        <f>'Italian Bonds Settings'!A79</f>
        <v/>
      </c>
      <c r="C378" s="109">
        <f>'Italian Bonds Settings'!B79</f>
        <v>0</v>
      </c>
      <c r="D378" s="109" t="e">
        <f>INDEX(add_Services!L:L,MATCH('Italian Bonds Settings'!C79,add_Services!Q:Q,0),1)</f>
        <v>#N/A</v>
      </c>
      <c r="E378" s="109" t="e">
        <f>INDEX(add_Services!M:M,MATCH('Italian Bonds Settings'!C79,add_Services!Q:Q,0),1)</f>
        <v>#N/A</v>
      </c>
      <c r="F378" s="111">
        <f>'Italian Bonds Settings'!D79</f>
        <v>0</v>
      </c>
      <c r="G378" s="109" t="str">
        <f>IF('Italian Bonds Settings'!C79&lt;&gt;"","TIN","")</f>
        <v/>
      </c>
      <c r="H378" s="129" t="e">
        <f>_xlfn.SWITCH('Italian Bonds Settings'!E79,"Aggregation","AGGREGATE","Gross","GROSS","Netting ('UNWIND')","NET","Netting with Strange Nets ('NET/SPLIT')","NET","Aggregation with Linking","AGGREGATE")</f>
        <v>#N/A</v>
      </c>
      <c r="I378" s="109" t="e">
        <f>_xlfn.SWITCH('Italian Bonds Settings'!F79,"released","RELEASED","on hold","HOLD")</f>
        <v>#N/A</v>
      </c>
      <c r="J378" s="129" t="e">
        <f>IF(H378&lt;&gt;"",IF('Italian Bonds Settings'!E79="Gross","",IF(OR('Italian Bonds Settings'!E79="Netting with Strange Nets ('NET/SPLIT')",'Italian Bonds Settings'!E79="Aggregation"),"NET/SPLIT","UNWIND")),"")</f>
        <v>#N/A</v>
      </c>
      <c r="K378" s="120" t="str">
        <f ca="1">IF(C378&lt;&gt;0,IF(ISNUMBER(YEAR('Signature Sheet'!$H$31)),'Signature Sheet'!H$31,NOW()),"")</f>
        <v/>
      </c>
      <c r="L378" s="119" t="str">
        <f>IFERROR(_xlfn.SWITCH('Italian Bonds Settings'!I79,"New","INSERT","Update","UPDATE", "Delete","DELETE"),"")</f>
        <v/>
      </c>
    </row>
    <row r="379" spans="1:12">
      <c r="A379" s="109" t="str">
        <f>IF('Italian Bonds Settings'!C80&lt;&gt;"","XEUR","")</f>
        <v/>
      </c>
      <c r="B379" s="109" t="str">
        <f>'Italian Bonds Settings'!A80</f>
        <v/>
      </c>
      <c r="C379" s="109">
        <f>'Italian Bonds Settings'!B80</f>
        <v>0</v>
      </c>
      <c r="D379" s="109" t="e">
        <f>INDEX(add_Services!L:L,MATCH('Italian Bonds Settings'!C80,add_Services!Q:Q,0),1)</f>
        <v>#N/A</v>
      </c>
      <c r="E379" s="109" t="e">
        <f>INDEX(add_Services!M:M,MATCH('Italian Bonds Settings'!C80,add_Services!Q:Q,0),1)</f>
        <v>#N/A</v>
      </c>
      <c r="F379" s="111">
        <f>'Italian Bonds Settings'!D80</f>
        <v>0</v>
      </c>
      <c r="G379" s="109" t="str">
        <f>IF('Italian Bonds Settings'!C80&lt;&gt;"","TIN","")</f>
        <v/>
      </c>
      <c r="H379" s="129" t="e">
        <f>_xlfn.SWITCH('Italian Bonds Settings'!E80,"Aggregation","AGGREGATE","Gross","GROSS","Netting ('UNWIND')","NET","Netting with Strange Nets ('NET/SPLIT')","NET","Aggregation with Linking","AGGREGATE")</f>
        <v>#N/A</v>
      </c>
      <c r="I379" s="109" t="e">
        <f>_xlfn.SWITCH('Italian Bonds Settings'!F80,"released","RELEASED","on hold","HOLD")</f>
        <v>#N/A</v>
      </c>
      <c r="J379" s="129" t="e">
        <f>IF(H379&lt;&gt;"",IF('Italian Bonds Settings'!E80="Gross","",IF(OR('Italian Bonds Settings'!E80="Netting with Strange Nets ('NET/SPLIT')",'Italian Bonds Settings'!E80="Aggregation"),"NET/SPLIT","UNWIND")),"")</f>
        <v>#N/A</v>
      </c>
      <c r="K379" s="120" t="str">
        <f ca="1">IF(C379&lt;&gt;0,IF(ISNUMBER(YEAR('Signature Sheet'!$H$31)),'Signature Sheet'!H$31,NOW()),"")</f>
        <v/>
      </c>
      <c r="L379" s="119" t="str">
        <f>IFERROR(_xlfn.SWITCH('Italian Bonds Settings'!I80,"New","INSERT","Update","UPDATE", "Delete","DELETE"),"")</f>
        <v/>
      </c>
    </row>
    <row r="380" spans="1:12">
      <c r="A380" s="109" t="str">
        <f>IF('Italian Bonds Settings'!C81&lt;&gt;"","XEUR","")</f>
        <v/>
      </c>
      <c r="B380" s="109" t="str">
        <f>'Italian Bonds Settings'!A81</f>
        <v/>
      </c>
      <c r="C380" s="109">
        <f>'Italian Bonds Settings'!B81</f>
        <v>0</v>
      </c>
      <c r="D380" s="109" t="e">
        <f>INDEX(add_Services!L:L,MATCH('Italian Bonds Settings'!C81,add_Services!Q:Q,0),1)</f>
        <v>#N/A</v>
      </c>
      <c r="E380" s="109" t="e">
        <f>INDEX(add_Services!M:M,MATCH('Italian Bonds Settings'!C81,add_Services!Q:Q,0),1)</f>
        <v>#N/A</v>
      </c>
      <c r="F380" s="111">
        <f>'Italian Bonds Settings'!D81</f>
        <v>0</v>
      </c>
      <c r="G380" s="109" t="str">
        <f>IF('Italian Bonds Settings'!C81&lt;&gt;"","TIN","")</f>
        <v/>
      </c>
      <c r="H380" s="129" t="e">
        <f>_xlfn.SWITCH('Italian Bonds Settings'!E81,"Aggregation","AGGREGATE","Gross","GROSS","Netting ('UNWIND')","NET","Netting with Strange Nets ('NET/SPLIT')","NET","Aggregation with Linking","AGGREGATE")</f>
        <v>#N/A</v>
      </c>
      <c r="I380" s="109" t="e">
        <f>_xlfn.SWITCH('Italian Bonds Settings'!F81,"released","RELEASED","on hold","HOLD")</f>
        <v>#N/A</v>
      </c>
      <c r="J380" s="129" t="e">
        <f>IF(H380&lt;&gt;"",IF('Italian Bonds Settings'!E81="Gross","",IF(OR('Italian Bonds Settings'!E81="Netting with Strange Nets ('NET/SPLIT')",'Italian Bonds Settings'!E81="Aggregation"),"NET/SPLIT","UNWIND")),"")</f>
        <v>#N/A</v>
      </c>
      <c r="K380" s="120" t="str">
        <f ca="1">IF(C380&lt;&gt;0,IF(ISNUMBER(YEAR('Signature Sheet'!$H$31)),'Signature Sheet'!H$31,NOW()),"")</f>
        <v/>
      </c>
      <c r="L380" s="119" t="str">
        <f>IFERROR(_xlfn.SWITCH('Italian Bonds Settings'!I81,"New","INSERT","Update","UPDATE", "Delete","DELETE"),"")</f>
        <v/>
      </c>
    </row>
    <row r="381" spans="1:12">
      <c r="A381" s="109" t="str">
        <f>IF('Italian Bonds Settings'!C82&lt;&gt;"","XEUR","")</f>
        <v/>
      </c>
      <c r="B381" s="109" t="str">
        <f>'Italian Bonds Settings'!A82</f>
        <v/>
      </c>
      <c r="C381" s="109">
        <f>'Italian Bonds Settings'!B82</f>
        <v>0</v>
      </c>
      <c r="D381" s="109" t="e">
        <f>INDEX(add_Services!L:L,MATCH('Italian Bonds Settings'!C82,add_Services!Q:Q,0),1)</f>
        <v>#N/A</v>
      </c>
      <c r="E381" s="109" t="e">
        <f>INDEX(add_Services!M:M,MATCH('Italian Bonds Settings'!C82,add_Services!Q:Q,0),1)</f>
        <v>#N/A</v>
      </c>
      <c r="F381" s="111">
        <f>'Italian Bonds Settings'!D82</f>
        <v>0</v>
      </c>
      <c r="G381" s="109" t="str">
        <f>IF('Italian Bonds Settings'!C82&lt;&gt;"","TIN","")</f>
        <v/>
      </c>
      <c r="H381" s="129" t="e">
        <f>_xlfn.SWITCH('Italian Bonds Settings'!E82,"Aggregation","AGGREGATE","Gross","GROSS","Netting ('UNWIND')","NET","Netting with Strange Nets ('NET/SPLIT')","NET","Aggregation with Linking","AGGREGATE")</f>
        <v>#N/A</v>
      </c>
      <c r="I381" s="109" t="e">
        <f>_xlfn.SWITCH('Italian Bonds Settings'!F82,"released","RELEASED","on hold","HOLD")</f>
        <v>#N/A</v>
      </c>
      <c r="J381" s="129" t="e">
        <f>IF(H381&lt;&gt;"",IF('Italian Bonds Settings'!E82="Gross","",IF(OR('Italian Bonds Settings'!E82="Netting with Strange Nets ('NET/SPLIT')",'Italian Bonds Settings'!E82="Aggregation"),"NET/SPLIT","UNWIND")),"")</f>
        <v>#N/A</v>
      </c>
      <c r="K381" s="120" t="str">
        <f ca="1">IF(C381&lt;&gt;0,IF(ISNUMBER(YEAR('Signature Sheet'!$H$31)),'Signature Sheet'!H$31,NOW()),"")</f>
        <v/>
      </c>
      <c r="L381" s="119" t="str">
        <f>IFERROR(_xlfn.SWITCH('Italian Bonds Settings'!I82,"New","INSERT","Update","UPDATE", "Delete","DELETE"),"")</f>
        <v/>
      </c>
    </row>
    <row r="382" spans="1:12">
      <c r="A382" s="109" t="str">
        <f>IF('Italian Bonds Settings'!C83&lt;&gt;"","XEUR","")</f>
        <v/>
      </c>
      <c r="B382" s="109" t="str">
        <f>'Italian Bonds Settings'!A83</f>
        <v/>
      </c>
      <c r="C382" s="109">
        <f>'Italian Bonds Settings'!B83</f>
        <v>0</v>
      </c>
      <c r="D382" s="109" t="e">
        <f>INDEX(add_Services!L:L,MATCH('Italian Bonds Settings'!C83,add_Services!Q:Q,0),1)</f>
        <v>#N/A</v>
      </c>
      <c r="E382" s="109" t="e">
        <f>INDEX(add_Services!M:M,MATCH('Italian Bonds Settings'!C83,add_Services!Q:Q,0),1)</f>
        <v>#N/A</v>
      </c>
      <c r="F382" s="111">
        <f>'Italian Bonds Settings'!D83</f>
        <v>0</v>
      </c>
      <c r="G382" s="109" t="str">
        <f>IF('Italian Bonds Settings'!C83&lt;&gt;"","TIN","")</f>
        <v/>
      </c>
      <c r="H382" s="129" t="e">
        <f>_xlfn.SWITCH('Italian Bonds Settings'!E83,"Aggregation","AGGREGATE","Gross","GROSS","Netting ('UNWIND')","NET","Netting with Strange Nets ('NET/SPLIT')","NET","Aggregation with Linking","AGGREGATE")</f>
        <v>#N/A</v>
      </c>
      <c r="I382" s="109" t="e">
        <f>_xlfn.SWITCH('Italian Bonds Settings'!F83,"released","RELEASED","on hold","HOLD")</f>
        <v>#N/A</v>
      </c>
      <c r="J382" s="129" t="e">
        <f>IF(H382&lt;&gt;"",IF('Italian Bonds Settings'!E83="Gross","",IF(OR('Italian Bonds Settings'!E83="Netting with Strange Nets ('NET/SPLIT')",'Italian Bonds Settings'!E83="Aggregation"),"NET/SPLIT","UNWIND")),"")</f>
        <v>#N/A</v>
      </c>
      <c r="K382" s="120" t="str">
        <f ca="1">IF(C382&lt;&gt;0,IF(ISNUMBER(YEAR('Signature Sheet'!$H$31)),'Signature Sheet'!H$31,NOW()),"")</f>
        <v/>
      </c>
      <c r="L382" s="119" t="str">
        <f>IFERROR(_xlfn.SWITCH('Italian Bonds Settings'!I83,"New","INSERT","Update","UPDATE", "Delete","DELETE"),"")</f>
        <v/>
      </c>
    </row>
    <row r="383" spans="1:12">
      <c r="A383" s="109" t="str">
        <f>IF('Italian Bonds Settings'!C84&lt;&gt;"","XEUR","")</f>
        <v/>
      </c>
      <c r="B383" s="109" t="str">
        <f>'Italian Bonds Settings'!A84</f>
        <v/>
      </c>
      <c r="C383" s="109">
        <f>'Italian Bonds Settings'!B84</f>
        <v>0</v>
      </c>
      <c r="D383" s="109" t="e">
        <f>INDEX(add_Services!L:L,MATCH('Italian Bonds Settings'!C84,add_Services!Q:Q,0),1)</f>
        <v>#N/A</v>
      </c>
      <c r="E383" s="109" t="e">
        <f>INDEX(add_Services!M:M,MATCH('Italian Bonds Settings'!C84,add_Services!Q:Q,0),1)</f>
        <v>#N/A</v>
      </c>
      <c r="F383" s="111">
        <f>'Italian Bonds Settings'!D84</f>
        <v>0</v>
      </c>
      <c r="G383" s="109" t="str">
        <f>IF('Italian Bonds Settings'!C84&lt;&gt;"","TIN","")</f>
        <v/>
      </c>
      <c r="H383" s="129" t="e">
        <f>_xlfn.SWITCH('Italian Bonds Settings'!E84,"Aggregation","AGGREGATE","Gross","GROSS","Netting ('UNWIND')","NET","Netting with Strange Nets ('NET/SPLIT')","NET","Aggregation with Linking","AGGREGATE")</f>
        <v>#N/A</v>
      </c>
      <c r="I383" s="109" t="e">
        <f>_xlfn.SWITCH('Italian Bonds Settings'!F84,"released","RELEASED","on hold","HOLD")</f>
        <v>#N/A</v>
      </c>
      <c r="J383" s="129" t="e">
        <f>IF(H383&lt;&gt;"",IF('Italian Bonds Settings'!E84="Gross","",IF(OR('Italian Bonds Settings'!E84="Netting with Strange Nets ('NET/SPLIT')",'Italian Bonds Settings'!E84="Aggregation"),"NET/SPLIT","UNWIND")),"")</f>
        <v>#N/A</v>
      </c>
      <c r="K383" s="120" t="str">
        <f ca="1">IF(C383&lt;&gt;0,IF(ISNUMBER(YEAR('Signature Sheet'!$H$31)),'Signature Sheet'!H$31,NOW()),"")</f>
        <v/>
      </c>
      <c r="L383" s="119" t="str">
        <f>IFERROR(_xlfn.SWITCH('Italian Bonds Settings'!I84,"New","INSERT","Update","UPDATE", "Delete","DELETE"),"")</f>
        <v/>
      </c>
    </row>
    <row r="384" spans="1:12">
      <c r="A384" s="109" t="str">
        <f>IF('Italian Bonds Settings'!C85&lt;&gt;"","XEUR","")</f>
        <v/>
      </c>
      <c r="B384" s="109" t="str">
        <f>'Italian Bonds Settings'!A85</f>
        <v/>
      </c>
      <c r="C384" s="109">
        <f>'Italian Bonds Settings'!B85</f>
        <v>0</v>
      </c>
      <c r="D384" s="109" t="e">
        <f>INDEX(add_Services!L:L,MATCH('Italian Bonds Settings'!C85,add_Services!Q:Q,0),1)</f>
        <v>#N/A</v>
      </c>
      <c r="E384" s="109" t="e">
        <f>INDEX(add_Services!M:M,MATCH('Italian Bonds Settings'!C85,add_Services!Q:Q,0),1)</f>
        <v>#N/A</v>
      </c>
      <c r="F384" s="111">
        <f>'Italian Bonds Settings'!D85</f>
        <v>0</v>
      </c>
      <c r="G384" s="109" t="str">
        <f>IF('Italian Bonds Settings'!C85&lt;&gt;"","TIN","")</f>
        <v/>
      </c>
      <c r="H384" s="129" t="e">
        <f>_xlfn.SWITCH('Italian Bonds Settings'!E85,"Aggregation","AGGREGATE","Gross","GROSS","Netting ('UNWIND')","NET","Netting with Strange Nets ('NET/SPLIT')","NET","Aggregation with Linking","AGGREGATE")</f>
        <v>#N/A</v>
      </c>
      <c r="I384" s="109" t="e">
        <f>_xlfn.SWITCH('Italian Bonds Settings'!F85,"released","RELEASED","on hold","HOLD")</f>
        <v>#N/A</v>
      </c>
      <c r="J384" s="129" t="e">
        <f>IF(H384&lt;&gt;"",IF('Italian Bonds Settings'!E85="Gross","",IF(OR('Italian Bonds Settings'!E85="Netting with Strange Nets ('NET/SPLIT')",'Italian Bonds Settings'!E85="Aggregation"),"NET/SPLIT","UNWIND")),"")</f>
        <v>#N/A</v>
      </c>
      <c r="K384" s="120" t="str">
        <f ca="1">IF(C384&lt;&gt;0,IF(ISNUMBER(YEAR('Signature Sheet'!$H$31)),'Signature Sheet'!H$31,NOW()),"")</f>
        <v/>
      </c>
      <c r="L384" s="119" t="str">
        <f>IFERROR(_xlfn.SWITCH('Italian Bonds Settings'!I85,"New","INSERT","Update","UPDATE", "Delete","DELETE"),"")</f>
        <v/>
      </c>
    </row>
    <row r="385" spans="1:12">
      <c r="A385" s="109" t="str">
        <f>IF('Italian Bonds Settings'!C86&lt;&gt;"","XEUR","")</f>
        <v/>
      </c>
      <c r="B385" s="109" t="str">
        <f>'Italian Bonds Settings'!A86</f>
        <v/>
      </c>
      <c r="C385" s="109">
        <f>'Italian Bonds Settings'!B86</f>
        <v>0</v>
      </c>
      <c r="D385" s="109" t="e">
        <f>INDEX(add_Services!L:L,MATCH('Italian Bonds Settings'!C86,add_Services!Q:Q,0),1)</f>
        <v>#N/A</v>
      </c>
      <c r="E385" s="109" t="e">
        <f>INDEX(add_Services!M:M,MATCH('Italian Bonds Settings'!C86,add_Services!Q:Q,0),1)</f>
        <v>#N/A</v>
      </c>
      <c r="F385" s="111">
        <f>'Italian Bonds Settings'!D86</f>
        <v>0</v>
      </c>
      <c r="G385" s="109" t="str">
        <f>IF('Italian Bonds Settings'!C86&lt;&gt;"","TIN","")</f>
        <v/>
      </c>
      <c r="H385" s="129" t="e">
        <f>_xlfn.SWITCH('Italian Bonds Settings'!E86,"Aggregation","AGGREGATE","Gross","GROSS","Netting ('UNWIND')","NET","Netting with Strange Nets ('NET/SPLIT')","NET","Aggregation with Linking","AGGREGATE")</f>
        <v>#N/A</v>
      </c>
      <c r="I385" s="109" t="e">
        <f>_xlfn.SWITCH('Italian Bonds Settings'!F86,"released","RELEASED","on hold","HOLD")</f>
        <v>#N/A</v>
      </c>
      <c r="J385" s="129" t="e">
        <f>IF(H385&lt;&gt;"",IF('Italian Bonds Settings'!E86="Gross","",IF(OR('Italian Bonds Settings'!E86="Netting with Strange Nets ('NET/SPLIT')",'Italian Bonds Settings'!E86="Aggregation"),"NET/SPLIT","UNWIND")),"")</f>
        <v>#N/A</v>
      </c>
      <c r="K385" s="120" t="str">
        <f ca="1">IF(C385&lt;&gt;0,IF(ISNUMBER(YEAR('Signature Sheet'!$H$31)),'Signature Sheet'!H$31,NOW()),"")</f>
        <v/>
      </c>
      <c r="L385" s="119" t="str">
        <f>IFERROR(_xlfn.SWITCH('Italian Bonds Settings'!I86,"New","INSERT","Update","UPDATE", "Delete","DELETE"),"")</f>
        <v/>
      </c>
    </row>
    <row r="386" spans="1:12">
      <c r="A386" s="109" t="str">
        <f>IF('Italian Bonds Settings'!C87&lt;&gt;"","XEUR","")</f>
        <v/>
      </c>
      <c r="B386" s="109" t="str">
        <f>'Italian Bonds Settings'!A87</f>
        <v/>
      </c>
      <c r="C386" s="109">
        <f>'Italian Bonds Settings'!B87</f>
        <v>0</v>
      </c>
      <c r="D386" s="109" t="e">
        <f>INDEX(add_Services!L:L,MATCH('Italian Bonds Settings'!C87,add_Services!Q:Q,0),1)</f>
        <v>#N/A</v>
      </c>
      <c r="E386" s="109" t="e">
        <f>INDEX(add_Services!M:M,MATCH('Italian Bonds Settings'!C87,add_Services!Q:Q,0),1)</f>
        <v>#N/A</v>
      </c>
      <c r="F386" s="111">
        <f>'Italian Bonds Settings'!D87</f>
        <v>0</v>
      </c>
      <c r="G386" s="109" t="str">
        <f>IF('Italian Bonds Settings'!C87&lt;&gt;"","TIN","")</f>
        <v/>
      </c>
      <c r="H386" s="129" t="e">
        <f>_xlfn.SWITCH('Italian Bonds Settings'!E87,"Aggregation","AGGREGATE","Gross","GROSS","Netting ('UNWIND')","NET","Netting with Strange Nets ('NET/SPLIT')","NET","Aggregation with Linking","AGGREGATE")</f>
        <v>#N/A</v>
      </c>
      <c r="I386" s="109" t="e">
        <f>_xlfn.SWITCH('Italian Bonds Settings'!F87,"released","RELEASED","on hold","HOLD")</f>
        <v>#N/A</v>
      </c>
      <c r="J386" s="129" t="e">
        <f>IF(H386&lt;&gt;"",IF('Italian Bonds Settings'!E87="Gross","",IF(OR('Italian Bonds Settings'!E87="Netting with Strange Nets ('NET/SPLIT')",'Italian Bonds Settings'!E87="Aggregation"),"NET/SPLIT","UNWIND")),"")</f>
        <v>#N/A</v>
      </c>
      <c r="K386" s="120" t="str">
        <f ca="1">IF(C386&lt;&gt;0,IF(ISNUMBER(YEAR('Signature Sheet'!$H$31)),'Signature Sheet'!H$31,NOW()),"")</f>
        <v/>
      </c>
      <c r="L386" s="119" t="str">
        <f>IFERROR(_xlfn.SWITCH('Italian Bonds Settings'!I87,"New","INSERT","Update","UPDATE", "Delete","DELETE"),"")</f>
        <v/>
      </c>
    </row>
    <row r="387" spans="1:12">
      <c r="A387" s="109" t="str">
        <f>IF('Italian Bonds Settings'!C88&lt;&gt;"","XEUR","")</f>
        <v/>
      </c>
      <c r="B387" s="109" t="str">
        <f>'Italian Bonds Settings'!A88</f>
        <v/>
      </c>
      <c r="C387" s="109">
        <f>'Italian Bonds Settings'!B88</f>
        <v>0</v>
      </c>
      <c r="D387" s="109" t="e">
        <f>INDEX(add_Services!L:L,MATCH('Italian Bonds Settings'!C88,add_Services!Q:Q,0),1)</f>
        <v>#N/A</v>
      </c>
      <c r="E387" s="109" t="e">
        <f>INDEX(add_Services!M:M,MATCH('Italian Bonds Settings'!C88,add_Services!Q:Q,0),1)</f>
        <v>#N/A</v>
      </c>
      <c r="F387" s="111">
        <f>'Italian Bonds Settings'!D88</f>
        <v>0</v>
      </c>
      <c r="G387" s="109" t="str">
        <f>IF('Italian Bonds Settings'!C88&lt;&gt;"","TIN","")</f>
        <v/>
      </c>
      <c r="H387" s="129" t="e">
        <f>_xlfn.SWITCH('Italian Bonds Settings'!E88,"Aggregation","AGGREGATE","Gross","GROSS","Netting ('UNWIND')","NET","Netting with Strange Nets ('NET/SPLIT')","NET","Aggregation with Linking","AGGREGATE")</f>
        <v>#N/A</v>
      </c>
      <c r="I387" s="109" t="e">
        <f>_xlfn.SWITCH('Italian Bonds Settings'!F88,"released","RELEASED","on hold","HOLD")</f>
        <v>#N/A</v>
      </c>
      <c r="J387" s="129" t="e">
        <f>IF(H387&lt;&gt;"",IF('Italian Bonds Settings'!E88="Gross","",IF(OR('Italian Bonds Settings'!E88="Netting with Strange Nets ('NET/SPLIT')",'Italian Bonds Settings'!E88="Aggregation"),"NET/SPLIT","UNWIND")),"")</f>
        <v>#N/A</v>
      </c>
      <c r="K387" s="120" t="str">
        <f ca="1">IF(C387&lt;&gt;0,IF(ISNUMBER(YEAR('Signature Sheet'!$H$31)),'Signature Sheet'!H$31,NOW()),"")</f>
        <v/>
      </c>
      <c r="L387" s="119" t="str">
        <f>IFERROR(_xlfn.SWITCH('Italian Bonds Settings'!I88,"New","INSERT","Update","UPDATE", "Delete","DELETE"),"")</f>
        <v/>
      </c>
    </row>
    <row r="388" spans="1:12">
      <c r="A388" s="109" t="str">
        <f>IF('Italian Bonds Settings'!C89&lt;&gt;"","XEUR","")</f>
        <v/>
      </c>
      <c r="B388" s="109" t="str">
        <f>'Italian Bonds Settings'!A89</f>
        <v/>
      </c>
      <c r="C388" s="109">
        <f>'Italian Bonds Settings'!B89</f>
        <v>0</v>
      </c>
      <c r="D388" s="109" t="e">
        <f>INDEX(add_Services!L:L,MATCH('Italian Bonds Settings'!C89,add_Services!Q:Q,0),1)</f>
        <v>#N/A</v>
      </c>
      <c r="E388" s="109" t="e">
        <f>INDEX(add_Services!M:M,MATCH('Italian Bonds Settings'!C89,add_Services!Q:Q,0),1)</f>
        <v>#N/A</v>
      </c>
      <c r="F388" s="111">
        <f>'Italian Bonds Settings'!D89</f>
        <v>0</v>
      </c>
      <c r="G388" s="109" t="str">
        <f>IF('Italian Bonds Settings'!C89&lt;&gt;"","TIN","")</f>
        <v/>
      </c>
      <c r="H388" s="129" t="e">
        <f>_xlfn.SWITCH('Italian Bonds Settings'!E89,"Aggregation","AGGREGATE","Gross","GROSS","Netting ('UNWIND')","NET","Netting with Strange Nets ('NET/SPLIT')","NET","Aggregation with Linking","AGGREGATE")</f>
        <v>#N/A</v>
      </c>
      <c r="I388" s="109" t="e">
        <f>_xlfn.SWITCH('Italian Bonds Settings'!F89,"released","RELEASED","on hold","HOLD")</f>
        <v>#N/A</v>
      </c>
      <c r="J388" s="129" t="e">
        <f>IF(H388&lt;&gt;"",IF('Italian Bonds Settings'!E89="Gross","",IF(OR('Italian Bonds Settings'!E89="Netting with Strange Nets ('NET/SPLIT')",'Italian Bonds Settings'!E89="Aggregation"),"NET/SPLIT","UNWIND")),"")</f>
        <v>#N/A</v>
      </c>
      <c r="K388" s="120" t="str">
        <f ca="1">IF(C388&lt;&gt;0,IF(ISNUMBER(YEAR('Signature Sheet'!$H$31)),'Signature Sheet'!H$31,NOW()),"")</f>
        <v/>
      </c>
      <c r="L388" s="119" t="str">
        <f>IFERROR(_xlfn.SWITCH('Italian Bonds Settings'!I89,"New","INSERT","Update","UPDATE", "Delete","DELETE"),"")</f>
        <v/>
      </c>
    </row>
    <row r="389" spans="1:12">
      <c r="A389" s="109" t="str">
        <f>IF('Italian Bonds Settings'!C90&lt;&gt;"","XEUR","")</f>
        <v/>
      </c>
      <c r="B389" s="109" t="str">
        <f>'Italian Bonds Settings'!A90</f>
        <v/>
      </c>
      <c r="C389" s="109">
        <f>'Italian Bonds Settings'!B90</f>
        <v>0</v>
      </c>
      <c r="D389" s="109" t="e">
        <f>INDEX(add_Services!L:L,MATCH('Italian Bonds Settings'!C90,add_Services!Q:Q,0),1)</f>
        <v>#N/A</v>
      </c>
      <c r="E389" s="109" t="e">
        <f>INDEX(add_Services!M:M,MATCH('Italian Bonds Settings'!C90,add_Services!Q:Q,0),1)</f>
        <v>#N/A</v>
      </c>
      <c r="F389" s="111">
        <f>'Italian Bonds Settings'!D90</f>
        <v>0</v>
      </c>
      <c r="G389" s="109" t="str">
        <f>IF('Italian Bonds Settings'!C90&lt;&gt;"","TIN","")</f>
        <v/>
      </c>
      <c r="H389" s="129" t="e">
        <f>_xlfn.SWITCH('Italian Bonds Settings'!E90,"Aggregation","AGGREGATE","Gross","GROSS","Netting ('UNWIND')","NET","Netting with Strange Nets ('NET/SPLIT')","NET","Aggregation with Linking","AGGREGATE")</f>
        <v>#N/A</v>
      </c>
      <c r="I389" s="109" t="e">
        <f>_xlfn.SWITCH('Italian Bonds Settings'!F90,"released","RELEASED","on hold","HOLD")</f>
        <v>#N/A</v>
      </c>
      <c r="J389" s="129" t="e">
        <f>IF(H389&lt;&gt;"",IF('Italian Bonds Settings'!E90="Gross","",IF(OR('Italian Bonds Settings'!E90="Netting with Strange Nets ('NET/SPLIT')",'Italian Bonds Settings'!E90="Aggregation"),"NET/SPLIT","UNWIND")),"")</f>
        <v>#N/A</v>
      </c>
      <c r="K389" s="120" t="str">
        <f ca="1">IF(C389&lt;&gt;0,IF(ISNUMBER(YEAR('Signature Sheet'!$H$31)),'Signature Sheet'!H$31,NOW()),"")</f>
        <v/>
      </c>
      <c r="L389" s="119" t="str">
        <f>IFERROR(_xlfn.SWITCH('Italian Bonds Settings'!I90,"New","INSERT","Update","UPDATE", "Delete","DELETE"),"")</f>
        <v/>
      </c>
    </row>
    <row r="390" spans="1:12">
      <c r="A390" s="109" t="str">
        <f>IF('Italian Bonds Settings'!C91&lt;&gt;"","XEUR","")</f>
        <v/>
      </c>
      <c r="B390" s="109" t="str">
        <f>'Italian Bonds Settings'!A91</f>
        <v/>
      </c>
      <c r="C390" s="109">
        <f>'Italian Bonds Settings'!B91</f>
        <v>0</v>
      </c>
      <c r="D390" s="109" t="e">
        <f>INDEX(add_Services!L:L,MATCH('Italian Bonds Settings'!C91,add_Services!Q:Q,0),1)</f>
        <v>#N/A</v>
      </c>
      <c r="E390" s="109" t="e">
        <f>INDEX(add_Services!M:M,MATCH('Italian Bonds Settings'!C91,add_Services!Q:Q,0),1)</f>
        <v>#N/A</v>
      </c>
      <c r="F390" s="111">
        <f>'Italian Bonds Settings'!D91</f>
        <v>0</v>
      </c>
      <c r="G390" s="109" t="str">
        <f>IF('Italian Bonds Settings'!C91&lt;&gt;"","TIN","")</f>
        <v/>
      </c>
      <c r="H390" s="129" t="e">
        <f>_xlfn.SWITCH('Italian Bonds Settings'!E91,"Aggregation","AGGREGATE","Gross","GROSS","Netting ('UNWIND')","NET","Netting with Strange Nets ('NET/SPLIT')","NET","Aggregation with Linking","AGGREGATE")</f>
        <v>#N/A</v>
      </c>
      <c r="I390" s="109" t="e">
        <f>_xlfn.SWITCH('Italian Bonds Settings'!F91,"released","RELEASED","on hold","HOLD")</f>
        <v>#N/A</v>
      </c>
      <c r="J390" s="129" t="e">
        <f>IF(H390&lt;&gt;"",IF('Italian Bonds Settings'!E91="Gross","",IF(OR('Italian Bonds Settings'!E91="Netting with Strange Nets ('NET/SPLIT')",'Italian Bonds Settings'!E91="Aggregation"),"NET/SPLIT","UNWIND")),"")</f>
        <v>#N/A</v>
      </c>
      <c r="K390" s="120" t="str">
        <f ca="1">IF(C390&lt;&gt;0,IF(ISNUMBER(YEAR('Signature Sheet'!$H$31)),'Signature Sheet'!H$31,NOW()),"")</f>
        <v/>
      </c>
      <c r="L390" s="119" t="str">
        <f>IFERROR(_xlfn.SWITCH('Italian Bonds Settings'!I91,"New","INSERT","Update","UPDATE", "Delete","DELETE"),"")</f>
        <v/>
      </c>
    </row>
    <row r="391" spans="1:12">
      <c r="A391" s="109" t="str">
        <f>IF('Italian Bonds Settings'!C92&lt;&gt;"","XEUR","")</f>
        <v/>
      </c>
      <c r="B391" s="109" t="str">
        <f>'Italian Bonds Settings'!A92</f>
        <v/>
      </c>
      <c r="C391" s="109">
        <f>'Italian Bonds Settings'!B92</f>
        <v>0</v>
      </c>
      <c r="D391" s="109" t="e">
        <f>INDEX(add_Services!L:L,MATCH('Italian Bonds Settings'!C92,add_Services!Q:Q,0),1)</f>
        <v>#N/A</v>
      </c>
      <c r="E391" s="109" t="e">
        <f>INDEX(add_Services!M:M,MATCH('Italian Bonds Settings'!C92,add_Services!Q:Q,0),1)</f>
        <v>#N/A</v>
      </c>
      <c r="F391" s="111">
        <f>'Italian Bonds Settings'!D92</f>
        <v>0</v>
      </c>
      <c r="G391" s="109" t="str">
        <f>IF('Italian Bonds Settings'!C92&lt;&gt;"","TIN","")</f>
        <v/>
      </c>
      <c r="H391" s="129" t="e">
        <f>_xlfn.SWITCH('Italian Bonds Settings'!E92,"Aggregation","AGGREGATE","Gross","GROSS","Netting ('UNWIND')","NET","Netting with Strange Nets ('NET/SPLIT')","NET","Aggregation with Linking","AGGREGATE")</f>
        <v>#N/A</v>
      </c>
      <c r="I391" s="109" t="e">
        <f>_xlfn.SWITCH('Italian Bonds Settings'!F92,"released","RELEASED","on hold","HOLD")</f>
        <v>#N/A</v>
      </c>
      <c r="J391" s="129" t="e">
        <f>IF(H391&lt;&gt;"",IF('Italian Bonds Settings'!E92="Gross","",IF(OR('Italian Bonds Settings'!E92="Netting with Strange Nets ('NET/SPLIT')",'Italian Bonds Settings'!E92="Aggregation"),"NET/SPLIT","UNWIND")),"")</f>
        <v>#N/A</v>
      </c>
      <c r="K391" s="120" t="str">
        <f ca="1">IF(C391&lt;&gt;0,IF(ISNUMBER(YEAR('Signature Sheet'!$H$31)),'Signature Sheet'!H$31,NOW()),"")</f>
        <v/>
      </c>
      <c r="L391" s="119" t="str">
        <f>IFERROR(_xlfn.SWITCH('Italian Bonds Settings'!I92,"New","INSERT","Update","UPDATE", "Delete","DELETE"),"")</f>
        <v/>
      </c>
    </row>
    <row r="392" spans="1:12">
      <c r="A392" s="109" t="str">
        <f>IF('Italian Bonds Settings'!C93&lt;&gt;"","XEUR","")</f>
        <v/>
      </c>
      <c r="B392" s="109" t="str">
        <f>'Italian Bonds Settings'!A93</f>
        <v/>
      </c>
      <c r="C392" s="109">
        <f>'Italian Bonds Settings'!B93</f>
        <v>0</v>
      </c>
      <c r="D392" s="109" t="e">
        <f>INDEX(add_Services!L:L,MATCH('Italian Bonds Settings'!C93,add_Services!Q:Q,0),1)</f>
        <v>#N/A</v>
      </c>
      <c r="E392" s="109" t="e">
        <f>INDEX(add_Services!M:M,MATCH('Italian Bonds Settings'!C93,add_Services!Q:Q,0),1)</f>
        <v>#N/A</v>
      </c>
      <c r="F392" s="111">
        <f>'Italian Bonds Settings'!D93</f>
        <v>0</v>
      </c>
      <c r="G392" s="109" t="str">
        <f>IF('Italian Bonds Settings'!C93&lt;&gt;"","TIN","")</f>
        <v/>
      </c>
      <c r="H392" s="129" t="e">
        <f>_xlfn.SWITCH('Italian Bonds Settings'!E93,"Aggregation","AGGREGATE","Gross","GROSS","Netting ('UNWIND')","NET","Netting with Strange Nets ('NET/SPLIT')","NET","Aggregation with Linking","AGGREGATE")</f>
        <v>#N/A</v>
      </c>
      <c r="I392" s="109" t="e">
        <f>_xlfn.SWITCH('Italian Bonds Settings'!F93,"released","RELEASED","on hold","HOLD")</f>
        <v>#N/A</v>
      </c>
      <c r="J392" s="129" t="e">
        <f>IF(H392&lt;&gt;"",IF('Italian Bonds Settings'!E93="Gross","",IF(OR('Italian Bonds Settings'!E93="Netting with Strange Nets ('NET/SPLIT')",'Italian Bonds Settings'!E93="Aggregation"),"NET/SPLIT","UNWIND")),"")</f>
        <v>#N/A</v>
      </c>
      <c r="K392" s="120" t="str">
        <f ca="1">IF(C392&lt;&gt;0,IF(ISNUMBER(YEAR('Signature Sheet'!$H$31)),'Signature Sheet'!H$31,NOW()),"")</f>
        <v/>
      </c>
      <c r="L392" s="119" t="str">
        <f>IFERROR(_xlfn.SWITCH('Italian Bonds Settings'!I93,"New","INSERT","Update","UPDATE", "Delete","DELETE"),"")</f>
        <v/>
      </c>
    </row>
    <row r="393" spans="1:12">
      <c r="A393" s="109" t="str">
        <f>IF('Italian Bonds Settings'!C94&lt;&gt;"","XEUR","")</f>
        <v/>
      </c>
      <c r="B393" s="109" t="str">
        <f>'Italian Bonds Settings'!A94</f>
        <v/>
      </c>
      <c r="C393" s="109">
        <f>'Italian Bonds Settings'!B94</f>
        <v>0</v>
      </c>
      <c r="D393" s="109" t="e">
        <f>INDEX(add_Services!L:L,MATCH('Italian Bonds Settings'!C94,add_Services!Q:Q,0),1)</f>
        <v>#N/A</v>
      </c>
      <c r="E393" s="109" t="e">
        <f>INDEX(add_Services!M:M,MATCH('Italian Bonds Settings'!C94,add_Services!Q:Q,0),1)</f>
        <v>#N/A</v>
      </c>
      <c r="F393" s="111">
        <f>'Italian Bonds Settings'!D94</f>
        <v>0</v>
      </c>
      <c r="G393" s="109" t="str">
        <f>IF('Italian Bonds Settings'!C94&lt;&gt;"","TIN","")</f>
        <v/>
      </c>
      <c r="H393" s="129" t="e">
        <f>_xlfn.SWITCH('Italian Bonds Settings'!E94,"Aggregation","AGGREGATE","Gross","GROSS","Netting ('UNWIND')","NET","Netting with Strange Nets ('NET/SPLIT')","NET","Aggregation with Linking","AGGREGATE")</f>
        <v>#N/A</v>
      </c>
      <c r="I393" s="109" t="e">
        <f>_xlfn.SWITCH('Italian Bonds Settings'!F94,"released","RELEASED","on hold","HOLD")</f>
        <v>#N/A</v>
      </c>
      <c r="J393" s="129" t="e">
        <f>IF(H393&lt;&gt;"",IF('Italian Bonds Settings'!E94="Gross","",IF(OR('Italian Bonds Settings'!E94="Netting with Strange Nets ('NET/SPLIT')",'Italian Bonds Settings'!E94="Aggregation"),"NET/SPLIT","UNWIND")),"")</f>
        <v>#N/A</v>
      </c>
      <c r="K393" s="120" t="str">
        <f ca="1">IF(C393&lt;&gt;0,IF(ISNUMBER(YEAR('Signature Sheet'!$H$31)),'Signature Sheet'!H$31,NOW()),"")</f>
        <v/>
      </c>
      <c r="L393" s="119" t="str">
        <f>IFERROR(_xlfn.SWITCH('Italian Bonds Settings'!I94,"New","INSERT","Update","UPDATE", "Delete","DELETE"),"")</f>
        <v/>
      </c>
    </row>
    <row r="394" spans="1:12">
      <c r="A394" s="109" t="str">
        <f>IF('Italian Bonds Settings'!C95&lt;&gt;"","XEUR","")</f>
        <v/>
      </c>
      <c r="B394" s="109" t="str">
        <f>'Italian Bonds Settings'!A95</f>
        <v/>
      </c>
      <c r="C394" s="109">
        <f>'Italian Bonds Settings'!B95</f>
        <v>0</v>
      </c>
      <c r="D394" s="109" t="e">
        <f>INDEX(add_Services!L:L,MATCH('Italian Bonds Settings'!C95,add_Services!Q:Q,0),1)</f>
        <v>#N/A</v>
      </c>
      <c r="E394" s="109" t="e">
        <f>INDEX(add_Services!M:M,MATCH('Italian Bonds Settings'!C95,add_Services!Q:Q,0),1)</f>
        <v>#N/A</v>
      </c>
      <c r="F394" s="111">
        <f>'Italian Bonds Settings'!D95</f>
        <v>0</v>
      </c>
      <c r="G394" s="109" t="str">
        <f>IF('Italian Bonds Settings'!C95&lt;&gt;"","TIN","")</f>
        <v/>
      </c>
      <c r="H394" s="129" t="e">
        <f>_xlfn.SWITCH('Italian Bonds Settings'!E95,"Aggregation","AGGREGATE","Gross","GROSS","Netting ('UNWIND')","NET","Netting with Strange Nets ('NET/SPLIT')","NET","Aggregation with Linking","AGGREGATE")</f>
        <v>#N/A</v>
      </c>
      <c r="I394" s="109" t="e">
        <f>_xlfn.SWITCH('Italian Bonds Settings'!F95,"released","RELEASED","on hold","HOLD")</f>
        <v>#N/A</v>
      </c>
      <c r="J394" s="129" t="e">
        <f>IF(H394&lt;&gt;"",IF('Italian Bonds Settings'!E95="Gross","",IF(OR('Italian Bonds Settings'!E95="Netting with Strange Nets ('NET/SPLIT')",'Italian Bonds Settings'!E95="Aggregation"),"NET/SPLIT","UNWIND")),"")</f>
        <v>#N/A</v>
      </c>
      <c r="K394" s="120" t="str">
        <f ca="1">IF(C394&lt;&gt;0,IF(ISNUMBER(YEAR('Signature Sheet'!$H$31)),'Signature Sheet'!H$31,NOW()),"")</f>
        <v/>
      </c>
      <c r="L394" s="119" t="str">
        <f>IFERROR(_xlfn.SWITCH('Italian Bonds Settings'!I95,"New","INSERT","Update","UPDATE", "Delete","DELETE"),"")</f>
        <v/>
      </c>
    </row>
    <row r="395" spans="1:12">
      <c r="A395" s="109" t="str">
        <f>IF('Italian Bonds Settings'!C96&lt;&gt;"","XEUR","")</f>
        <v/>
      </c>
      <c r="B395" s="109" t="str">
        <f>'Italian Bonds Settings'!A96</f>
        <v/>
      </c>
      <c r="C395" s="109">
        <f>'Italian Bonds Settings'!B96</f>
        <v>0</v>
      </c>
      <c r="D395" s="109" t="e">
        <f>INDEX(add_Services!L:L,MATCH('Italian Bonds Settings'!C96,add_Services!Q:Q,0),1)</f>
        <v>#N/A</v>
      </c>
      <c r="E395" s="109" t="e">
        <f>INDEX(add_Services!M:M,MATCH('Italian Bonds Settings'!C96,add_Services!Q:Q,0),1)</f>
        <v>#N/A</v>
      </c>
      <c r="F395" s="111">
        <f>'Italian Bonds Settings'!D96</f>
        <v>0</v>
      </c>
      <c r="G395" s="109" t="str">
        <f>IF('Italian Bonds Settings'!C96&lt;&gt;"","TIN","")</f>
        <v/>
      </c>
      <c r="H395" s="129" t="e">
        <f>_xlfn.SWITCH('Italian Bonds Settings'!E96,"Aggregation","AGGREGATE","Gross","GROSS","Netting ('UNWIND')","NET","Netting with Strange Nets ('NET/SPLIT')","NET","Aggregation with Linking","AGGREGATE")</f>
        <v>#N/A</v>
      </c>
      <c r="I395" s="109" t="e">
        <f>_xlfn.SWITCH('Italian Bonds Settings'!F96,"released","RELEASED","on hold","HOLD")</f>
        <v>#N/A</v>
      </c>
      <c r="J395" s="129" t="e">
        <f>IF(H395&lt;&gt;"",IF('Italian Bonds Settings'!E96="Gross","",IF(OR('Italian Bonds Settings'!E96="Netting with Strange Nets ('NET/SPLIT')",'Italian Bonds Settings'!E96="Aggregation"),"NET/SPLIT","UNWIND")),"")</f>
        <v>#N/A</v>
      </c>
      <c r="K395" s="120" t="str">
        <f ca="1">IF(C395&lt;&gt;0,IF(ISNUMBER(YEAR('Signature Sheet'!$H$31)),'Signature Sheet'!H$31,NOW()),"")</f>
        <v/>
      </c>
      <c r="L395" s="119" t="str">
        <f>IFERROR(_xlfn.SWITCH('Italian Bonds Settings'!I96,"New","INSERT","Update","UPDATE", "Delete","DELETE"),"")</f>
        <v/>
      </c>
    </row>
    <row r="396" spans="1:12">
      <c r="A396" s="109" t="str">
        <f>IF('Italian Bonds Settings'!C97&lt;&gt;"","XEUR","")</f>
        <v/>
      </c>
      <c r="B396" s="109" t="str">
        <f>'Italian Bonds Settings'!A97</f>
        <v/>
      </c>
      <c r="C396" s="109">
        <f>'Italian Bonds Settings'!B97</f>
        <v>0</v>
      </c>
      <c r="D396" s="109" t="e">
        <f>INDEX(add_Services!L:L,MATCH('Italian Bonds Settings'!C97,add_Services!Q:Q,0),1)</f>
        <v>#N/A</v>
      </c>
      <c r="E396" s="109" t="e">
        <f>INDEX(add_Services!M:M,MATCH('Italian Bonds Settings'!C97,add_Services!Q:Q,0),1)</f>
        <v>#N/A</v>
      </c>
      <c r="F396" s="111">
        <f>'Italian Bonds Settings'!D97</f>
        <v>0</v>
      </c>
      <c r="G396" s="109" t="str">
        <f>IF('Italian Bonds Settings'!C97&lt;&gt;"","TIN","")</f>
        <v/>
      </c>
      <c r="H396" s="129" t="e">
        <f>_xlfn.SWITCH('Italian Bonds Settings'!E97,"Aggregation","AGGREGATE","Gross","GROSS","Netting ('UNWIND')","NET","Netting with Strange Nets ('NET/SPLIT')","NET","Aggregation with Linking","AGGREGATE")</f>
        <v>#N/A</v>
      </c>
      <c r="I396" s="109" t="e">
        <f>_xlfn.SWITCH('Italian Bonds Settings'!F97,"released","RELEASED","on hold","HOLD")</f>
        <v>#N/A</v>
      </c>
      <c r="J396" s="129" t="e">
        <f>IF(H396&lt;&gt;"",IF('Italian Bonds Settings'!E97="Gross","",IF(OR('Italian Bonds Settings'!E97="Netting with Strange Nets ('NET/SPLIT')",'Italian Bonds Settings'!E97="Aggregation"),"NET/SPLIT","UNWIND")),"")</f>
        <v>#N/A</v>
      </c>
      <c r="K396" s="120" t="str">
        <f ca="1">IF(C396&lt;&gt;0,IF(ISNUMBER(YEAR('Signature Sheet'!$H$31)),'Signature Sheet'!H$31,NOW()),"")</f>
        <v/>
      </c>
      <c r="L396" s="119" t="str">
        <f>IFERROR(_xlfn.SWITCH('Italian Bonds Settings'!I97,"New","INSERT","Update","UPDATE", "Delete","DELETE"),"")</f>
        <v/>
      </c>
    </row>
    <row r="397" spans="1:12">
      <c r="A397" s="109" t="str">
        <f>IF('Italian Bonds Settings'!C98&lt;&gt;"","XEUR","")</f>
        <v/>
      </c>
      <c r="B397" s="109" t="str">
        <f>'Italian Bonds Settings'!A98</f>
        <v/>
      </c>
      <c r="C397" s="109">
        <f>'Italian Bonds Settings'!B98</f>
        <v>0</v>
      </c>
      <c r="D397" s="109" t="e">
        <f>INDEX(add_Services!L:L,MATCH('Italian Bonds Settings'!C98,add_Services!Q:Q,0),1)</f>
        <v>#N/A</v>
      </c>
      <c r="E397" s="109" t="e">
        <f>INDEX(add_Services!M:M,MATCH('Italian Bonds Settings'!C98,add_Services!Q:Q,0),1)</f>
        <v>#N/A</v>
      </c>
      <c r="F397" s="111">
        <f>'Italian Bonds Settings'!D98</f>
        <v>0</v>
      </c>
      <c r="G397" s="109" t="str">
        <f>IF('Italian Bonds Settings'!C98&lt;&gt;"","TIN","")</f>
        <v/>
      </c>
      <c r="H397" s="129" t="e">
        <f>_xlfn.SWITCH('Italian Bonds Settings'!E98,"Aggregation","AGGREGATE","Gross","GROSS","Netting ('UNWIND')","NET","Netting with Strange Nets ('NET/SPLIT')","NET","Aggregation with Linking","AGGREGATE")</f>
        <v>#N/A</v>
      </c>
      <c r="I397" s="109" t="e">
        <f>_xlfn.SWITCH('Italian Bonds Settings'!F98,"released","RELEASED","on hold","HOLD")</f>
        <v>#N/A</v>
      </c>
      <c r="J397" s="129" t="e">
        <f>IF(H397&lt;&gt;"",IF('Italian Bonds Settings'!E98="Gross","",IF(OR('Italian Bonds Settings'!E98="Netting with Strange Nets ('NET/SPLIT')",'Italian Bonds Settings'!E98="Aggregation"),"NET/SPLIT","UNWIND")),"")</f>
        <v>#N/A</v>
      </c>
      <c r="K397" s="120" t="str">
        <f ca="1">IF(C397&lt;&gt;0,IF(ISNUMBER(YEAR('Signature Sheet'!$H$31)),'Signature Sheet'!H$31,NOW()),"")</f>
        <v/>
      </c>
      <c r="L397" s="119" t="str">
        <f>IFERROR(_xlfn.SWITCH('Italian Bonds Settings'!I98,"New","INSERT","Update","UPDATE", "Delete","DELETE"),"")</f>
        <v/>
      </c>
    </row>
    <row r="398" spans="1:12">
      <c r="A398" s="109" t="str">
        <f>IF('Italian Bonds Settings'!C99&lt;&gt;"","XEUR","")</f>
        <v/>
      </c>
      <c r="B398" s="109" t="str">
        <f>'Italian Bonds Settings'!A99</f>
        <v/>
      </c>
      <c r="C398" s="109">
        <f>'Italian Bonds Settings'!B99</f>
        <v>0</v>
      </c>
      <c r="D398" s="109" t="e">
        <f>INDEX(add_Services!L:L,MATCH('Italian Bonds Settings'!C99,add_Services!Q:Q,0),1)</f>
        <v>#N/A</v>
      </c>
      <c r="E398" s="109" t="e">
        <f>INDEX(add_Services!M:M,MATCH('Italian Bonds Settings'!C99,add_Services!Q:Q,0),1)</f>
        <v>#N/A</v>
      </c>
      <c r="F398" s="111">
        <f>'Italian Bonds Settings'!D99</f>
        <v>0</v>
      </c>
      <c r="G398" s="109" t="str">
        <f>IF('Italian Bonds Settings'!C99&lt;&gt;"","TIN","")</f>
        <v/>
      </c>
      <c r="H398" s="129" t="e">
        <f>_xlfn.SWITCH('Italian Bonds Settings'!E99,"Aggregation","AGGREGATE","Gross","GROSS","Netting ('UNWIND')","NET","Netting with Strange Nets ('NET/SPLIT')","NET","Aggregation with Linking","AGGREGATE")</f>
        <v>#N/A</v>
      </c>
      <c r="I398" s="109" t="e">
        <f>_xlfn.SWITCH('Italian Bonds Settings'!F99,"released","RELEASED","on hold","HOLD")</f>
        <v>#N/A</v>
      </c>
      <c r="J398" s="129" t="e">
        <f>IF(H398&lt;&gt;"",IF('Italian Bonds Settings'!E99="Gross","",IF(OR('Italian Bonds Settings'!E99="Netting with Strange Nets ('NET/SPLIT')",'Italian Bonds Settings'!E99="Aggregation"),"NET/SPLIT","UNWIND")),"")</f>
        <v>#N/A</v>
      </c>
      <c r="K398" s="120" t="str">
        <f ca="1">IF(C398&lt;&gt;0,IF(ISNUMBER(YEAR('Signature Sheet'!$H$31)),'Signature Sheet'!H$31,NOW()),"")</f>
        <v/>
      </c>
      <c r="L398" s="119" t="str">
        <f>IFERROR(_xlfn.SWITCH('Italian Bonds Settings'!I99,"New","INSERT","Update","UPDATE", "Delete","DELETE"),"")</f>
        <v/>
      </c>
    </row>
    <row r="399" spans="1:12">
      <c r="A399" s="109" t="str">
        <f>IF('Italian Bonds Settings'!C100&lt;&gt;"","XEUR","")</f>
        <v/>
      </c>
      <c r="B399" s="109" t="str">
        <f>'Italian Bonds Settings'!A100</f>
        <v/>
      </c>
      <c r="C399" s="109">
        <f>'Italian Bonds Settings'!B100</f>
        <v>0</v>
      </c>
      <c r="D399" s="109" t="e">
        <f>INDEX(add_Services!L:L,MATCH('Italian Bonds Settings'!C100,add_Services!Q:Q,0),1)</f>
        <v>#N/A</v>
      </c>
      <c r="E399" s="109" t="e">
        <f>INDEX(add_Services!M:M,MATCH('Italian Bonds Settings'!C100,add_Services!Q:Q,0),1)</f>
        <v>#N/A</v>
      </c>
      <c r="F399" s="111">
        <f>'Italian Bonds Settings'!D100</f>
        <v>0</v>
      </c>
      <c r="G399" s="109" t="str">
        <f>IF('Italian Bonds Settings'!C100&lt;&gt;"","TIN","")</f>
        <v/>
      </c>
      <c r="H399" s="129" t="e">
        <f>_xlfn.SWITCH('Italian Bonds Settings'!E100,"Aggregation","AGGREGATE","Gross","GROSS","Netting ('UNWIND')","NET","Netting with Strange Nets ('NET/SPLIT')","NET","Aggregation with Linking","AGGREGATE")</f>
        <v>#N/A</v>
      </c>
      <c r="I399" s="109" t="e">
        <f>_xlfn.SWITCH('Italian Bonds Settings'!F100,"released","RELEASED","on hold","HOLD")</f>
        <v>#N/A</v>
      </c>
      <c r="J399" s="129" t="e">
        <f>IF(H399&lt;&gt;"",IF('Italian Bonds Settings'!E100="Gross","",IF(OR('Italian Bonds Settings'!E100="Netting with Strange Nets ('NET/SPLIT')",'Italian Bonds Settings'!E100="Aggregation"),"NET/SPLIT","UNWIND")),"")</f>
        <v>#N/A</v>
      </c>
      <c r="K399" s="120" t="str">
        <f ca="1">IF(C399&lt;&gt;0,IF(ISNUMBER(YEAR('Signature Sheet'!$H$31)),'Signature Sheet'!H$31,NOW()),"")</f>
        <v/>
      </c>
      <c r="L399" s="119" t="str">
        <f>IFERROR(_xlfn.SWITCH('Italian Bonds Settings'!I100,"New","INSERT","Update","UPDATE", "Delete","DELETE"),"")</f>
        <v/>
      </c>
    </row>
    <row r="400" spans="1:12">
      <c r="A400" s="109" t="str">
        <f>IF('Italian Bonds Settings'!C101&lt;&gt;"","XEUR","")</f>
        <v/>
      </c>
      <c r="B400" s="109" t="str">
        <f>'Italian Bonds Settings'!A101</f>
        <v/>
      </c>
      <c r="C400" s="109">
        <f>'Italian Bonds Settings'!B101</f>
        <v>0</v>
      </c>
      <c r="D400" s="109" t="e">
        <f>INDEX(add_Services!L:L,MATCH('Italian Bonds Settings'!C101,add_Services!Q:Q,0),1)</f>
        <v>#N/A</v>
      </c>
      <c r="E400" s="109" t="e">
        <f>INDEX(add_Services!M:M,MATCH('Italian Bonds Settings'!C101,add_Services!Q:Q,0),1)</f>
        <v>#N/A</v>
      </c>
      <c r="F400" s="111">
        <f>'Italian Bonds Settings'!D101</f>
        <v>0</v>
      </c>
      <c r="G400" s="109" t="str">
        <f>IF('Italian Bonds Settings'!C101&lt;&gt;"","TIN","")</f>
        <v/>
      </c>
      <c r="H400" s="129" t="e">
        <f>_xlfn.SWITCH('Italian Bonds Settings'!E101,"Aggregation","AGGREGATE","Gross","GROSS","Netting ('UNWIND')","NET","Netting with Strange Nets ('NET/SPLIT')","NET","Aggregation with Linking","AGGREGATE")</f>
        <v>#N/A</v>
      </c>
      <c r="I400" s="109" t="e">
        <f>_xlfn.SWITCH('Italian Bonds Settings'!F101,"released","RELEASED","on hold","HOLD")</f>
        <v>#N/A</v>
      </c>
      <c r="J400" s="129" t="e">
        <f>IF(H400&lt;&gt;"",IF('Italian Bonds Settings'!E101="Gross","",IF(OR('Italian Bonds Settings'!E101="Netting with Strange Nets ('NET/SPLIT')",'Italian Bonds Settings'!E101="Aggregation"),"NET/SPLIT","UNWIND")),"")</f>
        <v>#N/A</v>
      </c>
      <c r="K400" s="120" t="str">
        <f ca="1">IF(C400&lt;&gt;0,IF(ISNUMBER(YEAR('Signature Sheet'!$H$31)),'Signature Sheet'!H$31,NOW()),"")</f>
        <v/>
      </c>
      <c r="L400" s="119" t="str">
        <f>IFERROR(_xlfn.SWITCH('Italian Bonds Settings'!I101,"New","INSERT","Update","UPDATE", "Delete","DELETE"),"")</f>
        <v/>
      </c>
    </row>
    <row r="401" spans="1:12">
      <c r="A401" s="109" t="str">
        <f>IF('Italian Bonds Settings'!C102&lt;&gt;"","XEUR","")</f>
        <v/>
      </c>
      <c r="B401" s="109" t="str">
        <f>'Italian Bonds Settings'!A102</f>
        <v/>
      </c>
      <c r="C401" s="109">
        <f>'Italian Bonds Settings'!B102</f>
        <v>0</v>
      </c>
      <c r="D401" s="109" t="e">
        <f>INDEX(add_Services!L:L,MATCH('Italian Bonds Settings'!C102,add_Services!Q:Q,0),1)</f>
        <v>#N/A</v>
      </c>
      <c r="E401" s="109" t="e">
        <f>INDEX(add_Services!M:M,MATCH('Italian Bonds Settings'!C102,add_Services!Q:Q,0),1)</f>
        <v>#N/A</v>
      </c>
      <c r="F401" s="111">
        <f>'Italian Bonds Settings'!D102</f>
        <v>0</v>
      </c>
      <c r="G401" s="109" t="str">
        <f>IF('Italian Bonds Settings'!C102&lt;&gt;"","TIN","")</f>
        <v/>
      </c>
      <c r="H401" s="129" t="e">
        <f>_xlfn.SWITCH('Italian Bonds Settings'!E102,"Aggregation","AGGREGATE","Gross","GROSS","Netting ('UNWIND')","NET","Netting with Strange Nets ('NET/SPLIT')","NET","Aggregation with Linking","AGGREGATE")</f>
        <v>#N/A</v>
      </c>
      <c r="I401" s="109" t="e">
        <f>_xlfn.SWITCH('Italian Bonds Settings'!F102,"released","RELEASED","on hold","HOLD")</f>
        <v>#N/A</v>
      </c>
      <c r="J401" s="129" t="e">
        <f>IF(H401&lt;&gt;"",IF('Italian Bonds Settings'!E102="Gross","",IF(OR('Italian Bonds Settings'!E102="Netting with Strange Nets ('NET/SPLIT')",'Italian Bonds Settings'!E102="Aggregation"),"NET/SPLIT","UNWIND")),"")</f>
        <v>#N/A</v>
      </c>
      <c r="K401" s="120" t="str">
        <f ca="1">IF(C401&lt;&gt;0,IF(ISNUMBER(YEAR('Signature Sheet'!$H$31)),'Signature Sheet'!H$31,NOW()),"")</f>
        <v/>
      </c>
      <c r="L401" s="119" t="str">
        <f>IFERROR(_xlfn.SWITCH('Italian Bonds Settings'!I102,"New","INSERT","Update","UPDATE", "Delete","DELETE"),"")</f>
        <v/>
      </c>
    </row>
    <row r="402" spans="1:12">
      <c r="A402" s="109" t="str">
        <f>IF('Italian Bonds Settings'!C103&lt;&gt;"","XEUR","")</f>
        <v/>
      </c>
      <c r="B402" s="109" t="str">
        <f>'Italian Bonds Settings'!A103</f>
        <v/>
      </c>
      <c r="C402" s="109">
        <f>'Italian Bonds Settings'!B103</f>
        <v>0</v>
      </c>
      <c r="D402" s="109" t="e">
        <f>INDEX(add_Services!L:L,MATCH('Italian Bonds Settings'!C103,add_Services!Q:Q,0),1)</f>
        <v>#N/A</v>
      </c>
      <c r="E402" s="109" t="e">
        <f>INDEX(add_Services!M:M,MATCH('Italian Bonds Settings'!C103,add_Services!Q:Q,0),1)</f>
        <v>#N/A</v>
      </c>
      <c r="F402" s="111">
        <f>'Italian Bonds Settings'!D103</f>
        <v>0</v>
      </c>
      <c r="G402" s="109" t="str">
        <f>IF('Italian Bonds Settings'!C103&lt;&gt;"","TIN","")</f>
        <v/>
      </c>
      <c r="H402" s="129" t="e">
        <f>_xlfn.SWITCH('Italian Bonds Settings'!E103,"Aggregation","AGGREGATE","Gross","GROSS","Netting ('UNWIND')","NET","Netting with Strange Nets ('NET/SPLIT')","NET","Aggregation with Linking","AGGREGATE")</f>
        <v>#N/A</v>
      </c>
      <c r="I402" s="109" t="e">
        <f>_xlfn.SWITCH('Italian Bonds Settings'!F103,"released","RELEASED","on hold","HOLD")</f>
        <v>#N/A</v>
      </c>
      <c r="J402" s="129" t="e">
        <f>IF(H402&lt;&gt;"",IF('Italian Bonds Settings'!E103="Gross","",IF(OR('Italian Bonds Settings'!E103="Netting with Strange Nets ('NET/SPLIT')",'Italian Bonds Settings'!E103="Aggregation"),"NET/SPLIT","UNWIND")),"")</f>
        <v>#N/A</v>
      </c>
      <c r="K402" s="120" t="str">
        <f ca="1">IF(C402&lt;&gt;0,IF(ISNUMBER(YEAR('Signature Sheet'!$H$31)),'Signature Sheet'!H$31,NOW()),"")</f>
        <v/>
      </c>
      <c r="L402" s="119" t="str">
        <f>IFERROR(_xlfn.SWITCH('Italian Bonds Settings'!I103,"New","INSERT","Update","UPDATE", "Delete","DELETE"),"")</f>
        <v/>
      </c>
    </row>
    <row r="403" spans="1:12">
      <c r="A403" s="109" t="str">
        <f>IF('Italian Bonds Settings'!C104&lt;&gt;"","XEUR","")</f>
        <v/>
      </c>
      <c r="B403" s="109" t="str">
        <f>'Italian Bonds Settings'!A104</f>
        <v/>
      </c>
      <c r="C403" s="109">
        <f>'Italian Bonds Settings'!B104</f>
        <v>0</v>
      </c>
      <c r="D403" s="109" t="e">
        <f>INDEX(add_Services!L:L,MATCH('Italian Bonds Settings'!C104,add_Services!Q:Q,0),1)</f>
        <v>#N/A</v>
      </c>
      <c r="E403" s="109" t="e">
        <f>INDEX(add_Services!M:M,MATCH('Italian Bonds Settings'!C104,add_Services!Q:Q,0),1)</f>
        <v>#N/A</v>
      </c>
      <c r="F403" s="111">
        <f>'Italian Bonds Settings'!D104</f>
        <v>0</v>
      </c>
      <c r="G403" s="109" t="str">
        <f>IF('Italian Bonds Settings'!C104&lt;&gt;"","TIN","")</f>
        <v/>
      </c>
      <c r="H403" s="129" t="e">
        <f>_xlfn.SWITCH('Italian Bonds Settings'!E104,"Aggregation","AGGREGATE","Gross","GROSS","Netting ('UNWIND')","NET","Netting with Strange Nets ('NET/SPLIT')","NET","Aggregation with Linking","AGGREGATE")</f>
        <v>#N/A</v>
      </c>
      <c r="I403" s="109" t="e">
        <f>_xlfn.SWITCH('Italian Bonds Settings'!F104,"released","RELEASED","on hold","HOLD")</f>
        <v>#N/A</v>
      </c>
      <c r="J403" s="129" t="e">
        <f>IF(H403&lt;&gt;"",IF('Italian Bonds Settings'!E104="Gross","",IF(OR('Italian Bonds Settings'!E104="Netting with Strange Nets ('NET/SPLIT')",'Italian Bonds Settings'!E104="Aggregation"),"NET/SPLIT","UNWIND")),"")</f>
        <v>#N/A</v>
      </c>
      <c r="K403" s="120" t="str">
        <f ca="1">IF(C403&lt;&gt;0,IF(ISNUMBER(YEAR('Signature Sheet'!$H$31)),'Signature Sheet'!H$31,NOW()),"")</f>
        <v/>
      </c>
      <c r="L403" s="119" t="str">
        <f>IFERROR(_xlfn.SWITCH('Italian Bonds Settings'!I104,"New","INSERT","Update","UPDATE", "Delete","DELETE"),"")</f>
        <v/>
      </c>
    </row>
    <row r="404" spans="1:12">
      <c r="A404" s="109" t="str">
        <f>IF('Italian Bonds Settings'!C105&lt;&gt;"","XEUR","")</f>
        <v/>
      </c>
      <c r="B404" s="109" t="str">
        <f>'Italian Bonds Settings'!A105</f>
        <v/>
      </c>
      <c r="C404" s="109">
        <f>'Italian Bonds Settings'!B105</f>
        <v>0</v>
      </c>
      <c r="D404" s="109" t="e">
        <f>INDEX(add_Services!L:L,MATCH('Italian Bonds Settings'!C105,add_Services!Q:Q,0),1)</f>
        <v>#N/A</v>
      </c>
      <c r="E404" s="109" t="e">
        <f>INDEX(add_Services!M:M,MATCH('Italian Bonds Settings'!C105,add_Services!Q:Q,0),1)</f>
        <v>#N/A</v>
      </c>
      <c r="F404" s="111">
        <f>'Italian Bonds Settings'!D105</f>
        <v>0</v>
      </c>
      <c r="G404" s="109" t="str">
        <f>IF('Italian Bonds Settings'!C105&lt;&gt;"","TIN","")</f>
        <v/>
      </c>
      <c r="H404" s="129" t="e">
        <f>_xlfn.SWITCH('Italian Bonds Settings'!E105,"Aggregation","AGGREGATE","Gross","GROSS","Netting ('UNWIND')","NET","Netting with Strange Nets ('NET/SPLIT')","NET","Aggregation with Linking","AGGREGATE")</f>
        <v>#N/A</v>
      </c>
      <c r="I404" s="109" t="e">
        <f>_xlfn.SWITCH('Italian Bonds Settings'!F105,"released","RELEASED","on hold","HOLD")</f>
        <v>#N/A</v>
      </c>
      <c r="J404" s="129" t="e">
        <f>IF(H404&lt;&gt;"",IF('Italian Bonds Settings'!E105="Gross","",IF(OR('Italian Bonds Settings'!E105="Netting with Strange Nets ('NET/SPLIT')",'Italian Bonds Settings'!E105="Aggregation"),"NET/SPLIT","UNWIND")),"")</f>
        <v>#N/A</v>
      </c>
      <c r="K404" s="120" t="str">
        <f ca="1">IF(C404&lt;&gt;0,IF(ISNUMBER(YEAR('Signature Sheet'!$H$31)),'Signature Sheet'!H$31,NOW()),"")</f>
        <v/>
      </c>
      <c r="L404" s="119" t="str">
        <f>IFERROR(_xlfn.SWITCH('Italian Bonds Settings'!I105,"New","INSERT","Update","UPDATE", "Delete","DELETE"),"")</f>
        <v/>
      </c>
    </row>
    <row r="405" spans="1:12">
      <c r="A405" s="109" t="str">
        <f>IF('Italian Bonds Settings'!C106&lt;&gt;"","XEUR","")</f>
        <v/>
      </c>
      <c r="B405" s="109" t="str">
        <f>'Italian Bonds Settings'!A106</f>
        <v/>
      </c>
      <c r="C405" s="109">
        <f>'Italian Bonds Settings'!B106</f>
        <v>0</v>
      </c>
      <c r="D405" s="109" t="e">
        <f>INDEX(add_Services!L:L,MATCH('Italian Bonds Settings'!C106,add_Services!Q:Q,0),1)</f>
        <v>#N/A</v>
      </c>
      <c r="E405" s="109" t="e">
        <f>INDEX(add_Services!M:M,MATCH('Italian Bonds Settings'!C106,add_Services!Q:Q,0),1)</f>
        <v>#N/A</v>
      </c>
      <c r="F405" s="111">
        <f>'Italian Bonds Settings'!D106</f>
        <v>0</v>
      </c>
      <c r="G405" s="109" t="str">
        <f>IF('Italian Bonds Settings'!C106&lt;&gt;"","TIN","")</f>
        <v/>
      </c>
      <c r="H405" s="129" t="e">
        <f>_xlfn.SWITCH('Italian Bonds Settings'!E106,"Aggregation","AGGREGATE","Gross","GROSS","Netting ('UNWIND')","NET","Netting with Strange Nets ('NET/SPLIT')","NET","Aggregation with Linking","AGGREGATE")</f>
        <v>#N/A</v>
      </c>
      <c r="I405" s="109" t="e">
        <f>_xlfn.SWITCH('Italian Bonds Settings'!F106,"released","RELEASED","on hold","HOLD")</f>
        <v>#N/A</v>
      </c>
      <c r="J405" s="129" t="e">
        <f>IF(H405&lt;&gt;"",IF('Italian Bonds Settings'!E106="Gross","",IF(OR('Italian Bonds Settings'!E106="Netting with Strange Nets ('NET/SPLIT')",'Italian Bonds Settings'!E106="Aggregation"),"NET/SPLIT","UNWIND")),"")</f>
        <v>#N/A</v>
      </c>
      <c r="K405" s="120" t="str">
        <f ca="1">IF(C405&lt;&gt;0,IF(ISNUMBER(YEAR('Signature Sheet'!$H$31)),'Signature Sheet'!H$31,NOW()),"")</f>
        <v/>
      </c>
      <c r="L405" s="119" t="str">
        <f>IFERROR(_xlfn.SWITCH('Italian Bonds Settings'!I106,"New","INSERT","Update","UPDATE", "Delete","DELETE"),"")</f>
        <v/>
      </c>
    </row>
    <row r="406" spans="1:12">
      <c r="A406" s="109" t="str">
        <f>IF('Italian Bonds Settings'!C107&lt;&gt;"","XEUR","")</f>
        <v/>
      </c>
      <c r="B406" s="109" t="str">
        <f>'Italian Bonds Settings'!A107</f>
        <v/>
      </c>
      <c r="C406" s="109">
        <f>'Italian Bonds Settings'!B107</f>
        <v>0</v>
      </c>
      <c r="D406" s="109" t="e">
        <f>INDEX(add_Services!L:L,MATCH('Italian Bonds Settings'!C107,add_Services!Q:Q,0),1)</f>
        <v>#N/A</v>
      </c>
      <c r="E406" s="109" t="e">
        <f>INDEX(add_Services!M:M,MATCH('Italian Bonds Settings'!C107,add_Services!Q:Q,0),1)</f>
        <v>#N/A</v>
      </c>
      <c r="F406" s="111">
        <f>'Italian Bonds Settings'!D107</f>
        <v>0</v>
      </c>
      <c r="G406" s="109" t="str">
        <f>IF('Italian Bonds Settings'!C107&lt;&gt;"","TIN","")</f>
        <v/>
      </c>
      <c r="H406" s="129" t="e">
        <f>_xlfn.SWITCH('Italian Bonds Settings'!E107,"Aggregation","AGGREGATE","Gross","GROSS","Netting ('UNWIND')","NET","Netting with Strange Nets ('NET/SPLIT')","NET","Aggregation with Linking","AGGREGATE")</f>
        <v>#N/A</v>
      </c>
      <c r="I406" s="109" t="e">
        <f>_xlfn.SWITCH('Italian Bonds Settings'!F107,"released","RELEASED","on hold","HOLD")</f>
        <v>#N/A</v>
      </c>
      <c r="J406" s="129" t="e">
        <f>IF(H406&lt;&gt;"",IF('Italian Bonds Settings'!E107="Gross","",IF(OR('Italian Bonds Settings'!E107="Netting with Strange Nets ('NET/SPLIT')",'Italian Bonds Settings'!E107="Aggregation"),"NET/SPLIT","UNWIND")),"")</f>
        <v>#N/A</v>
      </c>
      <c r="K406" s="120" t="str">
        <f ca="1">IF(C406&lt;&gt;0,IF(ISNUMBER(YEAR('Signature Sheet'!$H$31)),'Signature Sheet'!H$31,NOW()),"")</f>
        <v/>
      </c>
      <c r="L406" s="119" t="str">
        <f>IFERROR(_xlfn.SWITCH('Italian Bonds Settings'!I107,"New","INSERT","Update","UPDATE", "Delete","DELETE"),"")</f>
        <v/>
      </c>
    </row>
    <row r="407" spans="1:12">
      <c r="A407" s="109" t="str">
        <f>IF('Italian Bonds Settings'!C108&lt;&gt;"","XEUR","")</f>
        <v/>
      </c>
      <c r="B407" s="109" t="str">
        <f>'Italian Bonds Settings'!A108</f>
        <v/>
      </c>
      <c r="C407" s="109">
        <f>'Italian Bonds Settings'!B108</f>
        <v>0</v>
      </c>
      <c r="D407" s="109" t="e">
        <f>INDEX(add_Services!L:L,MATCH('Italian Bonds Settings'!C108,add_Services!Q:Q,0),1)</f>
        <v>#N/A</v>
      </c>
      <c r="E407" s="109" t="e">
        <f>INDEX(add_Services!M:M,MATCH('Italian Bonds Settings'!C108,add_Services!Q:Q,0),1)</f>
        <v>#N/A</v>
      </c>
      <c r="F407" s="111">
        <f>'Italian Bonds Settings'!D108</f>
        <v>0</v>
      </c>
      <c r="G407" s="109" t="str">
        <f>IF('Italian Bonds Settings'!C108&lt;&gt;"","TIN","")</f>
        <v/>
      </c>
      <c r="H407" s="129" t="e">
        <f>_xlfn.SWITCH('Italian Bonds Settings'!E108,"Aggregation","AGGREGATE","Gross","GROSS","Netting ('UNWIND')","NET","Netting with Strange Nets ('NET/SPLIT')","NET","Aggregation with Linking","AGGREGATE")</f>
        <v>#N/A</v>
      </c>
      <c r="I407" s="109" t="e">
        <f>_xlfn.SWITCH('Italian Bonds Settings'!F108,"released","RELEASED","on hold","HOLD")</f>
        <v>#N/A</v>
      </c>
      <c r="J407" s="129" t="e">
        <f>IF(H407&lt;&gt;"",IF('Italian Bonds Settings'!E108="Gross","",IF(OR('Italian Bonds Settings'!E108="Netting with Strange Nets ('NET/SPLIT')",'Italian Bonds Settings'!E108="Aggregation"),"NET/SPLIT","UNWIND")),"")</f>
        <v>#N/A</v>
      </c>
      <c r="K407" s="120" t="str">
        <f ca="1">IF(C407&lt;&gt;0,IF(ISNUMBER(YEAR('Signature Sheet'!$H$31)),'Signature Sheet'!H$31,NOW()),"")</f>
        <v/>
      </c>
      <c r="L407" s="119" t="str">
        <f>IFERROR(_xlfn.SWITCH('Italian Bonds Settings'!I108,"New","INSERT","Update","UPDATE", "Delete","DELETE"),"")</f>
        <v/>
      </c>
    </row>
    <row r="408" spans="1:12">
      <c r="A408" s="109" t="str">
        <f>IF('Italian Bonds Settings'!C109&lt;&gt;"","XEUR","")</f>
        <v/>
      </c>
      <c r="B408" s="109" t="str">
        <f>'Italian Bonds Settings'!A109</f>
        <v/>
      </c>
      <c r="C408" s="109">
        <f>'Italian Bonds Settings'!B109</f>
        <v>0</v>
      </c>
      <c r="D408" s="109" t="e">
        <f>INDEX(add_Services!L:L,MATCH('Italian Bonds Settings'!C109,add_Services!Q:Q,0),1)</f>
        <v>#N/A</v>
      </c>
      <c r="E408" s="109" t="e">
        <f>INDEX(add_Services!M:M,MATCH('Italian Bonds Settings'!C109,add_Services!Q:Q,0),1)</f>
        <v>#N/A</v>
      </c>
      <c r="F408" s="111">
        <f>'Italian Bonds Settings'!D109</f>
        <v>0</v>
      </c>
      <c r="G408" s="109" t="str">
        <f>IF('Italian Bonds Settings'!C109&lt;&gt;"","TIN","")</f>
        <v/>
      </c>
      <c r="H408" s="129" t="e">
        <f>_xlfn.SWITCH('Italian Bonds Settings'!E109,"Aggregation","AGGREGATE","Gross","GROSS","Netting ('UNWIND')","NET","Netting with Strange Nets ('NET/SPLIT')","NET","Aggregation with Linking","AGGREGATE")</f>
        <v>#N/A</v>
      </c>
      <c r="I408" s="109" t="e">
        <f>_xlfn.SWITCH('Italian Bonds Settings'!F109,"released","RELEASED","on hold","HOLD")</f>
        <v>#N/A</v>
      </c>
      <c r="J408" s="129" t="e">
        <f>IF(H408&lt;&gt;"",IF('Italian Bonds Settings'!E109="Gross","",IF(OR('Italian Bonds Settings'!E109="Netting with Strange Nets ('NET/SPLIT')",'Italian Bonds Settings'!E109="Aggregation"),"NET/SPLIT","UNWIND")),"")</f>
        <v>#N/A</v>
      </c>
      <c r="K408" s="120" t="str">
        <f ca="1">IF(C408&lt;&gt;0,IF(ISNUMBER(YEAR('Signature Sheet'!$H$31)),'Signature Sheet'!H$31,NOW()),"")</f>
        <v/>
      </c>
      <c r="L408" s="119" t="str">
        <f>IFERROR(_xlfn.SWITCH('Italian Bonds Settings'!I109,"New","INSERT","Update","UPDATE", "Delete","DELETE"),"")</f>
        <v/>
      </c>
    </row>
    <row r="409" spans="1:12">
      <c r="A409" s="109" t="str">
        <f>IF('Italian Bonds Settings'!C110&lt;&gt;"","XEUR","")</f>
        <v/>
      </c>
      <c r="B409" s="109" t="str">
        <f>'Italian Bonds Settings'!A110</f>
        <v/>
      </c>
      <c r="C409" s="109">
        <f>'Italian Bonds Settings'!B110</f>
        <v>0</v>
      </c>
      <c r="D409" s="109" t="e">
        <f>INDEX(add_Services!L:L,MATCH('Italian Bonds Settings'!C110,add_Services!Q:Q,0),1)</f>
        <v>#N/A</v>
      </c>
      <c r="E409" s="109" t="e">
        <f>INDEX(add_Services!M:M,MATCH('Italian Bonds Settings'!C110,add_Services!Q:Q,0),1)</f>
        <v>#N/A</v>
      </c>
      <c r="F409" s="111">
        <f>'Italian Bonds Settings'!D110</f>
        <v>0</v>
      </c>
      <c r="G409" s="109" t="str">
        <f>IF('Italian Bonds Settings'!C110&lt;&gt;"","TIN","")</f>
        <v/>
      </c>
      <c r="H409" s="129" t="e">
        <f>_xlfn.SWITCH('Italian Bonds Settings'!E110,"Aggregation","AGGREGATE","Gross","GROSS","Netting ('UNWIND')","NET","Netting with Strange Nets ('NET/SPLIT')","NET","Aggregation with Linking","AGGREGATE")</f>
        <v>#N/A</v>
      </c>
      <c r="I409" s="109" t="e">
        <f>_xlfn.SWITCH('Italian Bonds Settings'!F110,"released","RELEASED","on hold","HOLD")</f>
        <v>#N/A</v>
      </c>
      <c r="J409" s="129" t="e">
        <f>IF(H409&lt;&gt;"",IF('Italian Bonds Settings'!E110="Gross","",IF(OR('Italian Bonds Settings'!E110="Netting with Strange Nets ('NET/SPLIT')",'Italian Bonds Settings'!E110="Aggregation"),"NET/SPLIT","UNWIND")),"")</f>
        <v>#N/A</v>
      </c>
      <c r="K409" s="120" t="str">
        <f ca="1">IF(C409&lt;&gt;0,IF(ISNUMBER(YEAR('Signature Sheet'!$H$31)),'Signature Sheet'!H$31,NOW()),"")</f>
        <v/>
      </c>
      <c r="L409" s="119" t="str">
        <f>IFERROR(_xlfn.SWITCH('Italian Bonds Settings'!I110,"New","INSERT","Update","UPDATE", "Delete","DELETE"),"")</f>
        <v/>
      </c>
    </row>
    <row r="410" spans="1:12">
      <c r="A410" s="109" t="str">
        <f>IF('Italian Bonds Settings'!C111&lt;&gt;"","XEUR","")</f>
        <v/>
      </c>
      <c r="B410" s="109" t="str">
        <f>'Italian Bonds Settings'!A111</f>
        <v/>
      </c>
      <c r="C410" s="109">
        <f>'Italian Bonds Settings'!B111</f>
        <v>0</v>
      </c>
      <c r="D410" s="109" t="e">
        <f>INDEX(add_Services!L:L,MATCH('Italian Bonds Settings'!C111,add_Services!Q:Q,0),1)</f>
        <v>#N/A</v>
      </c>
      <c r="E410" s="109" t="e">
        <f>INDEX(add_Services!M:M,MATCH('Italian Bonds Settings'!C111,add_Services!Q:Q,0),1)</f>
        <v>#N/A</v>
      </c>
      <c r="F410" s="111">
        <f>'Italian Bonds Settings'!D111</f>
        <v>0</v>
      </c>
      <c r="G410" s="109" t="str">
        <f>IF('Italian Bonds Settings'!C111&lt;&gt;"","TIN","")</f>
        <v/>
      </c>
      <c r="H410" s="129" t="e">
        <f>_xlfn.SWITCH('Italian Bonds Settings'!E111,"Aggregation","AGGREGATE","Gross","GROSS","Netting ('UNWIND')","NET","Netting with Strange Nets ('NET/SPLIT')","NET","Aggregation with Linking","AGGREGATE")</f>
        <v>#N/A</v>
      </c>
      <c r="I410" s="109" t="e">
        <f>_xlfn.SWITCH('Italian Bonds Settings'!F111,"released","RELEASED","on hold","HOLD")</f>
        <v>#N/A</v>
      </c>
      <c r="J410" s="129" t="e">
        <f>IF(H410&lt;&gt;"",IF('Italian Bonds Settings'!E111="Gross","",IF(OR('Italian Bonds Settings'!E111="Netting with Strange Nets ('NET/SPLIT')",'Italian Bonds Settings'!E111="Aggregation"),"NET/SPLIT","UNWIND")),"")</f>
        <v>#N/A</v>
      </c>
      <c r="K410" s="120" t="str">
        <f ca="1">IF(C410&lt;&gt;0,IF(ISNUMBER(YEAR('Signature Sheet'!$H$31)),'Signature Sheet'!H$31,NOW()),"")</f>
        <v/>
      </c>
      <c r="L410" s="119" t="str">
        <f>IFERROR(_xlfn.SWITCH('Italian Bonds Settings'!I111,"New","INSERT","Update","UPDATE", "Delete","DELETE"),"")</f>
        <v/>
      </c>
    </row>
    <row r="411" spans="1:12">
      <c r="A411" s="109" t="str">
        <f>IF('Italian Bonds Settings'!C112&lt;&gt;"","XEUR","")</f>
        <v/>
      </c>
      <c r="B411" s="109" t="str">
        <f>'Italian Bonds Settings'!A112</f>
        <v/>
      </c>
      <c r="C411" s="109">
        <f>'Italian Bonds Settings'!B112</f>
        <v>0</v>
      </c>
      <c r="D411" s="109" t="e">
        <f>INDEX(add_Services!L:L,MATCH('Italian Bonds Settings'!C112,add_Services!Q:Q,0),1)</f>
        <v>#N/A</v>
      </c>
      <c r="E411" s="109" t="e">
        <f>INDEX(add_Services!M:M,MATCH('Italian Bonds Settings'!C112,add_Services!Q:Q,0),1)</f>
        <v>#N/A</v>
      </c>
      <c r="F411" s="111">
        <f>'Italian Bonds Settings'!D112</f>
        <v>0</v>
      </c>
      <c r="G411" s="109" t="str">
        <f>IF('Italian Bonds Settings'!C112&lt;&gt;"","TIN","")</f>
        <v/>
      </c>
      <c r="H411" s="129" t="e">
        <f>_xlfn.SWITCH('Italian Bonds Settings'!E112,"Aggregation","AGGREGATE","Gross","GROSS","Netting ('UNWIND')","NET","Netting with Strange Nets ('NET/SPLIT')","NET","Aggregation with Linking","AGGREGATE")</f>
        <v>#N/A</v>
      </c>
      <c r="I411" s="109" t="e">
        <f>_xlfn.SWITCH('Italian Bonds Settings'!F112,"released","RELEASED","on hold","HOLD")</f>
        <v>#N/A</v>
      </c>
      <c r="J411" s="129" t="e">
        <f>IF(H411&lt;&gt;"",IF('Italian Bonds Settings'!E112="Gross","",IF(OR('Italian Bonds Settings'!E112="Netting with Strange Nets ('NET/SPLIT')",'Italian Bonds Settings'!E112="Aggregation"),"NET/SPLIT","UNWIND")),"")</f>
        <v>#N/A</v>
      </c>
      <c r="K411" s="120" t="str">
        <f ca="1">IF(C411&lt;&gt;0,IF(ISNUMBER(YEAR('Signature Sheet'!$H$31)),'Signature Sheet'!H$31,NOW()),"")</f>
        <v/>
      </c>
      <c r="L411" s="119" t="str">
        <f>IFERROR(_xlfn.SWITCH('Italian Bonds Settings'!I112,"New","INSERT","Update","UPDATE", "Delete","DELETE"),"")</f>
        <v/>
      </c>
    </row>
    <row r="412" spans="1:12">
      <c r="A412" s="109" t="str">
        <f>IF('Italian Bonds Settings'!C113&lt;&gt;"","XEUR","")</f>
        <v/>
      </c>
      <c r="B412" s="109" t="str">
        <f>'Italian Bonds Settings'!A113</f>
        <v/>
      </c>
      <c r="C412" s="109">
        <f>'Italian Bonds Settings'!B113</f>
        <v>0</v>
      </c>
      <c r="D412" s="109" t="e">
        <f>INDEX(add_Services!L:L,MATCH('Italian Bonds Settings'!C113,add_Services!Q:Q,0),1)</f>
        <v>#N/A</v>
      </c>
      <c r="E412" s="109" t="e">
        <f>INDEX(add_Services!M:M,MATCH('Italian Bonds Settings'!C113,add_Services!Q:Q,0),1)</f>
        <v>#N/A</v>
      </c>
      <c r="F412" s="111">
        <f>'Italian Bonds Settings'!D113</f>
        <v>0</v>
      </c>
      <c r="G412" s="109" t="str">
        <f>IF('Italian Bonds Settings'!C113&lt;&gt;"","TIN","")</f>
        <v/>
      </c>
      <c r="H412" s="129" t="e">
        <f>_xlfn.SWITCH('Italian Bonds Settings'!E113,"Aggregation","AGGREGATE","Gross","GROSS","Netting ('UNWIND')","NET","Netting with Strange Nets ('NET/SPLIT')","NET","Aggregation with Linking","AGGREGATE")</f>
        <v>#N/A</v>
      </c>
      <c r="I412" s="109" t="e">
        <f>_xlfn.SWITCH('Italian Bonds Settings'!F113,"released","RELEASED","on hold","HOLD")</f>
        <v>#N/A</v>
      </c>
      <c r="J412" s="129" t="e">
        <f>IF(H412&lt;&gt;"",IF('Italian Bonds Settings'!E113="Gross","",IF(OR('Italian Bonds Settings'!E113="Netting with Strange Nets ('NET/SPLIT')",'Italian Bonds Settings'!E113="Aggregation"),"NET/SPLIT","UNWIND")),"")</f>
        <v>#N/A</v>
      </c>
      <c r="K412" s="120" t="str">
        <f ca="1">IF(C412&lt;&gt;0,IF(ISNUMBER(YEAR('Signature Sheet'!$H$31)),'Signature Sheet'!H$31,NOW()),"")</f>
        <v/>
      </c>
      <c r="L412" s="119" t="str">
        <f>IFERROR(_xlfn.SWITCH('Italian Bonds Settings'!I113,"New","INSERT","Update","UPDATE", "Delete","DELETE"),"")</f>
        <v/>
      </c>
    </row>
    <row r="413" spans="1:12">
      <c r="A413" s="109" t="str">
        <f>IF('Italian Bonds Settings'!C114&lt;&gt;"","XEUR","")</f>
        <v/>
      </c>
      <c r="B413" s="109" t="str">
        <f>'Italian Bonds Settings'!A114</f>
        <v/>
      </c>
      <c r="C413" s="109">
        <f>'Italian Bonds Settings'!B114</f>
        <v>0</v>
      </c>
      <c r="D413" s="109" t="e">
        <f>INDEX(add_Services!L:L,MATCH('Italian Bonds Settings'!C114,add_Services!Q:Q,0),1)</f>
        <v>#N/A</v>
      </c>
      <c r="E413" s="109" t="e">
        <f>INDEX(add_Services!M:M,MATCH('Italian Bonds Settings'!C114,add_Services!Q:Q,0),1)</f>
        <v>#N/A</v>
      </c>
      <c r="F413" s="111">
        <f>'Italian Bonds Settings'!D114</f>
        <v>0</v>
      </c>
      <c r="G413" s="109" t="str">
        <f>IF('Italian Bonds Settings'!C114&lt;&gt;"","TIN","")</f>
        <v/>
      </c>
      <c r="H413" s="129" t="e">
        <f>_xlfn.SWITCH('Italian Bonds Settings'!E114,"Aggregation","AGGREGATE","Gross","GROSS","Netting ('UNWIND')","NET","Netting with Strange Nets ('NET/SPLIT')","NET","Aggregation with Linking","AGGREGATE")</f>
        <v>#N/A</v>
      </c>
      <c r="I413" s="109" t="e">
        <f>_xlfn.SWITCH('Italian Bonds Settings'!F114,"released","RELEASED","on hold","HOLD")</f>
        <v>#N/A</v>
      </c>
      <c r="J413" s="129" t="e">
        <f>IF(H413&lt;&gt;"",IF('Italian Bonds Settings'!E114="Gross","",IF(OR('Italian Bonds Settings'!E114="Netting with Strange Nets ('NET/SPLIT')",'Italian Bonds Settings'!E114="Aggregation"),"NET/SPLIT","UNWIND")),"")</f>
        <v>#N/A</v>
      </c>
      <c r="K413" s="120" t="str">
        <f ca="1">IF(C413&lt;&gt;0,IF(ISNUMBER(YEAR('Signature Sheet'!$H$31)),'Signature Sheet'!H$31,NOW()),"")</f>
        <v/>
      </c>
      <c r="L413" s="119" t="str">
        <f>IFERROR(_xlfn.SWITCH('Italian Bonds Settings'!I114,"New","INSERT","Update","UPDATE", "Delete","DELETE"),"")</f>
        <v/>
      </c>
    </row>
    <row r="414" spans="1:12">
      <c r="A414" s="109" t="str">
        <f>IF('Italian Bonds Settings'!C115&lt;&gt;"","XEUR","")</f>
        <v/>
      </c>
      <c r="B414" s="109" t="str">
        <f>'Italian Bonds Settings'!A115</f>
        <v/>
      </c>
      <c r="C414" s="109">
        <f>'Italian Bonds Settings'!B115</f>
        <v>0</v>
      </c>
      <c r="D414" s="109" t="e">
        <f>INDEX(add_Services!L:L,MATCH('Italian Bonds Settings'!C115,add_Services!Q:Q,0),1)</f>
        <v>#N/A</v>
      </c>
      <c r="E414" s="109" t="e">
        <f>INDEX(add_Services!M:M,MATCH('Italian Bonds Settings'!C115,add_Services!Q:Q,0),1)</f>
        <v>#N/A</v>
      </c>
      <c r="F414" s="111">
        <f>'Italian Bonds Settings'!D115</f>
        <v>0</v>
      </c>
      <c r="G414" s="109" t="str">
        <f>IF('Italian Bonds Settings'!C115&lt;&gt;"","TIN","")</f>
        <v/>
      </c>
      <c r="H414" s="129" t="e">
        <f>_xlfn.SWITCH('Italian Bonds Settings'!E115,"Aggregation","AGGREGATE","Gross","GROSS","Netting ('UNWIND')","NET","Netting with Strange Nets ('NET/SPLIT')","NET","Aggregation with Linking","AGGREGATE")</f>
        <v>#N/A</v>
      </c>
      <c r="I414" s="109" t="e">
        <f>_xlfn.SWITCH('Italian Bonds Settings'!F115,"released","RELEASED","on hold","HOLD")</f>
        <v>#N/A</v>
      </c>
      <c r="J414" s="129" t="e">
        <f>IF(H414&lt;&gt;"",IF('Italian Bonds Settings'!E115="Gross","",IF(OR('Italian Bonds Settings'!E115="Netting with Strange Nets ('NET/SPLIT')",'Italian Bonds Settings'!E115="Aggregation"),"NET/SPLIT","UNWIND")),"")</f>
        <v>#N/A</v>
      </c>
      <c r="K414" s="120" t="str">
        <f ca="1">IF(C414&lt;&gt;0,IF(ISNUMBER(YEAR('Signature Sheet'!$H$31)),'Signature Sheet'!H$31,NOW()),"")</f>
        <v/>
      </c>
      <c r="L414" s="119" t="str">
        <f>IFERROR(_xlfn.SWITCH('Italian Bonds Settings'!I115,"New","INSERT","Update","UPDATE", "Delete","DELETE"),"")</f>
        <v/>
      </c>
    </row>
    <row r="415" spans="1:12">
      <c r="A415" s="109" t="str">
        <f>IF('Italian Bonds Settings'!C116&lt;&gt;"","XEUR","")</f>
        <v/>
      </c>
      <c r="B415" s="109" t="str">
        <f>'Italian Bonds Settings'!A116</f>
        <v/>
      </c>
      <c r="C415" s="109">
        <f>'Italian Bonds Settings'!B116</f>
        <v>0</v>
      </c>
      <c r="D415" s="109" t="e">
        <f>INDEX(add_Services!L:L,MATCH('Italian Bonds Settings'!C116,add_Services!Q:Q,0),1)</f>
        <v>#N/A</v>
      </c>
      <c r="E415" s="109" t="e">
        <f>INDEX(add_Services!M:M,MATCH('Italian Bonds Settings'!C116,add_Services!Q:Q,0),1)</f>
        <v>#N/A</v>
      </c>
      <c r="F415" s="111">
        <f>'Italian Bonds Settings'!D116</f>
        <v>0</v>
      </c>
      <c r="G415" s="109" t="str">
        <f>IF('Italian Bonds Settings'!C116&lt;&gt;"","TIN","")</f>
        <v/>
      </c>
      <c r="H415" s="129" t="e">
        <f>_xlfn.SWITCH('Italian Bonds Settings'!E116,"Aggregation","AGGREGATE","Gross","GROSS","Netting ('UNWIND')","NET","Netting with Strange Nets ('NET/SPLIT')","NET","Aggregation with Linking","AGGREGATE")</f>
        <v>#N/A</v>
      </c>
      <c r="I415" s="109" t="e">
        <f>_xlfn.SWITCH('Italian Bonds Settings'!F116,"released","RELEASED","on hold","HOLD")</f>
        <v>#N/A</v>
      </c>
      <c r="J415" s="129" t="e">
        <f>IF(H415&lt;&gt;"",IF('Italian Bonds Settings'!E116="Gross","",IF(OR('Italian Bonds Settings'!E116="Netting with Strange Nets ('NET/SPLIT')",'Italian Bonds Settings'!E116="Aggregation"),"NET/SPLIT","UNWIND")),"")</f>
        <v>#N/A</v>
      </c>
      <c r="K415" s="120" t="str">
        <f ca="1">IF(C415&lt;&gt;0,IF(ISNUMBER(YEAR('Signature Sheet'!$H$31)),'Signature Sheet'!H$31,NOW()),"")</f>
        <v/>
      </c>
      <c r="L415" s="119" t="str">
        <f>IFERROR(_xlfn.SWITCH('Italian Bonds Settings'!I116,"New","INSERT","Update","UPDATE", "Delete","DELETE"),"")</f>
        <v/>
      </c>
    </row>
    <row r="416" spans="1:12">
      <c r="A416" s="109" t="str">
        <f>IF('Italian Bonds Settings'!C117&lt;&gt;"","XEUR","")</f>
        <v/>
      </c>
      <c r="B416" s="109" t="str">
        <f>'Italian Bonds Settings'!A117</f>
        <v/>
      </c>
      <c r="C416" s="109">
        <f>'Italian Bonds Settings'!B117</f>
        <v>0</v>
      </c>
      <c r="D416" s="109" t="e">
        <f>INDEX(add_Services!L:L,MATCH('Italian Bonds Settings'!C117,add_Services!Q:Q,0),1)</f>
        <v>#N/A</v>
      </c>
      <c r="E416" s="109" t="e">
        <f>INDEX(add_Services!M:M,MATCH('Italian Bonds Settings'!C117,add_Services!Q:Q,0),1)</f>
        <v>#N/A</v>
      </c>
      <c r="F416" s="111">
        <f>'Italian Bonds Settings'!D117</f>
        <v>0</v>
      </c>
      <c r="G416" s="109" t="str">
        <f>IF('Italian Bonds Settings'!C117&lt;&gt;"","TIN","")</f>
        <v/>
      </c>
      <c r="H416" s="129" t="e">
        <f>_xlfn.SWITCH('Italian Bonds Settings'!E117,"Aggregation","AGGREGATE","Gross","GROSS","Netting ('UNWIND')","NET","Netting with Strange Nets ('NET/SPLIT')","NET","Aggregation with Linking","AGGREGATE")</f>
        <v>#N/A</v>
      </c>
      <c r="I416" s="109" t="e">
        <f>_xlfn.SWITCH('Italian Bonds Settings'!F117,"released","RELEASED","on hold","HOLD")</f>
        <v>#N/A</v>
      </c>
      <c r="J416" s="129" t="e">
        <f>IF(H416&lt;&gt;"",IF('Italian Bonds Settings'!E117="Gross","",IF(OR('Italian Bonds Settings'!E117="Netting with Strange Nets ('NET/SPLIT')",'Italian Bonds Settings'!E117="Aggregation"),"NET/SPLIT","UNWIND")),"")</f>
        <v>#N/A</v>
      </c>
      <c r="K416" s="120" t="str">
        <f ca="1">IF(C416&lt;&gt;0,IF(ISNUMBER(YEAR('Signature Sheet'!$H$31)),'Signature Sheet'!H$31,NOW()),"")</f>
        <v/>
      </c>
      <c r="L416" s="119" t="str">
        <f>IFERROR(_xlfn.SWITCH('Italian Bonds Settings'!I117,"New","INSERT","Update","UPDATE", "Delete","DELETE"),"")</f>
        <v/>
      </c>
    </row>
    <row r="417" spans="1:12">
      <c r="A417" s="109" t="str">
        <f>IF('Italian Bonds Settings'!C118&lt;&gt;"","XEUR","")</f>
        <v/>
      </c>
      <c r="B417" s="109" t="str">
        <f>'Italian Bonds Settings'!A118</f>
        <v/>
      </c>
      <c r="C417" s="109">
        <f>'Italian Bonds Settings'!B118</f>
        <v>0</v>
      </c>
      <c r="D417" s="109" t="e">
        <f>INDEX(add_Services!L:L,MATCH('Italian Bonds Settings'!C118,add_Services!Q:Q,0),1)</f>
        <v>#N/A</v>
      </c>
      <c r="E417" s="109" t="e">
        <f>INDEX(add_Services!M:M,MATCH('Italian Bonds Settings'!C118,add_Services!Q:Q,0),1)</f>
        <v>#N/A</v>
      </c>
      <c r="F417" s="111">
        <f>'Italian Bonds Settings'!D118</f>
        <v>0</v>
      </c>
      <c r="G417" s="109" t="str">
        <f>IF('Italian Bonds Settings'!C118&lt;&gt;"","TIN","")</f>
        <v/>
      </c>
      <c r="H417" s="129" t="e">
        <f>_xlfn.SWITCH('Italian Bonds Settings'!E118,"Aggregation","AGGREGATE","Gross","GROSS","Netting ('UNWIND')","NET","Netting with Strange Nets ('NET/SPLIT')","NET","Aggregation with Linking","AGGREGATE")</f>
        <v>#N/A</v>
      </c>
      <c r="I417" s="109" t="e">
        <f>_xlfn.SWITCH('Italian Bonds Settings'!F118,"released","RELEASED","on hold","HOLD")</f>
        <v>#N/A</v>
      </c>
      <c r="J417" s="129" t="e">
        <f>IF(H417&lt;&gt;"",IF('Italian Bonds Settings'!E118="Gross","",IF(OR('Italian Bonds Settings'!E118="Netting with Strange Nets ('NET/SPLIT')",'Italian Bonds Settings'!E118="Aggregation"),"NET/SPLIT","UNWIND")),"")</f>
        <v>#N/A</v>
      </c>
      <c r="K417" s="120" t="str">
        <f ca="1">IF(C417&lt;&gt;0,IF(ISNUMBER(YEAR('Signature Sheet'!$H$31)),'Signature Sheet'!H$31,NOW()),"")</f>
        <v/>
      </c>
      <c r="L417" s="119" t="str">
        <f>IFERROR(_xlfn.SWITCH('Italian Bonds Settings'!I118,"New","INSERT","Update","UPDATE", "Delete","DELETE"),"")</f>
        <v/>
      </c>
    </row>
    <row r="418" spans="1:12">
      <c r="A418" s="109" t="str">
        <f>IF('Italian Bonds Settings'!C119&lt;&gt;"","XEUR","")</f>
        <v/>
      </c>
      <c r="B418" s="109" t="str">
        <f>'Italian Bonds Settings'!A119</f>
        <v/>
      </c>
      <c r="C418" s="109">
        <f>'Italian Bonds Settings'!B119</f>
        <v>0</v>
      </c>
      <c r="D418" s="109" t="e">
        <f>INDEX(add_Services!L:L,MATCH('Italian Bonds Settings'!C119,add_Services!Q:Q,0),1)</f>
        <v>#N/A</v>
      </c>
      <c r="E418" s="109" t="e">
        <f>INDEX(add_Services!M:M,MATCH('Italian Bonds Settings'!C119,add_Services!Q:Q,0),1)</f>
        <v>#N/A</v>
      </c>
      <c r="F418" s="111">
        <f>'Italian Bonds Settings'!D119</f>
        <v>0</v>
      </c>
      <c r="G418" s="109" t="str">
        <f>IF('Italian Bonds Settings'!C119&lt;&gt;"","TIN","")</f>
        <v/>
      </c>
      <c r="H418" s="129" t="e">
        <f>_xlfn.SWITCH('Italian Bonds Settings'!E119,"Aggregation","AGGREGATE","Gross","GROSS","Netting ('UNWIND')","NET","Netting with Strange Nets ('NET/SPLIT')","NET","Aggregation with Linking","AGGREGATE")</f>
        <v>#N/A</v>
      </c>
      <c r="I418" s="109" t="e">
        <f>_xlfn.SWITCH('Italian Bonds Settings'!F119,"released","RELEASED","on hold","HOLD")</f>
        <v>#N/A</v>
      </c>
      <c r="J418" s="129" t="e">
        <f>IF(H418&lt;&gt;"",IF('Italian Bonds Settings'!E119="Gross","",IF(OR('Italian Bonds Settings'!E119="Netting with Strange Nets ('NET/SPLIT')",'Italian Bonds Settings'!E119="Aggregation"),"NET/SPLIT","UNWIND")),"")</f>
        <v>#N/A</v>
      </c>
      <c r="K418" s="120" t="str">
        <f ca="1">IF(C418&lt;&gt;0,IF(ISNUMBER(YEAR('Signature Sheet'!$H$31)),'Signature Sheet'!H$31,NOW()),"")</f>
        <v/>
      </c>
      <c r="L418" s="119" t="str">
        <f>IFERROR(_xlfn.SWITCH('Italian Bonds Settings'!I119,"New","INSERT","Update","UPDATE", "Delete","DELETE"),"")</f>
        <v/>
      </c>
    </row>
    <row r="419" spans="1:12">
      <c r="A419" s="109" t="str">
        <f>IF('Italian Bonds Settings'!C120&lt;&gt;"","XEUR","")</f>
        <v/>
      </c>
      <c r="B419" s="109" t="str">
        <f>'Italian Bonds Settings'!A120</f>
        <v/>
      </c>
      <c r="C419" s="109">
        <f>'Italian Bonds Settings'!B120</f>
        <v>0</v>
      </c>
      <c r="D419" s="109" t="e">
        <f>INDEX(add_Services!L:L,MATCH('Italian Bonds Settings'!C120,add_Services!Q:Q,0),1)</f>
        <v>#N/A</v>
      </c>
      <c r="E419" s="109" t="e">
        <f>INDEX(add_Services!M:M,MATCH('Italian Bonds Settings'!C120,add_Services!Q:Q,0),1)</f>
        <v>#N/A</v>
      </c>
      <c r="F419" s="111">
        <f>'Italian Bonds Settings'!D120</f>
        <v>0</v>
      </c>
      <c r="G419" s="109" t="str">
        <f>IF('Italian Bonds Settings'!C120&lt;&gt;"","TIN","")</f>
        <v/>
      </c>
      <c r="H419" s="129" t="e">
        <f>_xlfn.SWITCH('Italian Bonds Settings'!E120,"Aggregation","AGGREGATE","Gross","GROSS","Netting ('UNWIND')","NET","Netting with Strange Nets ('NET/SPLIT')","NET","Aggregation with Linking","AGGREGATE")</f>
        <v>#N/A</v>
      </c>
      <c r="I419" s="109" t="e">
        <f>_xlfn.SWITCH('Italian Bonds Settings'!F120,"released","RELEASED","on hold","HOLD")</f>
        <v>#N/A</v>
      </c>
      <c r="J419" s="129" t="e">
        <f>IF(H419&lt;&gt;"",IF('Italian Bonds Settings'!E120="Gross","",IF(OR('Italian Bonds Settings'!E120="Netting with Strange Nets ('NET/SPLIT')",'Italian Bonds Settings'!E120="Aggregation"),"NET/SPLIT","UNWIND")),"")</f>
        <v>#N/A</v>
      </c>
      <c r="K419" s="120" t="str">
        <f ca="1">IF(C419&lt;&gt;0,IF(ISNUMBER(YEAR('Signature Sheet'!$H$31)),'Signature Sheet'!H$31,NOW()),"")</f>
        <v/>
      </c>
      <c r="L419" s="119" t="str">
        <f>IFERROR(_xlfn.SWITCH('Italian Bonds Settings'!I120,"New","INSERT","Update","UPDATE", "Delete","DELETE"),"")</f>
        <v/>
      </c>
    </row>
    <row r="420" spans="1:12">
      <c r="A420" s="109" t="str">
        <f>IF('Italian Bonds Settings'!C121&lt;&gt;"","XEUR","")</f>
        <v/>
      </c>
      <c r="B420" s="109" t="str">
        <f>'Italian Bonds Settings'!A121</f>
        <v/>
      </c>
      <c r="C420" s="109">
        <f>'Italian Bonds Settings'!B121</f>
        <v>0</v>
      </c>
      <c r="D420" s="109" t="e">
        <f>INDEX(add_Services!L:L,MATCH('Italian Bonds Settings'!C121,add_Services!Q:Q,0),1)</f>
        <v>#N/A</v>
      </c>
      <c r="E420" s="109" t="e">
        <f>INDEX(add_Services!M:M,MATCH('Italian Bonds Settings'!C121,add_Services!Q:Q,0),1)</f>
        <v>#N/A</v>
      </c>
      <c r="F420" s="111">
        <f>'Italian Bonds Settings'!D121</f>
        <v>0</v>
      </c>
      <c r="G420" s="109" t="str">
        <f>IF('Italian Bonds Settings'!C121&lt;&gt;"","TIN","")</f>
        <v/>
      </c>
      <c r="H420" s="129" t="e">
        <f>_xlfn.SWITCH('Italian Bonds Settings'!E121,"Aggregation","AGGREGATE","Gross","GROSS","Netting ('UNWIND')","NET","Netting with Strange Nets ('NET/SPLIT')","NET","Aggregation with Linking","AGGREGATE")</f>
        <v>#N/A</v>
      </c>
      <c r="I420" s="109" t="e">
        <f>_xlfn.SWITCH('Italian Bonds Settings'!F121,"released","RELEASED","on hold","HOLD")</f>
        <v>#N/A</v>
      </c>
      <c r="J420" s="129" t="e">
        <f>IF(H420&lt;&gt;"",IF('Italian Bonds Settings'!E121="Gross","",IF(OR('Italian Bonds Settings'!E121="Netting with Strange Nets ('NET/SPLIT')",'Italian Bonds Settings'!E121="Aggregation"),"NET/SPLIT","UNWIND")),"")</f>
        <v>#N/A</v>
      </c>
      <c r="K420" s="120" t="str">
        <f ca="1">IF(C420&lt;&gt;0,IF(ISNUMBER(YEAR('Signature Sheet'!$H$31)),'Signature Sheet'!H$31,NOW()),"")</f>
        <v/>
      </c>
      <c r="L420" s="119" t="str">
        <f>IFERROR(_xlfn.SWITCH('Italian Bonds Settings'!I121,"New","INSERT","Update","UPDATE", "Delete","DELETE"),"")</f>
        <v/>
      </c>
    </row>
    <row r="421" spans="1:12">
      <c r="A421" s="109" t="str">
        <f>IF('Italian Bonds Settings'!C122&lt;&gt;"","XEUR","")</f>
        <v/>
      </c>
      <c r="B421" s="109" t="str">
        <f>'Italian Bonds Settings'!A122</f>
        <v/>
      </c>
      <c r="C421" s="109">
        <f>'Italian Bonds Settings'!B122</f>
        <v>0</v>
      </c>
      <c r="D421" s="109" t="e">
        <f>INDEX(add_Services!L:L,MATCH('Italian Bonds Settings'!C122,add_Services!Q:Q,0),1)</f>
        <v>#N/A</v>
      </c>
      <c r="E421" s="109" t="e">
        <f>INDEX(add_Services!M:M,MATCH('Italian Bonds Settings'!C122,add_Services!Q:Q,0),1)</f>
        <v>#N/A</v>
      </c>
      <c r="F421" s="111">
        <f>'Italian Bonds Settings'!D122</f>
        <v>0</v>
      </c>
      <c r="G421" s="109" t="str">
        <f>IF('Italian Bonds Settings'!C122&lt;&gt;"","TIN","")</f>
        <v/>
      </c>
      <c r="H421" s="129" t="e">
        <f>_xlfn.SWITCH('Italian Bonds Settings'!E122,"Aggregation","AGGREGATE","Gross","GROSS","Netting ('UNWIND')","NET","Netting with Strange Nets ('NET/SPLIT')","NET","Aggregation with Linking","AGGREGATE")</f>
        <v>#N/A</v>
      </c>
      <c r="I421" s="109" t="e">
        <f>_xlfn.SWITCH('Italian Bonds Settings'!F122,"released","RELEASED","on hold","HOLD")</f>
        <v>#N/A</v>
      </c>
      <c r="J421" s="129" t="e">
        <f>IF(H421&lt;&gt;"",IF('Italian Bonds Settings'!E122="Gross","",IF(OR('Italian Bonds Settings'!E122="Netting with Strange Nets ('NET/SPLIT')",'Italian Bonds Settings'!E122="Aggregation"),"NET/SPLIT","UNWIND")),"")</f>
        <v>#N/A</v>
      </c>
      <c r="K421" s="120" t="str">
        <f ca="1">IF(C421&lt;&gt;0,IF(ISNUMBER(YEAR('Signature Sheet'!$H$31)),'Signature Sheet'!H$31,NOW()),"")</f>
        <v/>
      </c>
      <c r="L421" s="119" t="str">
        <f>IFERROR(_xlfn.SWITCH('Italian Bonds Settings'!I122,"New","INSERT","Update","UPDATE", "Delete","DELETE"),"")</f>
        <v/>
      </c>
    </row>
    <row r="422" spans="1:12">
      <c r="A422" s="109" t="str">
        <f>IF('Italian Bonds Settings'!C123&lt;&gt;"","XEUR","")</f>
        <v/>
      </c>
      <c r="B422" s="109" t="str">
        <f>'Italian Bonds Settings'!A123</f>
        <v/>
      </c>
      <c r="C422" s="109">
        <f>'Italian Bonds Settings'!B123</f>
        <v>0</v>
      </c>
      <c r="D422" s="109" t="e">
        <f>INDEX(add_Services!L:L,MATCH('Italian Bonds Settings'!C123,add_Services!Q:Q,0),1)</f>
        <v>#N/A</v>
      </c>
      <c r="E422" s="109" t="e">
        <f>INDEX(add_Services!M:M,MATCH('Italian Bonds Settings'!C123,add_Services!Q:Q,0),1)</f>
        <v>#N/A</v>
      </c>
      <c r="F422" s="111">
        <f>'Italian Bonds Settings'!D123</f>
        <v>0</v>
      </c>
      <c r="G422" s="109" t="str">
        <f>IF('Italian Bonds Settings'!C123&lt;&gt;"","TIN","")</f>
        <v/>
      </c>
      <c r="H422" s="129" t="e">
        <f>_xlfn.SWITCH('Italian Bonds Settings'!E123,"Aggregation","AGGREGATE","Gross","GROSS","Netting ('UNWIND')","NET","Netting with Strange Nets ('NET/SPLIT')","NET","Aggregation with Linking","AGGREGATE")</f>
        <v>#N/A</v>
      </c>
      <c r="I422" s="109" t="e">
        <f>_xlfn.SWITCH('Italian Bonds Settings'!F123,"released","RELEASED","on hold","HOLD")</f>
        <v>#N/A</v>
      </c>
      <c r="J422" s="129" t="e">
        <f>IF(H422&lt;&gt;"",IF('Italian Bonds Settings'!E123="Gross","",IF(OR('Italian Bonds Settings'!E123="Netting with Strange Nets ('NET/SPLIT')",'Italian Bonds Settings'!E123="Aggregation"),"NET/SPLIT","UNWIND")),"")</f>
        <v>#N/A</v>
      </c>
      <c r="K422" s="120" t="str">
        <f ca="1">IF(C422&lt;&gt;0,IF(ISNUMBER(YEAR('Signature Sheet'!$H$31)),'Signature Sheet'!H$31,NOW()),"")</f>
        <v/>
      </c>
      <c r="L422" s="119" t="str">
        <f>IFERROR(_xlfn.SWITCH('Italian Bonds Settings'!I123,"New","INSERT","Update","UPDATE", "Delete","DELETE"),"")</f>
        <v/>
      </c>
    </row>
    <row r="423" spans="1:12">
      <c r="A423" s="109" t="str">
        <f>IF('Italian Bonds Settings'!C124&lt;&gt;"","XEUR","")</f>
        <v/>
      </c>
      <c r="B423" s="109" t="str">
        <f>'Italian Bonds Settings'!A124</f>
        <v/>
      </c>
      <c r="C423" s="109">
        <f>'Italian Bonds Settings'!B124</f>
        <v>0</v>
      </c>
      <c r="D423" s="109" t="e">
        <f>INDEX(add_Services!L:L,MATCH('Italian Bonds Settings'!C124,add_Services!Q:Q,0),1)</f>
        <v>#N/A</v>
      </c>
      <c r="E423" s="109" t="e">
        <f>INDEX(add_Services!M:M,MATCH('Italian Bonds Settings'!C124,add_Services!Q:Q,0),1)</f>
        <v>#N/A</v>
      </c>
      <c r="F423" s="111">
        <f>'Italian Bonds Settings'!D124</f>
        <v>0</v>
      </c>
      <c r="G423" s="109" t="str">
        <f>IF('Italian Bonds Settings'!C124&lt;&gt;"","TIN","")</f>
        <v/>
      </c>
      <c r="H423" s="129" t="e">
        <f>_xlfn.SWITCH('Italian Bonds Settings'!E124,"Aggregation","AGGREGATE","Gross","GROSS","Netting ('UNWIND')","NET","Netting with Strange Nets ('NET/SPLIT')","NET","Aggregation with Linking","AGGREGATE")</f>
        <v>#N/A</v>
      </c>
      <c r="I423" s="109" t="e">
        <f>_xlfn.SWITCH('Italian Bonds Settings'!F124,"released","RELEASED","on hold","HOLD")</f>
        <v>#N/A</v>
      </c>
      <c r="J423" s="129" t="e">
        <f>IF(H423&lt;&gt;"",IF('Italian Bonds Settings'!E124="Gross","",IF(OR('Italian Bonds Settings'!E124="Netting with Strange Nets ('NET/SPLIT')",'Italian Bonds Settings'!E124="Aggregation"),"NET/SPLIT","UNWIND")),"")</f>
        <v>#N/A</v>
      </c>
      <c r="K423" s="120" t="str">
        <f ca="1">IF(C423&lt;&gt;0,IF(ISNUMBER(YEAR('Signature Sheet'!$H$31)),'Signature Sheet'!H$31,NOW()),"")</f>
        <v/>
      </c>
      <c r="L423" s="119" t="str">
        <f>IFERROR(_xlfn.SWITCH('Italian Bonds Settings'!I124,"New","INSERT","Update","UPDATE", "Delete","DELETE"),"")</f>
        <v/>
      </c>
    </row>
    <row r="424" spans="1:12">
      <c r="A424" s="109" t="str">
        <f>IF('Italian Bonds Settings'!C125&lt;&gt;"","XEUR","")</f>
        <v/>
      </c>
      <c r="B424" s="109" t="str">
        <f>'Italian Bonds Settings'!A125</f>
        <v/>
      </c>
      <c r="C424" s="109">
        <f>'Italian Bonds Settings'!B125</f>
        <v>0</v>
      </c>
      <c r="D424" s="109" t="e">
        <f>INDEX(add_Services!L:L,MATCH('Italian Bonds Settings'!C125,add_Services!Q:Q,0),1)</f>
        <v>#N/A</v>
      </c>
      <c r="E424" s="109" t="e">
        <f>INDEX(add_Services!M:M,MATCH('Italian Bonds Settings'!C125,add_Services!Q:Q,0),1)</f>
        <v>#N/A</v>
      </c>
      <c r="F424" s="111">
        <f>'Italian Bonds Settings'!D125</f>
        <v>0</v>
      </c>
      <c r="G424" s="109" t="str">
        <f>IF('Italian Bonds Settings'!C125&lt;&gt;"","TIN","")</f>
        <v/>
      </c>
      <c r="H424" s="129" t="e">
        <f>_xlfn.SWITCH('Italian Bonds Settings'!E125,"Aggregation","AGGREGATE","Gross","GROSS","Netting ('UNWIND')","NET","Netting with Strange Nets ('NET/SPLIT')","NET","Aggregation with Linking","AGGREGATE")</f>
        <v>#N/A</v>
      </c>
      <c r="I424" s="109" t="e">
        <f>_xlfn.SWITCH('Italian Bonds Settings'!F125,"released","RELEASED","on hold","HOLD")</f>
        <v>#N/A</v>
      </c>
      <c r="J424" s="129" t="e">
        <f>IF(H424&lt;&gt;"",IF('Italian Bonds Settings'!E125="Gross","",IF(OR('Italian Bonds Settings'!E125="Netting with Strange Nets ('NET/SPLIT')",'Italian Bonds Settings'!E125="Aggregation"),"NET/SPLIT","UNWIND")),"")</f>
        <v>#N/A</v>
      </c>
      <c r="K424" s="120" t="str">
        <f ca="1">IF(C424&lt;&gt;0,IF(ISNUMBER(YEAR('Signature Sheet'!$H$31)),'Signature Sheet'!H$31,NOW()),"")</f>
        <v/>
      </c>
      <c r="L424" s="119" t="str">
        <f>IFERROR(_xlfn.SWITCH('Italian Bonds Settings'!I125,"New","INSERT","Update","UPDATE", "Delete","DELETE"),"")</f>
        <v/>
      </c>
    </row>
    <row r="425" spans="1:12">
      <c r="A425" s="109" t="str">
        <f>IF('Italian Bonds Settings'!C126&lt;&gt;"","XEUR","")</f>
        <v/>
      </c>
      <c r="B425" s="109" t="str">
        <f>'Italian Bonds Settings'!A126</f>
        <v/>
      </c>
      <c r="C425" s="109">
        <f>'Italian Bonds Settings'!B126</f>
        <v>0</v>
      </c>
      <c r="D425" s="109" t="e">
        <f>INDEX(add_Services!L:L,MATCH('Italian Bonds Settings'!C126,add_Services!Q:Q,0),1)</f>
        <v>#N/A</v>
      </c>
      <c r="E425" s="109" t="e">
        <f>INDEX(add_Services!M:M,MATCH('Italian Bonds Settings'!C126,add_Services!Q:Q,0),1)</f>
        <v>#N/A</v>
      </c>
      <c r="F425" s="111">
        <f>'Italian Bonds Settings'!D126</f>
        <v>0</v>
      </c>
      <c r="G425" s="109" t="str">
        <f>IF('Italian Bonds Settings'!C126&lt;&gt;"","TIN","")</f>
        <v/>
      </c>
      <c r="H425" s="129" t="e">
        <f>_xlfn.SWITCH('Italian Bonds Settings'!E126,"Aggregation","AGGREGATE","Gross","GROSS","Netting ('UNWIND')","NET","Netting with Strange Nets ('NET/SPLIT')","NET","Aggregation with Linking","AGGREGATE")</f>
        <v>#N/A</v>
      </c>
      <c r="I425" s="109" t="e">
        <f>_xlfn.SWITCH('Italian Bonds Settings'!F126,"released","RELEASED","on hold","HOLD")</f>
        <v>#N/A</v>
      </c>
      <c r="J425" s="129" t="e">
        <f>IF(H425&lt;&gt;"",IF('Italian Bonds Settings'!E126="Gross","",IF(OR('Italian Bonds Settings'!E126="Netting with Strange Nets ('NET/SPLIT')",'Italian Bonds Settings'!E126="Aggregation"),"NET/SPLIT","UNWIND")),"")</f>
        <v>#N/A</v>
      </c>
      <c r="K425" s="120" t="str">
        <f ca="1">IF(C425&lt;&gt;0,IF(ISNUMBER(YEAR('Signature Sheet'!$H$31)),'Signature Sheet'!H$31,NOW()),"")</f>
        <v/>
      </c>
      <c r="L425" s="119" t="str">
        <f>IFERROR(_xlfn.SWITCH('Italian Bonds Settings'!I126,"New","INSERT","Update","UPDATE", "Delete","DELETE"),"")</f>
        <v/>
      </c>
    </row>
    <row r="426" spans="1:12">
      <c r="A426" s="109" t="str">
        <f>IF('Italian Bonds Settings'!C127&lt;&gt;"","XEUR","")</f>
        <v/>
      </c>
      <c r="B426" s="109" t="str">
        <f>'Italian Bonds Settings'!A127</f>
        <v/>
      </c>
      <c r="C426" s="109">
        <f>'Italian Bonds Settings'!B127</f>
        <v>0</v>
      </c>
      <c r="D426" s="109" t="e">
        <f>INDEX(add_Services!L:L,MATCH('Italian Bonds Settings'!C127,add_Services!Q:Q,0),1)</f>
        <v>#N/A</v>
      </c>
      <c r="E426" s="109" t="e">
        <f>INDEX(add_Services!M:M,MATCH('Italian Bonds Settings'!C127,add_Services!Q:Q,0),1)</f>
        <v>#N/A</v>
      </c>
      <c r="F426" s="111">
        <f>'Italian Bonds Settings'!D127</f>
        <v>0</v>
      </c>
      <c r="G426" s="109" t="str">
        <f>IF('Italian Bonds Settings'!C127&lt;&gt;"","TIN","")</f>
        <v/>
      </c>
      <c r="H426" s="129" t="e">
        <f>_xlfn.SWITCH('Italian Bonds Settings'!E127,"Aggregation","AGGREGATE","Gross","GROSS","Netting ('UNWIND')","NET","Netting with Strange Nets ('NET/SPLIT')","NET","Aggregation with Linking","AGGREGATE")</f>
        <v>#N/A</v>
      </c>
      <c r="I426" s="109" t="e">
        <f>_xlfn.SWITCH('Italian Bonds Settings'!F127,"released","RELEASED","on hold","HOLD")</f>
        <v>#N/A</v>
      </c>
      <c r="J426" s="129" t="e">
        <f>IF(H426&lt;&gt;"",IF('Italian Bonds Settings'!E127="Gross","",IF(OR('Italian Bonds Settings'!E127="Netting with Strange Nets ('NET/SPLIT')",'Italian Bonds Settings'!E127="Aggregation"),"NET/SPLIT","UNWIND")),"")</f>
        <v>#N/A</v>
      </c>
      <c r="K426" s="120" t="str">
        <f ca="1">IF(C426&lt;&gt;0,IF(ISNUMBER(YEAR('Signature Sheet'!$H$31)),'Signature Sheet'!H$31,NOW()),"")</f>
        <v/>
      </c>
      <c r="L426" s="119" t="str">
        <f>IFERROR(_xlfn.SWITCH('Italian Bonds Settings'!I127,"New","INSERT","Update","UPDATE", "Delete","DELETE"),"")</f>
        <v/>
      </c>
    </row>
    <row r="427" spans="1:12">
      <c r="A427" s="109" t="str">
        <f>IF('Italian Bonds Settings'!C128&lt;&gt;"","XEUR","")</f>
        <v/>
      </c>
      <c r="B427" s="109" t="str">
        <f>'Italian Bonds Settings'!A128</f>
        <v/>
      </c>
      <c r="C427" s="109">
        <f>'Italian Bonds Settings'!B128</f>
        <v>0</v>
      </c>
      <c r="D427" s="109" t="e">
        <f>INDEX(add_Services!L:L,MATCH('Italian Bonds Settings'!C128,add_Services!Q:Q,0),1)</f>
        <v>#N/A</v>
      </c>
      <c r="E427" s="109" t="e">
        <f>INDEX(add_Services!M:M,MATCH('Italian Bonds Settings'!C128,add_Services!Q:Q,0),1)</f>
        <v>#N/A</v>
      </c>
      <c r="F427" s="111">
        <f>'Italian Bonds Settings'!D128</f>
        <v>0</v>
      </c>
      <c r="G427" s="109" t="str">
        <f>IF('Italian Bonds Settings'!C128&lt;&gt;"","TIN","")</f>
        <v/>
      </c>
      <c r="H427" s="129" t="e">
        <f>_xlfn.SWITCH('Italian Bonds Settings'!E128,"Aggregation","AGGREGATE","Gross","GROSS","Netting ('UNWIND')","NET","Netting with Strange Nets ('NET/SPLIT')","NET","Aggregation with Linking","AGGREGATE")</f>
        <v>#N/A</v>
      </c>
      <c r="I427" s="109" t="e">
        <f>_xlfn.SWITCH('Italian Bonds Settings'!F128,"released","RELEASED","on hold","HOLD")</f>
        <v>#N/A</v>
      </c>
      <c r="J427" s="129" t="e">
        <f>IF(H427&lt;&gt;"",IF('Italian Bonds Settings'!E128="Gross","",IF(OR('Italian Bonds Settings'!E128="Netting with Strange Nets ('NET/SPLIT')",'Italian Bonds Settings'!E128="Aggregation"),"NET/SPLIT","UNWIND")),"")</f>
        <v>#N/A</v>
      </c>
      <c r="K427" s="120" t="str">
        <f ca="1">IF(C427&lt;&gt;0,IF(ISNUMBER(YEAR('Signature Sheet'!$H$31)),'Signature Sheet'!H$31,NOW()),"")</f>
        <v/>
      </c>
      <c r="L427" s="119" t="str">
        <f>IFERROR(_xlfn.SWITCH('Italian Bonds Settings'!I128,"New","INSERT","Update","UPDATE", "Delete","DELETE"),"")</f>
        <v/>
      </c>
    </row>
    <row r="428" spans="1:12">
      <c r="A428" s="109" t="str">
        <f>IF('Italian Bonds Settings'!C129&lt;&gt;"","XEUR","")</f>
        <v/>
      </c>
      <c r="B428" s="109" t="str">
        <f>'Italian Bonds Settings'!A129</f>
        <v/>
      </c>
      <c r="C428" s="109">
        <f>'Italian Bonds Settings'!B129</f>
        <v>0</v>
      </c>
      <c r="D428" s="109" t="e">
        <f>INDEX(add_Services!L:L,MATCH('Italian Bonds Settings'!C129,add_Services!Q:Q,0),1)</f>
        <v>#N/A</v>
      </c>
      <c r="E428" s="109" t="e">
        <f>INDEX(add_Services!M:M,MATCH('Italian Bonds Settings'!C129,add_Services!Q:Q,0),1)</f>
        <v>#N/A</v>
      </c>
      <c r="F428" s="111">
        <f>'Italian Bonds Settings'!D129</f>
        <v>0</v>
      </c>
      <c r="G428" s="109" t="str">
        <f>IF('Italian Bonds Settings'!C129&lt;&gt;"","TIN","")</f>
        <v/>
      </c>
      <c r="H428" s="129" t="e">
        <f>_xlfn.SWITCH('Italian Bonds Settings'!E129,"Aggregation","AGGREGATE","Gross","GROSS","Netting ('UNWIND')","NET","Netting with Strange Nets ('NET/SPLIT')","NET","Aggregation with Linking","AGGREGATE")</f>
        <v>#N/A</v>
      </c>
      <c r="I428" s="109" t="e">
        <f>_xlfn.SWITCH('Italian Bonds Settings'!F129,"released","RELEASED","on hold","HOLD")</f>
        <v>#N/A</v>
      </c>
      <c r="J428" s="129" t="e">
        <f>IF(H428&lt;&gt;"",IF('Italian Bonds Settings'!E129="Gross","",IF(OR('Italian Bonds Settings'!E129="Netting with Strange Nets ('NET/SPLIT')",'Italian Bonds Settings'!E129="Aggregation"),"NET/SPLIT","UNWIND")),"")</f>
        <v>#N/A</v>
      </c>
      <c r="K428" s="120" t="str">
        <f ca="1">IF(C428&lt;&gt;0,IF(ISNUMBER(YEAR('Signature Sheet'!$H$31)),'Signature Sheet'!H$31,NOW()),"")</f>
        <v/>
      </c>
      <c r="L428" s="119" t="str">
        <f>IFERROR(_xlfn.SWITCH('Italian Bonds Settings'!I129,"New","INSERT","Update","UPDATE", "Delete","DELETE"),"")</f>
        <v/>
      </c>
    </row>
    <row r="429" spans="1:12">
      <c r="A429" s="109" t="str">
        <f>IF('Italian Bonds Settings'!C130&lt;&gt;"","XEUR","")</f>
        <v/>
      </c>
      <c r="B429" s="109" t="str">
        <f>'Italian Bonds Settings'!A130</f>
        <v/>
      </c>
      <c r="C429" s="109">
        <f>'Italian Bonds Settings'!B130</f>
        <v>0</v>
      </c>
      <c r="D429" s="109" t="e">
        <f>INDEX(add_Services!L:L,MATCH('Italian Bonds Settings'!C130,add_Services!Q:Q,0),1)</f>
        <v>#N/A</v>
      </c>
      <c r="E429" s="109" t="e">
        <f>INDEX(add_Services!M:M,MATCH('Italian Bonds Settings'!C130,add_Services!Q:Q,0),1)</f>
        <v>#N/A</v>
      </c>
      <c r="F429" s="111">
        <f>'Italian Bonds Settings'!D130</f>
        <v>0</v>
      </c>
      <c r="G429" s="109" t="str">
        <f>IF('Italian Bonds Settings'!C130&lt;&gt;"","TIN","")</f>
        <v/>
      </c>
      <c r="H429" s="129" t="e">
        <f>_xlfn.SWITCH('Italian Bonds Settings'!E130,"Aggregation","AGGREGATE","Gross","GROSS","Netting ('UNWIND')","NET","Netting with Strange Nets ('NET/SPLIT')","NET","Aggregation with Linking","AGGREGATE")</f>
        <v>#N/A</v>
      </c>
      <c r="I429" s="109" t="e">
        <f>_xlfn.SWITCH('Italian Bonds Settings'!F130,"released","RELEASED","on hold","HOLD")</f>
        <v>#N/A</v>
      </c>
      <c r="J429" s="129" t="e">
        <f>IF(H429&lt;&gt;"",IF('Italian Bonds Settings'!E130="Gross","",IF(OR('Italian Bonds Settings'!E130="Netting with Strange Nets ('NET/SPLIT')",'Italian Bonds Settings'!E130="Aggregation"),"NET/SPLIT","UNWIND")),"")</f>
        <v>#N/A</v>
      </c>
      <c r="K429" s="120" t="str">
        <f ca="1">IF(C429&lt;&gt;0,IF(ISNUMBER(YEAR('Signature Sheet'!$H$31)),'Signature Sheet'!H$31,NOW()),"")</f>
        <v/>
      </c>
      <c r="L429" s="119" t="str">
        <f>IFERROR(_xlfn.SWITCH('Italian Bonds Settings'!I130,"New","INSERT","Update","UPDATE", "Delete","DELETE"),"")</f>
        <v/>
      </c>
    </row>
    <row r="430" spans="1:12">
      <c r="A430" s="109" t="str">
        <f>IF('Italian Bonds Settings'!C131&lt;&gt;"","XEUR","")</f>
        <v/>
      </c>
      <c r="B430" s="109" t="str">
        <f>'Italian Bonds Settings'!A131</f>
        <v/>
      </c>
      <c r="C430" s="109">
        <f>'Italian Bonds Settings'!B131</f>
        <v>0</v>
      </c>
      <c r="D430" s="109" t="e">
        <f>INDEX(add_Services!L:L,MATCH('Italian Bonds Settings'!C131,add_Services!Q:Q,0),1)</f>
        <v>#N/A</v>
      </c>
      <c r="E430" s="109" t="e">
        <f>INDEX(add_Services!M:M,MATCH('Italian Bonds Settings'!C131,add_Services!Q:Q,0),1)</f>
        <v>#N/A</v>
      </c>
      <c r="F430" s="111">
        <f>'Italian Bonds Settings'!D131</f>
        <v>0</v>
      </c>
      <c r="G430" s="109" t="str">
        <f>IF('Italian Bonds Settings'!C131&lt;&gt;"","TIN","")</f>
        <v/>
      </c>
      <c r="H430" s="129" t="e">
        <f>_xlfn.SWITCH('Italian Bonds Settings'!E131,"Aggregation","AGGREGATE","Gross","GROSS","Netting ('UNWIND')","NET","Netting with Strange Nets ('NET/SPLIT')","NET","Aggregation with Linking","AGGREGATE")</f>
        <v>#N/A</v>
      </c>
      <c r="I430" s="109" t="e">
        <f>_xlfn.SWITCH('Italian Bonds Settings'!F131,"released","RELEASED","on hold","HOLD")</f>
        <v>#N/A</v>
      </c>
      <c r="J430" s="129" t="e">
        <f>IF(H430&lt;&gt;"",IF('Italian Bonds Settings'!E131="Gross","",IF(OR('Italian Bonds Settings'!E131="Netting with Strange Nets ('NET/SPLIT')",'Italian Bonds Settings'!E131="Aggregation"),"NET/SPLIT","UNWIND")),"")</f>
        <v>#N/A</v>
      </c>
      <c r="K430" s="120" t="str">
        <f ca="1">IF(C430&lt;&gt;0,IF(ISNUMBER(YEAR('Signature Sheet'!$H$31)),'Signature Sheet'!H$31,NOW()),"")</f>
        <v/>
      </c>
      <c r="L430" s="119" t="str">
        <f>IFERROR(_xlfn.SWITCH('Italian Bonds Settings'!I131,"New","INSERT","Update","UPDATE", "Delete","DELETE"),"")</f>
        <v/>
      </c>
    </row>
    <row r="431" spans="1:12">
      <c r="A431" s="109" t="str">
        <f>IF('Italian Bonds Settings'!C132&lt;&gt;"","XEUR","")</f>
        <v/>
      </c>
      <c r="B431" s="109" t="str">
        <f>'Italian Bonds Settings'!A132</f>
        <v/>
      </c>
      <c r="C431" s="109">
        <f>'Italian Bonds Settings'!B132</f>
        <v>0</v>
      </c>
      <c r="D431" s="109" t="e">
        <f>INDEX(add_Services!L:L,MATCH('Italian Bonds Settings'!C132,add_Services!Q:Q,0),1)</f>
        <v>#N/A</v>
      </c>
      <c r="E431" s="109" t="e">
        <f>INDEX(add_Services!M:M,MATCH('Italian Bonds Settings'!C132,add_Services!Q:Q,0),1)</f>
        <v>#N/A</v>
      </c>
      <c r="F431" s="111">
        <f>'Italian Bonds Settings'!D132</f>
        <v>0</v>
      </c>
      <c r="G431" s="109" t="str">
        <f>IF('Italian Bonds Settings'!C132&lt;&gt;"","TIN","")</f>
        <v/>
      </c>
      <c r="H431" s="129" t="e">
        <f>_xlfn.SWITCH('Italian Bonds Settings'!E132,"Aggregation","AGGREGATE","Gross","GROSS","Netting ('UNWIND')","NET","Netting with Strange Nets ('NET/SPLIT')","NET","Aggregation with Linking","AGGREGATE")</f>
        <v>#N/A</v>
      </c>
      <c r="I431" s="109" t="e">
        <f>_xlfn.SWITCH('Italian Bonds Settings'!F132,"released","RELEASED","on hold","HOLD")</f>
        <v>#N/A</v>
      </c>
      <c r="J431" s="129" t="e">
        <f>IF(H431&lt;&gt;"",IF('Italian Bonds Settings'!E132="Gross","",IF(OR('Italian Bonds Settings'!E132="Netting with Strange Nets ('NET/SPLIT')",'Italian Bonds Settings'!E132="Aggregation"),"NET/SPLIT","UNWIND")),"")</f>
        <v>#N/A</v>
      </c>
      <c r="K431" s="120" t="str">
        <f ca="1">IF(C431&lt;&gt;0,IF(ISNUMBER(YEAR('Signature Sheet'!$H$31)),'Signature Sheet'!H$31,NOW()),"")</f>
        <v/>
      </c>
      <c r="L431" s="119" t="str">
        <f>IFERROR(_xlfn.SWITCH('Italian Bonds Settings'!I132,"New","INSERT","Update","UPDATE", "Delete","DELETE"),"")</f>
        <v/>
      </c>
    </row>
    <row r="432" spans="1:12">
      <c r="A432" s="109" t="str">
        <f>IF('Italian Bonds Settings'!C133&lt;&gt;"","XEUR","")</f>
        <v/>
      </c>
      <c r="B432" s="109" t="str">
        <f>'Italian Bonds Settings'!A133</f>
        <v/>
      </c>
      <c r="C432" s="109">
        <f>'Italian Bonds Settings'!B133</f>
        <v>0</v>
      </c>
      <c r="D432" s="109" t="e">
        <f>INDEX(add_Services!L:L,MATCH('Italian Bonds Settings'!C133,add_Services!Q:Q,0),1)</f>
        <v>#N/A</v>
      </c>
      <c r="E432" s="109" t="e">
        <f>INDEX(add_Services!M:M,MATCH('Italian Bonds Settings'!C133,add_Services!Q:Q,0),1)</f>
        <v>#N/A</v>
      </c>
      <c r="F432" s="111">
        <f>'Italian Bonds Settings'!D133</f>
        <v>0</v>
      </c>
      <c r="G432" s="109" t="str">
        <f>IF('Italian Bonds Settings'!C133&lt;&gt;"","TIN","")</f>
        <v/>
      </c>
      <c r="H432" s="129" t="e">
        <f>_xlfn.SWITCH('Italian Bonds Settings'!E133,"Aggregation","AGGREGATE","Gross","GROSS","Netting ('UNWIND')","NET","Netting with Strange Nets ('NET/SPLIT')","NET","Aggregation with Linking","AGGREGATE")</f>
        <v>#N/A</v>
      </c>
      <c r="I432" s="109" t="e">
        <f>_xlfn.SWITCH('Italian Bonds Settings'!F133,"released","RELEASED","on hold","HOLD")</f>
        <v>#N/A</v>
      </c>
      <c r="J432" s="129" t="e">
        <f>IF(H432&lt;&gt;"",IF('Italian Bonds Settings'!E133="Gross","",IF(OR('Italian Bonds Settings'!E133="Netting with Strange Nets ('NET/SPLIT')",'Italian Bonds Settings'!E133="Aggregation"),"NET/SPLIT","UNWIND")),"")</f>
        <v>#N/A</v>
      </c>
      <c r="K432" s="120" t="str">
        <f ca="1">IF(C432&lt;&gt;0,IF(ISNUMBER(YEAR('Signature Sheet'!$H$31)),'Signature Sheet'!H$31,NOW()),"")</f>
        <v/>
      </c>
      <c r="L432" s="119" t="str">
        <f>IFERROR(_xlfn.SWITCH('Italian Bonds Settings'!I133,"New","INSERT","Update","UPDATE", "Delete","DELETE"),"")</f>
        <v/>
      </c>
    </row>
    <row r="433" spans="1:12">
      <c r="A433" s="109" t="str">
        <f>IF('Italian Bonds Settings'!C134&lt;&gt;"","XEUR","")</f>
        <v/>
      </c>
      <c r="B433" s="109" t="str">
        <f>'Italian Bonds Settings'!A134</f>
        <v/>
      </c>
      <c r="C433" s="109">
        <f>'Italian Bonds Settings'!B134</f>
        <v>0</v>
      </c>
      <c r="D433" s="109" t="e">
        <f>INDEX(add_Services!L:L,MATCH('Italian Bonds Settings'!C134,add_Services!Q:Q,0),1)</f>
        <v>#N/A</v>
      </c>
      <c r="E433" s="109" t="e">
        <f>INDEX(add_Services!M:M,MATCH('Italian Bonds Settings'!C134,add_Services!Q:Q,0),1)</f>
        <v>#N/A</v>
      </c>
      <c r="F433" s="111">
        <f>'Italian Bonds Settings'!D134</f>
        <v>0</v>
      </c>
      <c r="G433" s="109" t="str">
        <f>IF('Italian Bonds Settings'!C134&lt;&gt;"","TIN","")</f>
        <v/>
      </c>
      <c r="H433" s="129" t="e">
        <f>_xlfn.SWITCH('Italian Bonds Settings'!E134,"Aggregation","AGGREGATE","Gross","GROSS","Netting ('UNWIND')","NET","Netting with Strange Nets ('NET/SPLIT')","NET","Aggregation with Linking","AGGREGATE")</f>
        <v>#N/A</v>
      </c>
      <c r="I433" s="109" t="e">
        <f>_xlfn.SWITCH('Italian Bonds Settings'!F134,"released","RELEASED","on hold","HOLD")</f>
        <v>#N/A</v>
      </c>
      <c r="J433" s="129" t="e">
        <f>IF(H433&lt;&gt;"",IF('Italian Bonds Settings'!E134="Gross","",IF(OR('Italian Bonds Settings'!E134="Netting with Strange Nets ('NET/SPLIT')",'Italian Bonds Settings'!E134="Aggregation"),"NET/SPLIT","UNWIND")),"")</f>
        <v>#N/A</v>
      </c>
      <c r="K433" s="120" t="str">
        <f ca="1">IF(C433&lt;&gt;0,IF(ISNUMBER(YEAR('Signature Sheet'!$H$31)),'Signature Sheet'!H$31,NOW()),"")</f>
        <v/>
      </c>
      <c r="L433" s="119" t="str">
        <f>IFERROR(_xlfn.SWITCH('Italian Bonds Settings'!I134,"New","INSERT","Update","UPDATE", "Delete","DELETE"),"")</f>
        <v/>
      </c>
    </row>
    <row r="434" spans="1:12">
      <c r="A434" s="109" t="str">
        <f>IF('Italian Bonds Settings'!C135&lt;&gt;"","XEUR","")</f>
        <v/>
      </c>
      <c r="B434" s="109" t="str">
        <f>'Italian Bonds Settings'!A135</f>
        <v/>
      </c>
      <c r="C434" s="109">
        <f>'Italian Bonds Settings'!B135</f>
        <v>0</v>
      </c>
      <c r="D434" s="109" t="e">
        <f>INDEX(add_Services!L:L,MATCH('Italian Bonds Settings'!C135,add_Services!Q:Q,0),1)</f>
        <v>#N/A</v>
      </c>
      <c r="E434" s="109" t="e">
        <f>INDEX(add_Services!M:M,MATCH('Italian Bonds Settings'!C135,add_Services!Q:Q,0),1)</f>
        <v>#N/A</v>
      </c>
      <c r="F434" s="111">
        <f>'Italian Bonds Settings'!D135</f>
        <v>0</v>
      </c>
      <c r="G434" s="109" t="str">
        <f>IF('Italian Bonds Settings'!C135&lt;&gt;"","TIN","")</f>
        <v/>
      </c>
      <c r="H434" s="129" t="e">
        <f>_xlfn.SWITCH('Italian Bonds Settings'!E135,"Aggregation","AGGREGATE","Gross","GROSS","Netting ('UNWIND')","NET","Netting with Strange Nets ('NET/SPLIT')","NET","Aggregation with Linking","AGGREGATE")</f>
        <v>#N/A</v>
      </c>
      <c r="I434" s="109" t="e">
        <f>_xlfn.SWITCH('Italian Bonds Settings'!F135,"released","RELEASED","on hold","HOLD")</f>
        <v>#N/A</v>
      </c>
      <c r="J434" s="129" t="e">
        <f>IF(H434&lt;&gt;"",IF('Italian Bonds Settings'!E135="Gross","",IF(OR('Italian Bonds Settings'!E135="Netting with Strange Nets ('NET/SPLIT')",'Italian Bonds Settings'!E135="Aggregation"),"NET/SPLIT","UNWIND")),"")</f>
        <v>#N/A</v>
      </c>
      <c r="K434" s="120" t="str">
        <f ca="1">IF(C434&lt;&gt;0,IF(ISNUMBER(YEAR('Signature Sheet'!$H$31)),'Signature Sheet'!H$31,NOW()),"")</f>
        <v/>
      </c>
      <c r="L434" s="119" t="str">
        <f>IFERROR(_xlfn.SWITCH('Italian Bonds Settings'!I135,"New","INSERT","Update","UPDATE", "Delete","DELETE"),"")</f>
        <v/>
      </c>
    </row>
    <row r="435" spans="1:12">
      <c r="A435" s="109" t="str">
        <f>IF('Italian Bonds Settings'!C136&lt;&gt;"","XEUR","")</f>
        <v/>
      </c>
      <c r="B435" s="109" t="str">
        <f>'Italian Bonds Settings'!A136</f>
        <v/>
      </c>
      <c r="C435" s="109">
        <f>'Italian Bonds Settings'!B136</f>
        <v>0</v>
      </c>
      <c r="D435" s="109" t="e">
        <f>INDEX(add_Services!L:L,MATCH('Italian Bonds Settings'!C136,add_Services!Q:Q,0),1)</f>
        <v>#N/A</v>
      </c>
      <c r="E435" s="109" t="e">
        <f>INDEX(add_Services!M:M,MATCH('Italian Bonds Settings'!C136,add_Services!Q:Q,0),1)</f>
        <v>#N/A</v>
      </c>
      <c r="F435" s="111">
        <f>'Italian Bonds Settings'!D136</f>
        <v>0</v>
      </c>
      <c r="G435" s="109" t="str">
        <f>IF('Italian Bonds Settings'!C136&lt;&gt;"","TIN","")</f>
        <v/>
      </c>
      <c r="H435" s="129" t="e">
        <f>_xlfn.SWITCH('Italian Bonds Settings'!E136,"Aggregation","AGGREGATE","Gross","GROSS","Netting ('UNWIND')","NET","Netting with Strange Nets ('NET/SPLIT')","NET","Aggregation with Linking","AGGREGATE")</f>
        <v>#N/A</v>
      </c>
      <c r="I435" s="109" t="e">
        <f>_xlfn.SWITCH('Italian Bonds Settings'!F136,"released","RELEASED","on hold","HOLD")</f>
        <v>#N/A</v>
      </c>
      <c r="J435" s="129" t="e">
        <f>IF(H435&lt;&gt;"",IF('Italian Bonds Settings'!E136="Gross","",IF(OR('Italian Bonds Settings'!E136="Netting with Strange Nets ('NET/SPLIT')",'Italian Bonds Settings'!E136="Aggregation"),"NET/SPLIT","UNWIND")),"")</f>
        <v>#N/A</v>
      </c>
      <c r="K435" s="120" t="str">
        <f ca="1">IF(C435&lt;&gt;0,IF(ISNUMBER(YEAR('Signature Sheet'!$H$31)),'Signature Sheet'!H$31,NOW()),"")</f>
        <v/>
      </c>
      <c r="L435" s="119" t="str">
        <f>IFERROR(_xlfn.SWITCH('Italian Bonds Settings'!I136,"New","INSERT","Update","UPDATE", "Delete","DELETE"),"")</f>
        <v/>
      </c>
    </row>
    <row r="436" spans="1:12">
      <c r="A436" s="109" t="str">
        <f>IF('Italian Bonds Settings'!C137&lt;&gt;"","XEUR","")</f>
        <v/>
      </c>
      <c r="B436" s="109" t="str">
        <f>'Italian Bonds Settings'!A137</f>
        <v/>
      </c>
      <c r="C436" s="109">
        <f>'Italian Bonds Settings'!B137</f>
        <v>0</v>
      </c>
      <c r="D436" s="109" t="e">
        <f>INDEX(add_Services!L:L,MATCH('Italian Bonds Settings'!C137,add_Services!Q:Q,0),1)</f>
        <v>#N/A</v>
      </c>
      <c r="E436" s="109" t="e">
        <f>INDEX(add_Services!M:M,MATCH('Italian Bonds Settings'!C137,add_Services!Q:Q,0),1)</f>
        <v>#N/A</v>
      </c>
      <c r="F436" s="111">
        <f>'Italian Bonds Settings'!D137</f>
        <v>0</v>
      </c>
      <c r="G436" s="109" t="str">
        <f>IF('Italian Bonds Settings'!C137&lt;&gt;"","TIN","")</f>
        <v/>
      </c>
      <c r="H436" s="129" t="e">
        <f>_xlfn.SWITCH('Italian Bonds Settings'!E137,"Aggregation","AGGREGATE","Gross","GROSS","Netting ('UNWIND')","NET","Netting with Strange Nets ('NET/SPLIT')","NET","Aggregation with Linking","AGGREGATE")</f>
        <v>#N/A</v>
      </c>
      <c r="I436" s="109" t="e">
        <f>_xlfn.SWITCH('Italian Bonds Settings'!F137,"released","RELEASED","on hold","HOLD")</f>
        <v>#N/A</v>
      </c>
      <c r="J436" s="129" t="e">
        <f>IF(H436&lt;&gt;"",IF('Italian Bonds Settings'!E137="Gross","",IF(OR('Italian Bonds Settings'!E137="Netting with Strange Nets ('NET/SPLIT')",'Italian Bonds Settings'!E137="Aggregation"),"NET/SPLIT","UNWIND")),"")</f>
        <v>#N/A</v>
      </c>
      <c r="K436" s="120" t="str">
        <f ca="1">IF(C436&lt;&gt;0,IF(ISNUMBER(YEAR('Signature Sheet'!$H$31)),'Signature Sheet'!H$31,NOW()),"")</f>
        <v/>
      </c>
      <c r="L436" s="119" t="str">
        <f>IFERROR(_xlfn.SWITCH('Italian Bonds Settings'!I137,"New","INSERT","Update","UPDATE", "Delete","DELETE"),"")</f>
        <v/>
      </c>
    </row>
    <row r="437" spans="1:12">
      <c r="A437" s="109" t="str">
        <f>IF('Italian Bonds Settings'!C138&lt;&gt;"","XEUR","")</f>
        <v/>
      </c>
      <c r="B437" s="109" t="str">
        <f>'Italian Bonds Settings'!A138</f>
        <v/>
      </c>
      <c r="C437" s="109">
        <f>'Italian Bonds Settings'!B138</f>
        <v>0</v>
      </c>
      <c r="D437" s="109" t="e">
        <f>INDEX(add_Services!L:L,MATCH('Italian Bonds Settings'!C138,add_Services!Q:Q,0),1)</f>
        <v>#N/A</v>
      </c>
      <c r="E437" s="109" t="e">
        <f>INDEX(add_Services!M:M,MATCH('Italian Bonds Settings'!C138,add_Services!Q:Q,0),1)</f>
        <v>#N/A</v>
      </c>
      <c r="F437" s="111">
        <f>'Italian Bonds Settings'!D138</f>
        <v>0</v>
      </c>
      <c r="G437" s="109" t="str">
        <f>IF('Italian Bonds Settings'!C138&lt;&gt;"","TIN","")</f>
        <v/>
      </c>
      <c r="H437" s="129" t="e">
        <f>_xlfn.SWITCH('Italian Bonds Settings'!E138,"Aggregation","AGGREGATE","Gross","GROSS","Netting ('UNWIND')","NET","Netting with Strange Nets ('NET/SPLIT')","NET","Aggregation with Linking","AGGREGATE")</f>
        <v>#N/A</v>
      </c>
      <c r="I437" s="109" t="e">
        <f>_xlfn.SWITCH('Italian Bonds Settings'!F138,"released","RELEASED","on hold","HOLD")</f>
        <v>#N/A</v>
      </c>
      <c r="J437" s="129" t="e">
        <f>IF(H437&lt;&gt;"",IF('Italian Bonds Settings'!E138="Gross","",IF(OR('Italian Bonds Settings'!E138="Netting with Strange Nets ('NET/SPLIT')",'Italian Bonds Settings'!E138="Aggregation"),"NET/SPLIT","UNWIND")),"")</f>
        <v>#N/A</v>
      </c>
      <c r="K437" s="120" t="str">
        <f ca="1">IF(C437&lt;&gt;0,IF(ISNUMBER(YEAR('Signature Sheet'!$H$31)),'Signature Sheet'!H$31,NOW()),"")</f>
        <v/>
      </c>
      <c r="L437" s="119" t="str">
        <f>IFERROR(_xlfn.SWITCH('Italian Bonds Settings'!I138,"New","INSERT","Update","UPDATE", "Delete","DELETE"),"")</f>
        <v/>
      </c>
    </row>
    <row r="438" spans="1:12">
      <c r="A438" s="109" t="str">
        <f>IF('Italian Bonds Settings'!C139&lt;&gt;"","XEUR","")</f>
        <v/>
      </c>
      <c r="B438" s="109" t="str">
        <f>'Italian Bonds Settings'!A139</f>
        <v/>
      </c>
      <c r="C438" s="109">
        <f>'Italian Bonds Settings'!B139</f>
        <v>0</v>
      </c>
      <c r="D438" s="109" t="e">
        <f>INDEX(add_Services!L:L,MATCH('Italian Bonds Settings'!C139,add_Services!Q:Q,0),1)</f>
        <v>#N/A</v>
      </c>
      <c r="E438" s="109" t="e">
        <f>INDEX(add_Services!M:M,MATCH('Italian Bonds Settings'!C139,add_Services!Q:Q,0),1)</f>
        <v>#N/A</v>
      </c>
      <c r="F438" s="111">
        <f>'Italian Bonds Settings'!D139</f>
        <v>0</v>
      </c>
      <c r="G438" s="109" t="str">
        <f>IF('Italian Bonds Settings'!C139&lt;&gt;"","TIN","")</f>
        <v/>
      </c>
      <c r="H438" s="129" t="e">
        <f>_xlfn.SWITCH('Italian Bonds Settings'!E139,"Aggregation","AGGREGATE","Gross","GROSS","Netting ('UNWIND')","NET","Netting with Strange Nets ('NET/SPLIT')","NET","Aggregation with Linking","AGGREGATE")</f>
        <v>#N/A</v>
      </c>
      <c r="I438" s="109" t="e">
        <f>_xlfn.SWITCH('Italian Bonds Settings'!F139,"released","RELEASED","on hold","HOLD")</f>
        <v>#N/A</v>
      </c>
      <c r="J438" s="129" t="e">
        <f>IF(H438&lt;&gt;"",IF('Italian Bonds Settings'!E139="Gross","",IF(OR('Italian Bonds Settings'!E139="Netting with Strange Nets ('NET/SPLIT')",'Italian Bonds Settings'!E139="Aggregation"),"NET/SPLIT","UNWIND")),"")</f>
        <v>#N/A</v>
      </c>
      <c r="K438" s="120" t="str">
        <f ca="1">IF(C438&lt;&gt;0,IF(ISNUMBER(YEAR('Signature Sheet'!$H$31)),'Signature Sheet'!H$31,NOW()),"")</f>
        <v/>
      </c>
      <c r="L438" s="119" t="str">
        <f>IFERROR(_xlfn.SWITCH('Italian Bonds Settings'!I139,"New","INSERT","Update","UPDATE", "Delete","DELETE"),"")</f>
        <v/>
      </c>
    </row>
    <row r="439" spans="1:12">
      <c r="A439" s="109" t="str">
        <f>IF('Italian Bonds Settings'!C140&lt;&gt;"","XEUR","")</f>
        <v/>
      </c>
      <c r="B439" s="109" t="str">
        <f>'Italian Bonds Settings'!A140</f>
        <v/>
      </c>
      <c r="C439" s="109">
        <f>'Italian Bonds Settings'!B140</f>
        <v>0</v>
      </c>
      <c r="D439" s="109" t="e">
        <f>INDEX(add_Services!L:L,MATCH('Italian Bonds Settings'!C140,add_Services!Q:Q,0),1)</f>
        <v>#N/A</v>
      </c>
      <c r="E439" s="109" t="e">
        <f>INDEX(add_Services!M:M,MATCH('Italian Bonds Settings'!C140,add_Services!Q:Q,0),1)</f>
        <v>#N/A</v>
      </c>
      <c r="F439" s="111">
        <f>'Italian Bonds Settings'!D140</f>
        <v>0</v>
      </c>
      <c r="G439" s="109" t="str">
        <f>IF('Italian Bonds Settings'!C140&lt;&gt;"","TIN","")</f>
        <v/>
      </c>
      <c r="H439" s="129" t="e">
        <f>_xlfn.SWITCH('Italian Bonds Settings'!E140,"Aggregation","AGGREGATE","Gross","GROSS","Netting ('UNWIND')","NET","Netting with Strange Nets ('NET/SPLIT')","NET","Aggregation with Linking","AGGREGATE")</f>
        <v>#N/A</v>
      </c>
      <c r="I439" s="109" t="e">
        <f>_xlfn.SWITCH('Italian Bonds Settings'!F140,"released","RELEASED","on hold","HOLD")</f>
        <v>#N/A</v>
      </c>
      <c r="J439" s="129" t="e">
        <f>IF(H439&lt;&gt;"",IF('Italian Bonds Settings'!E140="Gross","",IF(OR('Italian Bonds Settings'!E140="Netting with Strange Nets ('NET/SPLIT')",'Italian Bonds Settings'!E140="Aggregation"),"NET/SPLIT","UNWIND")),"")</f>
        <v>#N/A</v>
      </c>
      <c r="K439" s="120" t="str">
        <f ca="1">IF(C439&lt;&gt;0,IF(ISNUMBER(YEAR('Signature Sheet'!$H$31)),'Signature Sheet'!H$31,NOW()),"")</f>
        <v/>
      </c>
      <c r="L439" s="119" t="str">
        <f>IFERROR(_xlfn.SWITCH('Italian Bonds Settings'!I140,"New","INSERT","Update","UPDATE", "Delete","DELETE"),"")</f>
        <v/>
      </c>
    </row>
    <row r="440" spans="1:12">
      <c r="A440" s="109" t="str">
        <f>IF('Italian Bonds Settings'!C141&lt;&gt;"","XEUR","")</f>
        <v/>
      </c>
      <c r="B440" s="109" t="str">
        <f>'Italian Bonds Settings'!A141</f>
        <v/>
      </c>
      <c r="C440" s="109">
        <f>'Italian Bonds Settings'!B141</f>
        <v>0</v>
      </c>
      <c r="D440" s="109" t="e">
        <f>INDEX(add_Services!L:L,MATCH('Italian Bonds Settings'!C141,add_Services!Q:Q,0),1)</f>
        <v>#N/A</v>
      </c>
      <c r="E440" s="109" t="e">
        <f>INDEX(add_Services!M:M,MATCH('Italian Bonds Settings'!C141,add_Services!Q:Q,0),1)</f>
        <v>#N/A</v>
      </c>
      <c r="F440" s="111">
        <f>'Italian Bonds Settings'!D141</f>
        <v>0</v>
      </c>
      <c r="G440" s="109" t="str">
        <f>IF('Italian Bonds Settings'!C141&lt;&gt;"","TIN","")</f>
        <v/>
      </c>
      <c r="H440" s="129" t="e">
        <f>_xlfn.SWITCH('Italian Bonds Settings'!E141,"Aggregation","AGGREGATE","Gross","GROSS","Netting ('UNWIND')","NET","Netting with Strange Nets ('NET/SPLIT')","NET","Aggregation with Linking","AGGREGATE")</f>
        <v>#N/A</v>
      </c>
      <c r="I440" s="109" t="e">
        <f>_xlfn.SWITCH('Italian Bonds Settings'!F141,"released","RELEASED","on hold","HOLD")</f>
        <v>#N/A</v>
      </c>
      <c r="J440" s="129" t="e">
        <f>IF(H440&lt;&gt;"",IF('Italian Bonds Settings'!E141="Gross","",IF(OR('Italian Bonds Settings'!E141="Netting with Strange Nets ('NET/SPLIT')",'Italian Bonds Settings'!E141="Aggregation"),"NET/SPLIT","UNWIND")),"")</f>
        <v>#N/A</v>
      </c>
      <c r="K440" s="120" t="str">
        <f ca="1">IF(C440&lt;&gt;0,IF(ISNUMBER(YEAR('Signature Sheet'!$H$31)),'Signature Sheet'!H$31,NOW()),"")</f>
        <v/>
      </c>
      <c r="L440" s="119" t="str">
        <f>IFERROR(_xlfn.SWITCH('Italian Bonds Settings'!I141,"New","INSERT","Update","UPDATE", "Delete","DELETE"),"")</f>
        <v/>
      </c>
    </row>
    <row r="441" spans="1:12">
      <c r="A441" s="109" t="str">
        <f>IF('Italian Bonds Settings'!C142&lt;&gt;"","XEUR","")</f>
        <v/>
      </c>
      <c r="B441" s="109" t="str">
        <f>'Italian Bonds Settings'!A142</f>
        <v/>
      </c>
      <c r="C441" s="109">
        <f>'Italian Bonds Settings'!B142</f>
        <v>0</v>
      </c>
      <c r="D441" s="109" t="e">
        <f>INDEX(add_Services!L:L,MATCH('Italian Bonds Settings'!C142,add_Services!Q:Q,0),1)</f>
        <v>#N/A</v>
      </c>
      <c r="E441" s="109" t="e">
        <f>INDEX(add_Services!M:M,MATCH('Italian Bonds Settings'!C142,add_Services!Q:Q,0),1)</f>
        <v>#N/A</v>
      </c>
      <c r="F441" s="111">
        <f>'Italian Bonds Settings'!D142</f>
        <v>0</v>
      </c>
      <c r="G441" s="109" t="str">
        <f>IF('Italian Bonds Settings'!C142&lt;&gt;"","TIN","")</f>
        <v/>
      </c>
      <c r="H441" s="129" t="e">
        <f>_xlfn.SWITCH('Italian Bonds Settings'!E142,"Aggregation","AGGREGATE","Gross","GROSS","Netting ('UNWIND')","NET","Netting with Strange Nets ('NET/SPLIT')","NET","Aggregation with Linking","AGGREGATE")</f>
        <v>#N/A</v>
      </c>
      <c r="I441" s="109" t="e">
        <f>_xlfn.SWITCH('Italian Bonds Settings'!F142,"released","RELEASED","on hold","HOLD")</f>
        <v>#N/A</v>
      </c>
      <c r="J441" s="129" t="e">
        <f>IF(H441&lt;&gt;"",IF('Italian Bonds Settings'!E142="Gross","",IF(OR('Italian Bonds Settings'!E142="Netting with Strange Nets ('NET/SPLIT')",'Italian Bonds Settings'!E142="Aggregation"),"NET/SPLIT","UNWIND")),"")</f>
        <v>#N/A</v>
      </c>
      <c r="K441" s="120" t="str">
        <f ca="1">IF(C441&lt;&gt;0,IF(ISNUMBER(YEAR('Signature Sheet'!$H$31)),'Signature Sheet'!H$31,NOW()),"")</f>
        <v/>
      </c>
      <c r="L441" s="119" t="str">
        <f>IFERROR(_xlfn.SWITCH('Italian Bonds Settings'!I142,"New","INSERT","Update","UPDATE", "Delete","DELETE"),"")</f>
        <v/>
      </c>
    </row>
    <row r="442" spans="1:12">
      <c r="A442" s="109" t="str">
        <f>IF('Italian Bonds Settings'!C143&lt;&gt;"","XEUR","")</f>
        <v/>
      </c>
      <c r="B442" s="109" t="str">
        <f>'Italian Bonds Settings'!A143</f>
        <v/>
      </c>
      <c r="C442" s="109">
        <f>'Italian Bonds Settings'!B143</f>
        <v>0</v>
      </c>
      <c r="D442" s="109" t="e">
        <f>INDEX(add_Services!L:L,MATCH('Italian Bonds Settings'!C143,add_Services!Q:Q,0),1)</f>
        <v>#N/A</v>
      </c>
      <c r="E442" s="109" t="e">
        <f>INDEX(add_Services!M:M,MATCH('Italian Bonds Settings'!C143,add_Services!Q:Q,0),1)</f>
        <v>#N/A</v>
      </c>
      <c r="F442" s="111">
        <f>'Italian Bonds Settings'!D143</f>
        <v>0</v>
      </c>
      <c r="G442" s="109" t="str">
        <f>IF('Italian Bonds Settings'!C143&lt;&gt;"","TIN","")</f>
        <v/>
      </c>
      <c r="H442" s="129" t="e">
        <f>_xlfn.SWITCH('Italian Bonds Settings'!E143,"Aggregation","AGGREGATE","Gross","GROSS","Netting ('UNWIND')","NET","Netting with Strange Nets ('NET/SPLIT')","NET","Aggregation with Linking","AGGREGATE")</f>
        <v>#N/A</v>
      </c>
      <c r="I442" s="109" t="e">
        <f>_xlfn.SWITCH('Italian Bonds Settings'!F143,"released","RELEASED","on hold","HOLD")</f>
        <v>#N/A</v>
      </c>
      <c r="J442" s="129" t="e">
        <f>IF(H442&lt;&gt;"",IF('Italian Bonds Settings'!E143="Gross","",IF(OR('Italian Bonds Settings'!E143="Netting with Strange Nets ('NET/SPLIT')",'Italian Bonds Settings'!E143="Aggregation"),"NET/SPLIT","UNWIND")),"")</f>
        <v>#N/A</v>
      </c>
      <c r="K442" s="120" t="str">
        <f ca="1">IF(C442&lt;&gt;0,IF(ISNUMBER(YEAR('Signature Sheet'!$H$31)),'Signature Sheet'!H$31,NOW()),"")</f>
        <v/>
      </c>
      <c r="L442" s="119" t="str">
        <f>IFERROR(_xlfn.SWITCH('Italian Bonds Settings'!I143,"New","INSERT","Update","UPDATE", "Delete","DELETE"),"")</f>
        <v/>
      </c>
    </row>
    <row r="443" spans="1:12">
      <c r="A443" s="109" t="str">
        <f>IF('Italian Bonds Settings'!C144&lt;&gt;"","XEUR","")</f>
        <v/>
      </c>
      <c r="B443" s="109" t="str">
        <f>'Italian Bonds Settings'!A144</f>
        <v/>
      </c>
      <c r="C443" s="109">
        <f>'Italian Bonds Settings'!B144</f>
        <v>0</v>
      </c>
      <c r="D443" s="109" t="e">
        <f>INDEX(add_Services!L:L,MATCH('Italian Bonds Settings'!C144,add_Services!Q:Q,0),1)</f>
        <v>#N/A</v>
      </c>
      <c r="E443" s="109" t="e">
        <f>INDEX(add_Services!M:M,MATCH('Italian Bonds Settings'!C144,add_Services!Q:Q,0),1)</f>
        <v>#N/A</v>
      </c>
      <c r="F443" s="111">
        <f>'Italian Bonds Settings'!D144</f>
        <v>0</v>
      </c>
      <c r="G443" s="109" t="str">
        <f>IF('Italian Bonds Settings'!C144&lt;&gt;"","TIN","")</f>
        <v/>
      </c>
      <c r="H443" s="129" t="e">
        <f>_xlfn.SWITCH('Italian Bonds Settings'!E144,"Aggregation","AGGREGATE","Gross","GROSS","Netting ('UNWIND')","NET","Netting with Strange Nets ('NET/SPLIT')","NET","Aggregation with Linking","AGGREGATE")</f>
        <v>#N/A</v>
      </c>
      <c r="I443" s="109" t="e">
        <f>_xlfn.SWITCH('Italian Bonds Settings'!F144,"released","RELEASED","on hold","HOLD")</f>
        <v>#N/A</v>
      </c>
      <c r="J443" s="129" t="e">
        <f>IF(H443&lt;&gt;"",IF('Italian Bonds Settings'!E144="Gross","",IF(OR('Italian Bonds Settings'!E144="Netting with Strange Nets ('NET/SPLIT')",'Italian Bonds Settings'!E144="Aggregation"),"NET/SPLIT","UNWIND")),"")</f>
        <v>#N/A</v>
      </c>
      <c r="K443" s="120" t="str">
        <f ca="1">IF(C443&lt;&gt;0,IF(ISNUMBER(YEAR('Signature Sheet'!$H$31)),'Signature Sheet'!H$31,NOW()),"")</f>
        <v/>
      </c>
      <c r="L443" s="119" t="str">
        <f>IFERROR(_xlfn.SWITCH('Italian Bonds Settings'!I144,"New","INSERT","Update","UPDATE", "Delete","DELETE"),"")</f>
        <v/>
      </c>
    </row>
    <row r="444" spans="1:12">
      <c r="A444" s="109" t="str">
        <f>IF('Italian Bonds Settings'!C145&lt;&gt;"","XEUR","")</f>
        <v/>
      </c>
      <c r="B444" s="109" t="str">
        <f>'Italian Bonds Settings'!A145</f>
        <v/>
      </c>
      <c r="C444" s="109">
        <f>'Italian Bonds Settings'!B145</f>
        <v>0</v>
      </c>
      <c r="D444" s="109" t="e">
        <f>INDEX(add_Services!L:L,MATCH('Italian Bonds Settings'!C145,add_Services!Q:Q,0),1)</f>
        <v>#N/A</v>
      </c>
      <c r="E444" s="109" t="e">
        <f>INDEX(add_Services!M:M,MATCH('Italian Bonds Settings'!C145,add_Services!Q:Q,0),1)</f>
        <v>#N/A</v>
      </c>
      <c r="F444" s="111">
        <f>'Italian Bonds Settings'!D145</f>
        <v>0</v>
      </c>
      <c r="G444" s="109" t="str">
        <f>IF('Italian Bonds Settings'!C145&lt;&gt;"","TIN","")</f>
        <v/>
      </c>
      <c r="H444" s="129" t="e">
        <f>_xlfn.SWITCH('Italian Bonds Settings'!E145,"Aggregation","AGGREGATE","Gross","GROSS","Netting ('UNWIND')","NET","Netting with Strange Nets ('NET/SPLIT')","NET","Aggregation with Linking","AGGREGATE")</f>
        <v>#N/A</v>
      </c>
      <c r="I444" s="109" t="e">
        <f>_xlfn.SWITCH('Italian Bonds Settings'!F145,"released","RELEASED","on hold","HOLD")</f>
        <v>#N/A</v>
      </c>
      <c r="J444" s="129" t="e">
        <f>IF(H444&lt;&gt;"",IF('Italian Bonds Settings'!E145="Gross","",IF(OR('Italian Bonds Settings'!E145="Netting with Strange Nets ('NET/SPLIT')",'Italian Bonds Settings'!E145="Aggregation"),"NET/SPLIT","UNWIND")),"")</f>
        <v>#N/A</v>
      </c>
      <c r="K444" s="120" t="str">
        <f ca="1">IF(C444&lt;&gt;0,IF(ISNUMBER(YEAR('Signature Sheet'!$H$31)),'Signature Sheet'!H$31,NOW()),"")</f>
        <v/>
      </c>
      <c r="L444" s="119" t="str">
        <f>IFERROR(_xlfn.SWITCH('Italian Bonds Settings'!I145,"New","INSERT","Update","UPDATE", "Delete","DELETE"),"")</f>
        <v/>
      </c>
    </row>
    <row r="445" spans="1:12">
      <c r="A445" s="109" t="str">
        <f>IF('Italian Bonds Settings'!C146&lt;&gt;"","XEUR","")</f>
        <v/>
      </c>
      <c r="B445" s="109" t="str">
        <f>'Italian Bonds Settings'!A146</f>
        <v/>
      </c>
      <c r="C445" s="109">
        <f>'Italian Bonds Settings'!B146</f>
        <v>0</v>
      </c>
      <c r="D445" s="109" t="e">
        <f>INDEX(add_Services!L:L,MATCH('Italian Bonds Settings'!C146,add_Services!Q:Q,0),1)</f>
        <v>#N/A</v>
      </c>
      <c r="E445" s="109" t="e">
        <f>INDEX(add_Services!M:M,MATCH('Italian Bonds Settings'!C146,add_Services!Q:Q,0),1)</f>
        <v>#N/A</v>
      </c>
      <c r="F445" s="111">
        <f>'Italian Bonds Settings'!D146</f>
        <v>0</v>
      </c>
      <c r="G445" s="109" t="str">
        <f>IF('Italian Bonds Settings'!C146&lt;&gt;"","TIN","")</f>
        <v/>
      </c>
      <c r="H445" s="129" t="e">
        <f>_xlfn.SWITCH('Italian Bonds Settings'!E146,"Aggregation","AGGREGATE","Gross","GROSS","Netting ('UNWIND')","NET","Netting with Strange Nets ('NET/SPLIT')","NET","Aggregation with Linking","AGGREGATE")</f>
        <v>#N/A</v>
      </c>
      <c r="I445" s="109" t="e">
        <f>_xlfn.SWITCH('Italian Bonds Settings'!F146,"released","RELEASED","on hold","HOLD")</f>
        <v>#N/A</v>
      </c>
      <c r="J445" s="129" t="e">
        <f>IF(H445&lt;&gt;"",IF('Italian Bonds Settings'!E146="Gross","",IF(OR('Italian Bonds Settings'!E146="Netting with Strange Nets ('NET/SPLIT')",'Italian Bonds Settings'!E146="Aggregation"),"NET/SPLIT","UNWIND")),"")</f>
        <v>#N/A</v>
      </c>
      <c r="K445" s="120" t="str">
        <f ca="1">IF(C445&lt;&gt;0,IF(ISNUMBER(YEAR('Signature Sheet'!$H$31)),'Signature Sheet'!H$31,NOW()),"")</f>
        <v/>
      </c>
      <c r="L445" s="119" t="str">
        <f>IFERROR(_xlfn.SWITCH('Italian Bonds Settings'!I146,"New","INSERT","Update","UPDATE", "Delete","DELETE"),"")</f>
        <v/>
      </c>
    </row>
    <row r="446" spans="1:12">
      <c r="A446" s="109" t="str">
        <f>IF('Italian Bonds Settings'!C147&lt;&gt;"","XEUR","")</f>
        <v/>
      </c>
      <c r="B446" s="109" t="str">
        <f>'Italian Bonds Settings'!A147</f>
        <v/>
      </c>
      <c r="C446" s="109">
        <f>'Italian Bonds Settings'!B147</f>
        <v>0</v>
      </c>
      <c r="D446" s="109" t="e">
        <f>INDEX(add_Services!L:L,MATCH('Italian Bonds Settings'!C147,add_Services!Q:Q,0),1)</f>
        <v>#N/A</v>
      </c>
      <c r="E446" s="109" t="e">
        <f>INDEX(add_Services!M:M,MATCH('Italian Bonds Settings'!C147,add_Services!Q:Q,0),1)</f>
        <v>#N/A</v>
      </c>
      <c r="F446" s="111">
        <f>'Italian Bonds Settings'!D147</f>
        <v>0</v>
      </c>
      <c r="G446" s="109" t="str">
        <f>IF('Italian Bonds Settings'!C147&lt;&gt;"","TIN","")</f>
        <v/>
      </c>
      <c r="H446" s="129" t="e">
        <f>_xlfn.SWITCH('Italian Bonds Settings'!E147,"Aggregation","AGGREGATE","Gross","GROSS","Netting ('UNWIND')","NET","Netting with Strange Nets ('NET/SPLIT')","NET","Aggregation with Linking","AGGREGATE")</f>
        <v>#N/A</v>
      </c>
      <c r="I446" s="109" t="e">
        <f>_xlfn.SWITCH('Italian Bonds Settings'!F147,"released","RELEASED","on hold","HOLD")</f>
        <v>#N/A</v>
      </c>
      <c r="J446" s="129" t="e">
        <f>IF(H446&lt;&gt;"",IF('Italian Bonds Settings'!E147="Gross","",IF(OR('Italian Bonds Settings'!E147="Netting with Strange Nets ('NET/SPLIT')",'Italian Bonds Settings'!E147="Aggregation"),"NET/SPLIT","UNWIND")),"")</f>
        <v>#N/A</v>
      </c>
      <c r="K446" s="120" t="str">
        <f ca="1">IF(C446&lt;&gt;0,IF(ISNUMBER(YEAR('Signature Sheet'!$H$31)),'Signature Sheet'!H$31,NOW()),"")</f>
        <v/>
      </c>
      <c r="L446" s="119" t="str">
        <f>IFERROR(_xlfn.SWITCH('Italian Bonds Settings'!I147,"New","INSERT","Update","UPDATE", "Delete","DELETE"),"")</f>
        <v/>
      </c>
    </row>
    <row r="447" spans="1:12">
      <c r="A447" s="109" t="str">
        <f>IF('Italian Bonds Settings'!C148&lt;&gt;"","XEUR","")</f>
        <v/>
      </c>
      <c r="B447" s="109" t="str">
        <f>'Italian Bonds Settings'!A148</f>
        <v/>
      </c>
      <c r="C447" s="109">
        <f>'Italian Bonds Settings'!B148</f>
        <v>0</v>
      </c>
      <c r="D447" s="109" t="e">
        <f>INDEX(add_Services!L:L,MATCH('Italian Bonds Settings'!C148,add_Services!Q:Q,0),1)</f>
        <v>#N/A</v>
      </c>
      <c r="E447" s="109" t="e">
        <f>INDEX(add_Services!M:M,MATCH('Italian Bonds Settings'!C148,add_Services!Q:Q,0),1)</f>
        <v>#N/A</v>
      </c>
      <c r="F447" s="111">
        <f>'Italian Bonds Settings'!D148</f>
        <v>0</v>
      </c>
      <c r="G447" s="109" t="str">
        <f>IF('Italian Bonds Settings'!C148&lt;&gt;"","TIN","")</f>
        <v/>
      </c>
      <c r="H447" s="129" t="e">
        <f>_xlfn.SWITCH('Italian Bonds Settings'!E148,"Aggregation","AGGREGATE","Gross","GROSS","Netting ('UNWIND')","NET","Netting with Strange Nets ('NET/SPLIT')","NET","Aggregation with Linking","AGGREGATE")</f>
        <v>#N/A</v>
      </c>
      <c r="I447" s="109" t="e">
        <f>_xlfn.SWITCH('Italian Bonds Settings'!F148,"released","RELEASED","on hold","HOLD")</f>
        <v>#N/A</v>
      </c>
      <c r="J447" s="129" t="e">
        <f>IF(H447&lt;&gt;"",IF('Italian Bonds Settings'!E148="Gross","",IF(OR('Italian Bonds Settings'!E148="Netting with Strange Nets ('NET/SPLIT')",'Italian Bonds Settings'!E148="Aggregation"),"NET/SPLIT","UNWIND")),"")</f>
        <v>#N/A</v>
      </c>
      <c r="K447" s="120" t="str">
        <f ca="1">IF(C447&lt;&gt;0,IF(ISNUMBER(YEAR('Signature Sheet'!$H$31)),'Signature Sheet'!H$31,NOW()),"")</f>
        <v/>
      </c>
      <c r="L447" s="119" t="str">
        <f>IFERROR(_xlfn.SWITCH('Italian Bonds Settings'!I148,"New","INSERT","Update","UPDATE", "Delete","DELETE"),"")</f>
        <v/>
      </c>
    </row>
    <row r="448" spans="1:12">
      <c r="A448" s="109" t="str">
        <f>IF('Italian Bonds Settings'!C149&lt;&gt;"","XEUR","")</f>
        <v/>
      </c>
      <c r="B448" s="109" t="str">
        <f>'Italian Bonds Settings'!A149</f>
        <v/>
      </c>
      <c r="C448" s="109">
        <f>'Italian Bonds Settings'!B149</f>
        <v>0</v>
      </c>
      <c r="D448" s="109" t="e">
        <f>INDEX(add_Services!L:L,MATCH('Italian Bonds Settings'!C149,add_Services!Q:Q,0),1)</f>
        <v>#N/A</v>
      </c>
      <c r="E448" s="109" t="e">
        <f>INDEX(add_Services!M:M,MATCH('Italian Bonds Settings'!C149,add_Services!Q:Q,0),1)</f>
        <v>#N/A</v>
      </c>
      <c r="F448" s="111">
        <f>'Italian Bonds Settings'!D149</f>
        <v>0</v>
      </c>
      <c r="G448" s="109" t="str">
        <f>IF('Italian Bonds Settings'!C149&lt;&gt;"","TIN","")</f>
        <v/>
      </c>
      <c r="H448" s="129" t="e">
        <f>_xlfn.SWITCH('Italian Bonds Settings'!E149,"Aggregation","AGGREGATE","Gross","GROSS","Netting ('UNWIND')","NET","Netting with Strange Nets ('NET/SPLIT')","NET","Aggregation with Linking","AGGREGATE")</f>
        <v>#N/A</v>
      </c>
      <c r="I448" s="109" t="e">
        <f>_xlfn.SWITCH('Italian Bonds Settings'!F149,"released","RELEASED","on hold","HOLD")</f>
        <v>#N/A</v>
      </c>
      <c r="J448" s="129" t="e">
        <f>IF(H448&lt;&gt;"",IF('Italian Bonds Settings'!E149="Gross","",IF(OR('Italian Bonds Settings'!E149="Netting with Strange Nets ('NET/SPLIT')",'Italian Bonds Settings'!E149="Aggregation"),"NET/SPLIT","UNWIND")),"")</f>
        <v>#N/A</v>
      </c>
      <c r="K448" s="120" t="str">
        <f ca="1">IF(C448&lt;&gt;0,IF(ISNUMBER(YEAR('Signature Sheet'!$H$31)),'Signature Sheet'!H$31,NOW()),"")</f>
        <v/>
      </c>
      <c r="L448" s="119" t="str">
        <f>IFERROR(_xlfn.SWITCH('Italian Bonds Settings'!I149,"New","INSERT","Update","UPDATE", "Delete","DELETE"),"")</f>
        <v/>
      </c>
    </row>
    <row r="449" spans="1:12">
      <c r="A449" s="109" t="str">
        <f>IF('Italian Bonds Settings'!C150&lt;&gt;"","XEUR","")</f>
        <v/>
      </c>
      <c r="B449" s="109" t="str">
        <f>'Italian Bonds Settings'!A150</f>
        <v/>
      </c>
      <c r="C449" s="109">
        <f>'Italian Bonds Settings'!B150</f>
        <v>0</v>
      </c>
      <c r="D449" s="109" t="e">
        <f>INDEX(add_Services!L:L,MATCH('Italian Bonds Settings'!C150,add_Services!Q:Q,0),1)</f>
        <v>#N/A</v>
      </c>
      <c r="E449" s="109" t="e">
        <f>INDEX(add_Services!M:M,MATCH('Italian Bonds Settings'!C150,add_Services!Q:Q,0),1)</f>
        <v>#N/A</v>
      </c>
      <c r="F449" s="111">
        <f>'Italian Bonds Settings'!D150</f>
        <v>0</v>
      </c>
      <c r="G449" s="109" t="str">
        <f>IF('Italian Bonds Settings'!C150&lt;&gt;"","TIN","")</f>
        <v/>
      </c>
      <c r="H449" s="129" t="e">
        <f>_xlfn.SWITCH('Italian Bonds Settings'!E150,"Aggregation","AGGREGATE","Gross","GROSS","Netting ('UNWIND')","NET","Netting with Strange Nets ('NET/SPLIT')","NET","Aggregation with Linking","AGGREGATE")</f>
        <v>#N/A</v>
      </c>
      <c r="I449" s="109" t="e">
        <f>_xlfn.SWITCH('Italian Bonds Settings'!F150,"released","RELEASED","on hold","HOLD")</f>
        <v>#N/A</v>
      </c>
      <c r="J449" s="129" t="e">
        <f>IF(H449&lt;&gt;"",IF('Italian Bonds Settings'!E150="Gross","",IF(OR('Italian Bonds Settings'!E150="Netting with Strange Nets ('NET/SPLIT')",'Italian Bonds Settings'!E150="Aggregation"),"NET/SPLIT","UNWIND")),"")</f>
        <v>#N/A</v>
      </c>
      <c r="K449" s="120" t="str">
        <f ca="1">IF(C449&lt;&gt;0,IF(ISNUMBER(YEAR('Signature Sheet'!$H$31)),'Signature Sheet'!H$31,NOW()),"")</f>
        <v/>
      </c>
      <c r="L449" s="119" t="str">
        <f>IFERROR(_xlfn.SWITCH('Italian Bonds Settings'!I150,"New","INSERT","Update","UPDATE", "Delete","DELETE"),"")</f>
        <v/>
      </c>
    </row>
    <row r="450" spans="1:12">
      <c r="A450" s="109" t="str">
        <f>IF('Italian Bonds Settings'!C151&lt;&gt;"","XEUR","")</f>
        <v/>
      </c>
      <c r="B450" s="109" t="str">
        <f>'Italian Bonds Settings'!A151</f>
        <v/>
      </c>
      <c r="C450" s="109">
        <f>'Italian Bonds Settings'!B151</f>
        <v>0</v>
      </c>
      <c r="D450" s="109" t="e">
        <f>INDEX(add_Services!L:L,MATCH('Italian Bonds Settings'!C151,add_Services!Q:Q,0),1)</f>
        <v>#N/A</v>
      </c>
      <c r="E450" s="109" t="e">
        <f>INDEX(add_Services!M:M,MATCH('Italian Bonds Settings'!C151,add_Services!Q:Q,0),1)</f>
        <v>#N/A</v>
      </c>
      <c r="F450" s="111">
        <f>'Italian Bonds Settings'!D151</f>
        <v>0</v>
      </c>
      <c r="G450" s="109" t="str">
        <f>IF('Italian Bonds Settings'!C151&lt;&gt;"","TIN","")</f>
        <v/>
      </c>
      <c r="H450" s="129" t="e">
        <f>_xlfn.SWITCH('Italian Bonds Settings'!E151,"Aggregation","AGGREGATE","Gross","GROSS","Netting ('UNWIND')","NET","Netting with Strange Nets ('NET/SPLIT')","NET","Aggregation with Linking","AGGREGATE")</f>
        <v>#N/A</v>
      </c>
      <c r="I450" s="109" t="e">
        <f>_xlfn.SWITCH('Italian Bonds Settings'!F151,"released","RELEASED","on hold","HOLD")</f>
        <v>#N/A</v>
      </c>
      <c r="J450" s="129" t="e">
        <f>IF(H450&lt;&gt;"",IF('Italian Bonds Settings'!E151="Gross","",IF(OR('Italian Bonds Settings'!E151="Netting with Strange Nets ('NET/SPLIT')",'Italian Bonds Settings'!E151="Aggregation"),"NET/SPLIT","UNWIND")),"")</f>
        <v>#N/A</v>
      </c>
      <c r="K450" s="120" t="str">
        <f ca="1">IF(C450&lt;&gt;0,IF(ISNUMBER(YEAR('Signature Sheet'!$H$31)),'Signature Sheet'!H$31,NOW()),"")</f>
        <v/>
      </c>
      <c r="L450" s="119" t="str">
        <f>IFERROR(_xlfn.SWITCH('Italian Bonds Settings'!I151,"New","INSERT","Update","UPDATE", "Delete","DELETE"),"")</f>
        <v/>
      </c>
    </row>
    <row r="451" spans="1:12">
      <c r="A451" s="109" t="str">
        <f>IF('Italian Bonds Settings'!C152&lt;&gt;"","XEUR","")</f>
        <v/>
      </c>
      <c r="B451" s="109" t="str">
        <f>'Italian Bonds Settings'!A152</f>
        <v/>
      </c>
      <c r="C451" s="109">
        <f>'Italian Bonds Settings'!B152</f>
        <v>0</v>
      </c>
      <c r="D451" s="109" t="e">
        <f>INDEX(add_Services!L:L,MATCH('Italian Bonds Settings'!C152,add_Services!Q:Q,0),1)</f>
        <v>#N/A</v>
      </c>
      <c r="E451" s="109" t="e">
        <f>INDEX(add_Services!M:M,MATCH('Italian Bonds Settings'!C152,add_Services!Q:Q,0),1)</f>
        <v>#N/A</v>
      </c>
      <c r="F451" s="111">
        <f>'Italian Bonds Settings'!D152</f>
        <v>0</v>
      </c>
      <c r="G451" s="109" t="str">
        <f>IF('Italian Bonds Settings'!C152&lt;&gt;"","TIN","")</f>
        <v/>
      </c>
      <c r="H451" s="129" t="e">
        <f>_xlfn.SWITCH('Italian Bonds Settings'!E152,"Aggregation","AGGREGATE","Gross","GROSS","Netting ('UNWIND')","NET","Netting with Strange Nets ('NET/SPLIT')","NET","Aggregation with Linking","AGGREGATE")</f>
        <v>#N/A</v>
      </c>
      <c r="I451" s="109" t="e">
        <f>_xlfn.SWITCH('Italian Bonds Settings'!F152,"released","RELEASED","on hold","HOLD")</f>
        <v>#N/A</v>
      </c>
      <c r="J451" s="129" t="e">
        <f>IF(H451&lt;&gt;"",IF('Italian Bonds Settings'!E152="Gross","",IF(OR('Italian Bonds Settings'!E152="Netting with Strange Nets ('NET/SPLIT')",'Italian Bonds Settings'!E152="Aggregation"),"NET/SPLIT","UNWIND")),"")</f>
        <v>#N/A</v>
      </c>
      <c r="K451" s="120" t="str">
        <f ca="1">IF(C451&lt;&gt;0,IF(ISNUMBER(YEAR('Signature Sheet'!$H$31)),'Signature Sheet'!H$31,NOW()),"")</f>
        <v/>
      </c>
      <c r="L451" s="119" t="str">
        <f>IFERROR(_xlfn.SWITCH('Italian Bonds Settings'!I152,"New","INSERT","Update","UPDATE", "Delete","DELETE"),"")</f>
        <v/>
      </c>
    </row>
    <row r="452" spans="1:12">
      <c r="A452" s="109" t="str">
        <f>IF('Italian Bonds Settings'!C153&lt;&gt;"","XEUR","")</f>
        <v/>
      </c>
      <c r="B452" s="109" t="str">
        <f>'Italian Bonds Settings'!A153</f>
        <v/>
      </c>
      <c r="C452" s="109">
        <f>'Italian Bonds Settings'!B153</f>
        <v>0</v>
      </c>
      <c r="D452" s="109" t="e">
        <f>INDEX(add_Services!L:L,MATCH('Italian Bonds Settings'!C153,add_Services!Q:Q,0),1)</f>
        <v>#N/A</v>
      </c>
      <c r="E452" s="109" t="e">
        <f>INDEX(add_Services!M:M,MATCH('Italian Bonds Settings'!C153,add_Services!Q:Q,0),1)</f>
        <v>#N/A</v>
      </c>
      <c r="F452" s="111">
        <f>'Italian Bonds Settings'!D153</f>
        <v>0</v>
      </c>
      <c r="G452" s="109" t="str">
        <f>IF('Italian Bonds Settings'!C153&lt;&gt;"","TIN","")</f>
        <v/>
      </c>
      <c r="H452" s="129" t="e">
        <f>_xlfn.SWITCH('Italian Bonds Settings'!E153,"Aggregation","AGGREGATE","Gross","GROSS","Netting ('UNWIND')","NET","Netting with Strange Nets ('NET/SPLIT')","NET","Aggregation with Linking","AGGREGATE")</f>
        <v>#N/A</v>
      </c>
      <c r="I452" s="109" t="e">
        <f>_xlfn.SWITCH('Italian Bonds Settings'!F153,"released","RELEASED","on hold","HOLD")</f>
        <v>#N/A</v>
      </c>
      <c r="J452" s="129" t="e">
        <f>IF(H452&lt;&gt;"",IF('Italian Bonds Settings'!E153="Gross","",IF(OR('Italian Bonds Settings'!E153="Netting with Strange Nets ('NET/SPLIT')",'Italian Bonds Settings'!E153="Aggregation"),"NET/SPLIT","UNWIND")),"")</f>
        <v>#N/A</v>
      </c>
      <c r="K452" s="120" t="str">
        <f ca="1">IF(C452&lt;&gt;0,IF(ISNUMBER(YEAR('Signature Sheet'!$H$31)),'Signature Sheet'!H$31,NOW()),"")</f>
        <v/>
      </c>
      <c r="L452" s="119" t="str">
        <f>IFERROR(_xlfn.SWITCH('Italian Bonds Settings'!I153,"New","INSERT","Update","UPDATE", "Delete","DELETE"),"")</f>
        <v/>
      </c>
    </row>
    <row r="453" spans="1:12">
      <c r="A453" s="109" t="str">
        <f>IF('Italian Bonds Settings'!C154&lt;&gt;"","XEUR","")</f>
        <v/>
      </c>
      <c r="B453" s="109" t="str">
        <f>'Italian Bonds Settings'!A154</f>
        <v/>
      </c>
      <c r="C453" s="109">
        <f>'Italian Bonds Settings'!B154</f>
        <v>0</v>
      </c>
      <c r="D453" s="109" t="e">
        <f>INDEX(add_Services!L:L,MATCH('Italian Bonds Settings'!C154,add_Services!Q:Q,0),1)</f>
        <v>#N/A</v>
      </c>
      <c r="E453" s="109" t="e">
        <f>INDEX(add_Services!M:M,MATCH('Italian Bonds Settings'!C154,add_Services!Q:Q,0),1)</f>
        <v>#N/A</v>
      </c>
      <c r="F453" s="111">
        <f>'Italian Bonds Settings'!D154</f>
        <v>0</v>
      </c>
      <c r="G453" s="109" t="str">
        <f>IF('Italian Bonds Settings'!C154&lt;&gt;"","TIN","")</f>
        <v/>
      </c>
      <c r="H453" s="129" t="e">
        <f>_xlfn.SWITCH('Italian Bonds Settings'!E154,"Aggregation","AGGREGATE","Gross","GROSS","Netting ('UNWIND')","NET","Netting with Strange Nets ('NET/SPLIT')","NET","Aggregation with Linking","AGGREGATE")</f>
        <v>#N/A</v>
      </c>
      <c r="I453" s="109" t="e">
        <f>_xlfn.SWITCH('Italian Bonds Settings'!F154,"released","RELEASED","on hold","HOLD")</f>
        <v>#N/A</v>
      </c>
      <c r="J453" s="129" t="e">
        <f>IF(H453&lt;&gt;"",IF('Italian Bonds Settings'!E154="Gross","",IF(OR('Italian Bonds Settings'!E154="Netting with Strange Nets ('NET/SPLIT')",'Italian Bonds Settings'!E154="Aggregation"),"NET/SPLIT","UNWIND")),"")</f>
        <v>#N/A</v>
      </c>
      <c r="K453" s="120" t="str">
        <f ca="1">IF(C453&lt;&gt;0,IF(ISNUMBER(YEAR('Signature Sheet'!$H$31)),'Signature Sheet'!H$31,NOW()),"")</f>
        <v/>
      </c>
      <c r="L453" s="119" t="str">
        <f>IFERROR(_xlfn.SWITCH('Italian Bonds Settings'!I154,"New","INSERT","Update","UPDATE", "Delete","DELETE"),"")</f>
        <v/>
      </c>
    </row>
    <row r="454" spans="1:12">
      <c r="A454" s="109" t="str">
        <f>IF('Italian Bonds Settings'!C155&lt;&gt;"","XEUR","")</f>
        <v/>
      </c>
      <c r="B454" s="109" t="str">
        <f>'Italian Bonds Settings'!A155</f>
        <v/>
      </c>
      <c r="C454" s="109">
        <f>'Italian Bonds Settings'!B155</f>
        <v>0</v>
      </c>
      <c r="D454" s="109" t="e">
        <f>INDEX(add_Services!L:L,MATCH('Italian Bonds Settings'!C155,add_Services!Q:Q,0),1)</f>
        <v>#N/A</v>
      </c>
      <c r="E454" s="109" t="e">
        <f>INDEX(add_Services!M:M,MATCH('Italian Bonds Settings'!C155,add_Services!Q:Q,0),1)</f>
        <v>#N/A</v>
      </c>
      <c r="F454" s="111">
        <f>'Italian Bonds Settings'!D155</f>
        <v>0</v>
      </c>
      <c r="G454" s="109" t="str">
        <f>IF('Italian Bonds Settings'!C155&lt;&gt;"","TIN","")</f>
        <v/>
      </c>
      <c r="H454" s="129" t="e">
        <f>_xlfn.SWITCH('Italian Bonds Settings'!E155,"Aggregation","AGGREGATE","Gross","GROSS","Netting ('UNWIND')","NET","Netting with Strange Nets ('NET/SPLIT')","NET","Aggregation with Linking","AGGREGATE")</f>
        <v>#N/A</v>
      </c>
      <c r="I454" s="109" t="e">
        <f>_xlfn.SWITCH('Italian Bonds Settings'!F155,"released","RELEASED","on hold","HOLD")</f>
        <v>#N/A</v>
      </c>
      <c r="J454" s="129" t="e">
        <f>IF(H454&lt;&gt;"",IF('Italian Bonds Settings'!E155="Gross","",IF(OR('Italian Bonds Settings'!E155="Netting with Strange Nets ('NET/SPLIT')",'Italian Bonds Settings'!E155="Aggregation"),"NET/SPLIT","UNWIND")),"")</f>
        <v>#N/A</v>
      </c>
      <c r="K454" s="120" t="str">
        <f ca="1">IF(C454&lt;&gt;0,IF(ISNUMBER(YEAR('Signature Sheet'!$H$31)),'Signature Sheet'!H$31,NOW()),"")</f>
        <v/>
      </c>
      <c r="L454" s="119" t="str">
        <f>IFERROR(_xlfn.SWITCH('Italian Bonds Settings'!I155,"New","INSERT","Update","UPDATE", "Delete","DELETE"),"")</f>
        <v/>
      </c>
    </row>
    <row r="455" spans="1:12">
      <c r="A455" s="109" t="str">
        <f>IF('Italian Bonds Settings'!C156&lt;&gt;"","XEUR","")</f>
        <v/>
      </c>
      <c r="B455" s="109" t="str">
        <f>'Italian Bonds Settings'!A156</f>
        <v/>
      </c>
      <c r="C455" s="109">
        <f>'Italian Bonds Settings'!B156</f>
        <v>0</v>
      </c>
      <c r="D455" s="109" t="e">
        <f>INDEX(add_Services!L:L,MATCH('Italian Bonds Settings'!C156,add_Services!Q:Q,0),1)</f>
        <v>#N/A</v>
      </c>
      <c r="E455" s="109" t="e">
        <f>INDEX(add_Services!M:M,MATCH('Italian Bonds Settings'!C156,add_Services!Q:Q,0),1)</f>
        <v>#N/A</v>
      </c>
      <c r="F455" s="111">
        <f>'Italian Bonds Settings'!D156</f>
        <v>0</v>
      </c>
      <c r="G455" s="109" t="str">
        <f>IF('Italian Bonds Settings'!C156&lt;&gt;"","TIN","")</f>
        <v/>
      </c>
      <c r="H455" s="129" t="e">
        <f>_xlfn.SWITCH('Italian Bonds Settings'!E156,"Aggregation","AGGREGATE","Gross","GROSS","Netting ('UNWIND')","NET","Netting with Strange Nets ('NET/SPLIT')","NET","Aggregation with Linking","AGGREGATE")</f>
        <v>#N/A</v>
      </c>
      <c r="I455" s="109" t="e">
        <f>_xlfn.SWITCH('Italian Bonds Settings'!F156,"released","RELEASED","on hold","HOLD")</f>
        <v>#N/A</v>
      </c>
      <c r="J455" s="129" t="e">
        <f>IF(H455&lt;&gt;"",IF('Italian Bonds Settings'!E156="Gross","",IF(OR('Italian Bonds Settings'!E156="Netting with Strange Nets ('NET/SPLIT')",'Italian Bonds Settings'!E156="Aggregation"),"NET/SPLIT","UNWIND")),"")</f>
        <v>#N/A</v>
      </c>
      <c r="K455" s="120" t="str">
        <f ca="1">IF(C455&lt;&gt;0,IF(ISNUMBER(YEAR('Signature Sheet'!$H$31)),'Signature Sheet'!H$31,NOW()),"")</f>
        <v/>
      </c>
      <c r="L455" s="119" t="str">
        <f>IFERROR(_xlfn.SWITCH('Italian Bonds Settings'!I156,"New","INSERT","Update","UPDATE", "Delete","DELETE"),"")</f>
        <v/>
      </c>
    </row>
    <row r="456" spans="1:12">
      <c r="A456" s="109" t="str">
        <f>IF('Italian Bonds Settings'!C157&lt;&gt;"","XEUR","")</f>
        <v/>
      </c>
      <c r="B456" s="109" t="str">
        <f>'Italian Bonds Settings'!A157</f>
        <v/>
      </c>
      <c r="C456" s="109">
        <f>'Italian Bonds Settings'!B157</f>
        <v>0</v>
      </c>
      <c r="D456" s="109" t="e">
        <f>INDEX(add_Services!L:L,MATCH('Italian Bonds Settings'!C157,add_Services!Q:Q,0),1)</f>
        <v>#N/A</v>
      </c>
      <c r="E456" s="109" t="e">
        <f>INDEX(add_Services!M:M,MATCH('Italian Bonds Settings'!C157,add_Services!Q:Q,0),1)</f>
        <v>#N/A</v>
      </c>
      <c r="F456" s="111">
        <f>'Italian Bonds Settings'!D157</f>
        <v>0</v>
      </c>
      <c r="G456" s="109" t="str">
        <f>IF('Italian Bonds Settings'!C157&lt;&gt;"","TIN","")</f>
        <v/>
      </c>
      <c r="H456" s="129" t="e">
        <f>_xlfn.SWITCH('Italian Bonds Settings'!E157,"Aggregation","AGGREGATE","Gross","GROSS","Netting ('UNWIND')","NET","Netting with Strange Nets ('NET/SPLIT')","NET","Aggregation with Linking","AGGREGATE")</f>
        <v>#N/A</v>
      </c>
      <c r="I456" s="109" t="e">
        <f>_xlfn.SWITCH('Italian Bonds Settings'!F157,"released","RELEASED","on hold","HOLD")</f>
        <v>#N/A</v>
      </c>
      <c r="J456" s="129" t="e">
        <f>IF(H456&lt;&gt;"",IF('Italian Bonds Settings'!E157="Gross","",IF(OR('Italian Bonds Settings'!E157="Netting with Strange Nets ('NET/SPLIT')",'Italian Bonds Settings'!E157="Aggregation"),"NET/SPLIT","UNWIND")),"")</f>
        <v>#N/A</v>
      </c>
      <c r="K456" s="120" t="str">
        <f ca="1">IF(C456&lt;&gt;0,IF(ISNUMBER(YEAR('Signature Sheet'!$H$31)),'Signature Sheet'!H$31,NOW()),"")</f>
        <v/>
      </c>
      <c r="L456" s="119" t="str">
        <f>IFERROR(_xlfn.SWITCH('Italian Bonds Settings'!I157,"New","INSERT","Update","UPDATE", "Delete","DELETE"),"")</f>
        <v/>
      </c>
    </row>
    <row r="457" spans="1:12">
      <c r="A457" s="109" t="str">
        <f>IF('Italian Bonds Settings'!C158&lt;&gt;"","XEUR","")</f>
        <v/>
      </c>
      <c r="B457" s="109" t="str">
        <f>'Italian Bonds Settings'!A158</f>
        <v/>
      </c>
      <c r="C457" s="109">
        <f>'Italian Bonds Settings'!B158</f>
        <v>0</v>
      </c>
      <c r="D457" s="109" t="e">
        <f>INDEX(add_Services!L:L,MATCH('Italian Bonds Settings'!C158,add_Services!Q:Q,0),1)</f>
        <v>#N/A</v>
      </c>
      <c r="E457" s="109" t="e">
        <f>INDEX(add_Services!M:M,MATCH('Italian Bonds Settings'!C158,add_Services!Q:Q,0),1)</f>
        <v>#N/A</v>
      </c>
      <c r="F457" s="111">
        <f>'Italian Bonds Settings'!D158</f>
        <v>0</v>
      </c>
      <c r="G457" s="109" t="str">
        <f>IF('Italian Bonds Settings'!C158&lt;&gt;"","TIN","")</f>
        <v/>
      </c>
      <c r="H457" s="129" t="e">
        <f>_xlfn.SWITCH('Italian Bonds Settings'!E158,"Aggregation","AGGREGATE","Gross","GROSS","Netting ('UNWIND')","NET","Netting with Strange Nets ('NET/SPLIT')","NET","Aggregation with Linking","AGGREGATE")</f>
        <v>#N/A</v>
      </c>
      <c r="I457" s="109" t="e">
        <f>_xlfn.SWITCH('Italian Bonds Settings'!F158,"released","RELEASED","on hold","HOLD")</f>
        <v>#N/A</v>
      </c>
      <c r="J457" s="129" t="e">
        <f>IF(H457&lt;&gt;"",IF('Italian Bonds Settings'!E158="Gross","",IF(OR('Italian Bonds Settings'!E158="Netting with Strange Nets ('NET/SPLIT')",'Italian Bonds Settings'!E158="Aggregation"),"NET/SPLIT","UNWIND")),"")</f>
        <v>#N/A</v>
      </c>
      <c r="K457" s="120" t="str">
        <f ca="1">IF(C457&lt;&gt;0,IF(ISNUMBER(YEAR('Signature Sheet'!$H$31)),'Signature Sheet'!H$31,NOW()),"")</f>
        <v/>
      </c>
      <c r="L457" s="119" t="str">
        <f>IFERROR(_xlfn.SWITCH('Italian Bonds Settings'!I158,"New","INSERT","Update","UPDATE", "Delete","DELETE"),"")</f>
        <v/>
      </c>
    </row>
    <row r="458" spans="1:12">
      <c r="A458" s="109" t="str">
        <f>IF('Italian Bonds Settings'!C159&lt;&gt;"","XEUR","")</f>
        <v/>
      </c>
      <c r="B458" s="109" t="str">
        <f>'Italian Bonds Settings'!A159</f>
        <v/>
      </c>
      <c r="C458" s="109">
        <f>'Italian Bonds Settings'!B159</f>
        <v>0</v>
      </c>
      <c r="D458" s="109" t="e">
        <f>INDEX(add_Services!L:L,MATCH('Italian Bonds Settings'!C159,add_Services!Q:Q,0),1)</f>
        <v>#N/A</v>
      </c>
      <c r="E458" s="109" t="e">
        <f>INDEX(add_Services!M:M,MATCH('Italian Bonds Settings'!C159,add_Services!Q:Q,0),1)</f>
        <v>#N/A</v>
      </c>
      <c r="F458" s="111">
        <f>'Italian Bonds Settings'!D159</f>
        <v>0</v>
      </c>
      <c r="G458" s="109" t="str">
        <f>IF('Italian Bonds Settings'!C159&lt;&gt;"","TIN","")</f>
        <v/>
      </c>
      <c r="H458" s="129" t="e">
        <f>_xlfn.SWITCH('Italian Bonds Settings'!E159,"Aggregation","AGGREGATE","Gross","GROSS","Netting ('UNWIND')","NET","Netting with Strange Nets ('NET/SPLIT')","NET","Aggregation with Linking","AGGREGATE")</f>
        <v>#N/A</v>
      </c>
      <c r="I458" s="109" t="e">
        <f>_xlfn.SWITCH('Italian Bonds Settings'!F159,"released","RELEASED","on hold","HOLD")</f>
        <v>#N/A</v>
      </c>
      <c r="J458" s="129" t="e">
        <f>IF(H458&lt;&gt;"",IF('Italian Bonds Settings'!E159="Gross","",IF(OR('Italian Bonds Settings'!E159="Netting with Strange Nets ('NET/SPLIT')",'Italian Bonds Settings'!E159="Aggregation"),"NET/SPLIT","UNWIND")),"")</f>
        <v>#N/A</v>
      </c>
      <c r="K458" s="120" t="str">
        <f ca="1">IF(C458&lt;&gt;0,IF(ISNUMBER(YEAR('Signature Sheet'!$H$31)),'Signature Sheet'!H$31,NOW()),"")</f>
        <v/>
      </c>
      <c r="L458" s="119" t="str">
        <f>IFERROR(_xlfn.SWITCH('Italian Bonds Settings'!I159,"New","INSERT","Update","UPDATE", "Delete","DELETE"),"")</f>
        <v/>
      </c>
    </row>
    <row r="459" spans="1:12">
      <c r="A459" s="109" t="str">
        <f>IF('Italian Bonds Settings'!C160&lt;&gt;"","XEUR","")</f>
        <v/>
      </c>
      <c r="B459" s="109" t="str">
        <f>'Italian Bonds Settings'!A160</f>
        <v/>
      </c>
      <c r="C459" s="109">
        <f>'Italian Bonds Settings'!B160</f>
        <v>0</v>
      </c>
      <c r="D459" s="109" t="e">
        <f>INDEX(add_Services!L:L,MATCH('Italian Bonds Settings'!C160,add_Services!Q:Q,0),1)</f>
        <v>#N/A</v>
      </c>
      <c r="E459" s="109" t="e">
        <f>INDEX(add_Services!M:M,MATCH('Italian Bonds Settings'!C160,add_Services!Q:Q,0),1)</f>
        <v>#N/A</v>
      </c>
      <c r="F459" s="111">
        <f>'Italian Bonds Settings'!D160</f>
        <v>0</v>
      </c>
      <c r="G459" s="109" t="str">
        <f>IF('Italian Bonds Settings'!C160&lt;&gt;"","TIN","")</f>
        <v/>
      </c>
      <c r="H459" s="129" t="e">
        <f>_xlfn.SWITCH('Italian Bonds Settings'!E160,"Aggregation","AGGREGATE","Gross","GROSS","Netting ('UNWIND')","NET","Netting with Strange Nets ('NET/SPLIT')","NET","Aggregation with Linking","AGGREGATE")</f>
        <v>#N/A</v>
      </c>
      <c r="I459" s="109" t="e">
        <f>_xlfn.SWITCH('Italian Bonds Settings'!F160,"released","RELEASED","on hold","HOLD")</f>
        <v>#N/A</v>
      </c>
      <c r="J459" s="129" t="e">
        <f>IF(H459&lt;&gt;"",IF('Italian Bonds Settings'!E160="Gross","",IF(OR('Italian Bonds Settings'!E160="Netting with Strange Nets ('NET/SPLIT')",'Italian Bonds Settings'!E160="Aggregation"),"NET/SPLIT","UNWIND")),"")</f>
        <v>#N/A</v>
      </c>
      <c r="K459" s="120" t="str">
        <f ca="1">IF(C459&lt;&gt;0,IF(ISNUMBER(YEAR('Signature Sheet'!$H$31)),'Signature Sheet'!H$31,NOW()),"")</f>
        <v/>
      </c>
      <c r="L459" s="119" t="str">
        <f>IFERROR(_xlfn.SWITCH('Italian Bonds Settings'!I160,"New","INSERT","Update","UPDATE", "Delete","DELETE"),"")</f>
        <v/>
      </c>
    </row>
    <row r="460" spans="1:12">
      <c r="A460" s="109" t="str">
        <f>IF('Italian Bonds Settings'!C161&lt;&gt;"","XEUR","")</f>
        <v/>
      </c>
      <c r="B460" s="109" t="str">
        <f>'Italian Bonds Settings'!A161</f>
        <v/>
      </c>
      <c r="C460" s="109">
        <f>'Italian Bonds Settings'!B161</f>
        <v>0</v>
      </c>
      <c r="D460" s="109" t="e">
        <f>INDEX(add_Services!L:L,MATCH('Italian Bonds Settings'!C161,add_Services!Q:Q,0),1)</f>
        <v>#N/A</v>
      </c>
      <c r="E460" s="109" t="e">
        <f>INDEX(add_Services!M:M,MATCH('Italian Bonds Settings'!C161,add_Services!Q:Q,0),1)</f>
        <v>#N/A</v>
      </c>
      <c r="F460" s="111">
        <f>'Italian Bonds Settings'!D161</f>
        <v>0</v>
      </c>
      <c r="G460" s="109" t="str">
        <f>IF('Italian Bonds Settings'!C161&lt;&gt;"","TIN","")</f>
        <v/>
      </c>
      <c r="H460" s="129" t="e">
        <f>_xlfn.SWITCH('Italian Bonds Settings'!E161,"Aggregation","AGGREGATE","Gross","GROSS","Netting ('UNWIND')","NET","Netting with Strange Nets ('NET/SPLIT')","NET","Aggregation with Linking","AGGREGATE")</f>
        <v>#N/A</v>
      </c>
      <c r="I460" s="109" t="e">
        <f>_xlfn.SWITCH('Italian Bonds Settings'!F161,"released","RELEASED","on hold","HOLD")</f>
        <v>#N/A</v>
      </c>
      <c r="J460" s="129" t="e">
        <f>IF(H460&lt;&gt;"",IF('Italian Bonds Settings'!E161="Gross","",IF(OR('Italian Bonds Settings'!E161="Netting with Strange Nets ('NET/SPLIT')",'Italian Bonds Settings'!E161="Aggregation"),"NET/SPLIT","UNWIND")),"")</f>
        <v>#N/A</v>
      </c>
      <c r="K460" s="120" t="str">
        <f ca="1">IF(C460&lt;&gt;0,IF(ISNUMBER(YEAR('Signature Sheet'!$H$31)),'Signature Sheet'!H$31,NOW()),"")</f>
        <v/>
      </c>
      <c r="L460" s="119" t="str">
        <f>IFERROR(_xlfn.SWITCH('Italian Bonds Settings'!I161,"New","INSERT","Update","UPDATE", "Delete","DELETE"),"")</f>
        <v/>
      </c>
    </row>
    <row r="461" spans="1:12">
      <c r="A461" s="109" t="str">
        <f>IF('Italian Bonds Settings'!C162&lt;&gt;"","XEUR","")</f>
        <v/>
      </c>
      <c r="B461" s="109" t="str">
        <f>'Italian Bonds Settings'!A162</f>
        <v/>
      </c>
      <c r="C461" s="109">
        <f>'Italian Bonds Settings'!B162</f>
        <v>0</v>
      </c>
      <c r="D461" s="109" t="e">
        <f>INDEX(add_Services!L:L,MATCH('Italian Bonds Settings'!C162,add_Services!Q:Q,0),1)</f>
        <v>#N/A</v>
      </c>
      <c r="E461" s="109" t="e">
        <f>INDEX(add_Services!M:M,MATCH('Italian Bonds Settings'!C162,add_Services!Q:Q,0),1)</f>
        <v>#N/A</v>
      </c>
      <c r="F461" s="111">
        <f>'Italian Bonds Settings'!D162</f>
        <v>0</v>
      </c>
      <c r="G461" s="109" t="str">
        <f>IF('Italian Bonds Settings'!C162&lt;&gt;"","TIN","")</f>
        <v/>
      </c>
      <c r="H461" s="129" t="e">
        <f>_xlfn.SWITCH('Italian Bonds Settings'!E162,"Aggregation","AGGREGATE","Gross","GROSS","Netting ('UNWIND')","NET","Netting with Strange Nets ('NET/SPLIT')","NET","Aggregation with Linking","AGGREGATE")</f>
        <v>#N/A</v>
      </c>
      <c r="I461" s="109" t="e">
        <f>_xlfn.SWITCH('Italian Bonds Settings'!F162,"released","RELEASED","on hold","HOLD")</f>
        <v>#N/A</v>
      </c>
      <c r="J461" s="129" t="e">
        <f>IF(H461&lt;&gt;"",IF('Italian Bonds Settings'!E162="Gross","",IF(OR('Italian Bonds Settings'!E162="Netting with Strange Nets ('NET/SPLIT')",'Italian Bonds Settings'!E162="Aggregation"),"NET/SPLIT","UNWIND")),"")</f>
        <v>#N/A</v>
      </c>
      <c r="K461" s="120" t="str">
        <f ca="1">IF(C461&lt;&gt;0,IF(ISNUMBER(YEAR('Signature Sheet'!$H$31)),'Signature Sheet'!H$31,NOW()),"")</f>
        <v/>
      </c>
      <c r="L461" s="119" t="str">
        <f>IFERROR(_xlfn.SWITCH('Italian Bonds Settings'!I162,"New","INSERT","Update","UPDATE", "Delete","DELETE"),"")</f>
        <v/>
      </c>
    </row>
    <row r="462" spans="1:12">
      <c r="A462" s="109" t="str">
        <f>IF('Italian Bonds Settings'!C163&lt;&gt;"","XEUR","")</f>
        <v/>
      </c>
      <c r="B462" s="109" t="str">
        <f>'Italian Bonds Settings'!A163</f>
        <v/>
      </c>
      <c r="C462" s="109">
        <f>'Italian Bonds Settings'!B163</f>
        <v>0</v>
      </c>
      <c r="D462" s="109" t="e">
        <f>INDEX(add_Services!L:L,MATCH('Italian Bonds Settings'!C163,add_Services!Q:Q,0),1)</f>
        <v>#N/A</v>
      </c>
      <c r="E462" s="109" t="e">
        <f>INDEX(add_Services!M:M,MATCH('Italian Bonds Settings'!C163,add_Services!Q:Q,0),1)</f>
        <v>#N/A</v>
      </c>
      <c r="F462" s="111">
        <f>'Italian Bonds Settings'!D163</f>
        <v>0</v>
      </c>
      <c r="G462" s="109" t="str">
        <f>IF('Italian Bonds Settings'!C163&lt;&gt;"","TIN","")</f>
        <v/>
      </c>
      <c r="H462" s="129" t="e">
        <f>_xlfn.SWITCH('Italian Bonds Settings'!E163,"Aggregation","AGGREGATE","Gross","GROSS","Netting ('UNWIND')","NET","Netting with Strange Nets ('NET/SPLIT')","NET","Aggregation with Linking","AGGREGATE")</f>
        <v>#N/A</v>
      </c>
      <c r="I462" s="109" t="e">
        <f>_xlfn.SWITCH('Italian Bonds Settings'!F163,"released","RELEASED","on hold","HOLD")</f>
        <v>#N/A</v>
      </c>
      <c r="J462" s="129" t="e">
        <f>IF(H462&lt;&gt;"",IF('Italian Bonds Settings'!E163="Gross","",IF(OR('Italian Bonds Settings'!E163="Netting with Strange Nets ('NET/SPLIT')",'Italian Bonds Settings'!E163="Aggregation"),"NET/SPLIT","UNWIND")),"")</f>
        <v>#N/A</v>
      </c>
      <c r="K462" s="120" t="str">
        <f ca="1">IF(C462&lt;&gt;0,IF(ISNUMBER(YEAR('Signature Sheet'!$H$31)),'Signature Sheet'!H$31,NOW()),"")</f>
        <v/>
      </c>
      <c r="L462" s="119" t="str">
        <f>IFERROR(_xlfn.SWITCH('Italian Bonds Settings'!I163,"New","INSERT","Update","UPDATE", "Delete","DELETE"),"")</f>
        <v/>
      </c>
    </row>
    <row r="463" spans="1:12">
      <c r="A463" s="109" t="str">
        <f>IF('Italian Bonds Settings'!C164&lt;&gt;"","XEUR","")</f>
        <v/>
      </c>
      <c r="B463" s="109" t="str">
        <f>'Italian Bonds Settings'!A164</f>
        <v/>
      </c>
      <c r="C463" s="109">
        <f>'Italian Bonds Settings'!B164</f>
        <v>0</v>
      </c>
      <c r="D463" s="109" t="e">
        <f>INDEX(add_Services!L:L,MATCH('Italian Bonds Settings'!C164,add_Services!Q:Q,0),1)</f>
        <v>#N/A</v>
      </c>
      <c r="E463" s="109" t="e">
        <f>INDEX(add_Services!M:M,MATCH('Italian Bonds Settings'!C164,add_Services!Q:Q,0),1)</f>
        <v>#N/A</v>
      </c>
      <c r="F463" s="111">
        <f>'Italian Bonds Settings'!D164</f>
        <v>0</v>
      </c>
      <c r="G463" s="109" t="str">
        <f>IF('Italian Bonds Settings'!C164&lt;&gt;"","TIN","")</f>
        <v/>
      </c>
      <c r="H463" s="129" t="e">
        <f>_xlfn.SWITCH('Italian Bonds Settings'!E164,"Aggregation","AGGREGATE","Gross","GROSS","Netting ('UNWIND')","NET","Netting with Strange Nets ('NET/SPLIT')","NET","Aggregation with Linking","AGGREGATE")</f>
        <v>#N/A</v>
      </c>
      <c r="I463" s="109" t="e">
        <f>_xlfn.SWITCH('Italian Bonds Settings'!F164,"released","RELEASED","on hold","HOLD")</f>
        <v>#N/A</v>
      </c>
      <c r="J463" s="129" t="e">
        <f>IF(H463&lt;&gt;"",IF('Italian Bonds Settings'!E164="Gross","",IF(OR('Italian Bonds Settings'!E164="Netting with Strange Nets ('NET/SPLIT')",'Italian Bonds Settings'!E164="Aggregation"),"NET/SPLIT","UNWIND")),"")</f>
        <v>#N/A</v>
      </c>
      <c r="K463" s="120" t="str">
        <f ca="1">IF(C463&lt;&gt;0,IF(ISNUMBER(YEAR('Signature Sheet'!$H$31)),'Signature Sheet'!H$31,NOW()),"")</f>
        <v/>
      </c>
      <c r="L463" s="119" t="str">
        <f>IFERROR(_xlfn.SWITCH('Italian Bonds Settings'!I164,"New","INSERT","Update","UPDATE", "Delete","DELETE"),"")</f>
        <v/>
      </c>
    </row>
    <row r="464" spans="1:12">
      <c r="A464" s="109" t="str">
        <f>IF('Italian Bonds Settings'!C165&lt;&gt;"","XEUR","")</f>
        <v/>
      </c>
      <c r="B464" s="109" t="str">
        <f>'Italian Bonds Settings'!A165</f>
        <v/>
      </c>
      <c r="C464" s="109">
        <f>'Italian Bonds Settings'!B165</f>
        <v>0</v>
      </c>
      <c r="D464" s="109" t="e">
        <f>INDEX(add_Services!L:L,MATCH('Italian Bonds Settings'!C165,add_Services!Q:Q,0),1)</f>
        <v>#N/A</v>
      </c>
      <c r="E464" s="109" t="e">
        <f>INDEX(add_Services!M:M,MATCH('Italian Bonds Settings'!C165,add_Services!Q:Q,0),1)</f>
        <v>#N/A</v>
      </c>
      <c r="F464" s="111">
        <f>'Italian Bonds Settings'!D165</f>
        <v>0</v>
      </c>
      <c r="G464" s="109" t="str">
        <f>IF('Italian Bonds Settings'!C165&lt;&gt;"","TIN","")</f>
        <v/>
      </c>
      <c r="H464" s="129" t="e">
        <f>_xlfn.SWITCH('Italian Bonds Settings'!E165,"Aggregation","AGGREGATE","Gross","GROSS","Netting ('UNWIND')","NET","Netting with Strange Nets ('NET/SPLIT')","NET","Aggregation with Linking","AGGREGATE")</f>
        <v>#N/A</v>
      </c>
      <c r="I464" s="109" t="e">
        <f>_xlfn.SWITCH('Italian Bonds Settings'!F165,"released","RELEASED","on hold","HOLD")</f>
        <v>#N/A</v>
      </c>
      <c r="J464" s="129" t="e">
        <f>IF(H464&lt;&gt;"",IF('Italian Bonds Settings'!E165="Gross","",IF(OR('Italian Bonds Settings'!E165="Netting with Strange Nets ('NET/SPLIT')",'Italian Bonds Settings'!E165="Aggregation"),"NET/SPLIT","UNWIND")),"")</f>
        <v>#N/A</v>
      </c>
      <c r="K464" s="120" t="str">
        <f ca="1">IF(C464&lt;&gt;0,IF(ISNUMBER(YEAR('Signature Sheet'!$H$31)),'Signature Sheet'!H$31,NOW()),"")</f>
        <v/>
      </c>
      <c r="L464" s="119" t="str">
        <f>IFERROR(_xlfn.SWITCH('Italian Bonds Settings'!I165,"New","INSERT","Update","UPDATE", "Delete","DELETE"),"")</f>
        <v/>
      </c>
    </row>
    <row r="465" spans="1:12">
      <c r="A465" s="109" t="str">
        <f>IF('Italian Bonds Settings'!C166&lt;&gt;"","XEUR","")</f>
        <v/>
      </c>
      <c r="B465" s="109" t="str">
        <f>'Italian Bonds Settings'!A166</f>
        <v/>
      </c>
      <c r="C465" s="109">
        <f>'Italian Bonds Settings'!B166</f>
        <v>0</v>
      </c>
      <c r="D465" s="109" t="e">
        <f>INDEX(add_Services!L:L,MATCH('Italian Bonds Settings'!C166,add_Services!Q:Q,0),1)</f>
        <v>#N/A</v>
      </c>
      <c r="E465" s="109" t="e">
        <f>INDEX(add_Services!M:M,MATCH('Italian Bonds Settings'!C166,add_Services!Q:Q,0),1)</f>
        <v>#N/A</v>
      </c>
      <c r="F465" s="111">
        <f>'Italian Bonds Settings'!D166</f>
        <v>0</v>
      </c>
      <c r="G465" s="109" t="str">
        <f>IF('Italian Bonds Settings'!C166&lt;&gt;"","TIN","")</f>
        <v/>
      </c>
      <c r="H465" s="129" t="e">
        <f>_xlfn.SWITCH('Italian Bonds Settings'!E166,"Aggregation","AGGREGATE","Gross","GROSS","Netting ('UNWIND')","NET","Netting with Strange Nets ('NET/SPLIT')","NET","Aggregation with Linking","AGGREGATE")</f>
        <v>#N/A</v>
      </c>
      <c r="I465" s="109" t="e">
        <f>_xlfn.SWITCH('Italian Bonds Settings'!F166,"released","RELEASED","on hold","HOLD")</f>
        <v>#N/A</v>
      </c>
      <c r="J465" s="129" t="e">
        <f>IF(H465&lt;&gt;"",IF('Italian Bonds Settings'!E166="Gross","",IF(OR('Italian Bonds Settings'!E166="Netting with Strange Nets ('NET/SPLIT')",'Italian Bonds Settings'!E166="Aggregation"),"NET/SPLIT","UNWIND")),"")</f>
        <v>#N/A</v>
      </c>
      <c r="K465" s="120" t="str">
        <f ca="1">IF(C465&lt;&gt;0,IF(ISNUMBER(YEAR('Signature Sheet'!$H$31)),'Signature Sheet'!H$31,NOW()),"")</f>
        <v/>
      </c>
      <c r="L465" s="119" t="str">
        <f>IFERROR(_xlfn.SWITCH('Italian Bonds Settings'!I166,"New","INSERT","Update","UPDATE", "Delete","DELETE"),"")</f>
        <v/>
      </c>
    </row>
    <row r="466" spans="1:12">
      <c r="A466" s="109" t="str">
        <f>IF('Italian Bonds Settings'!C167&lt;&gt;"","XEUR","")</f>
        <v/>
      </c>
      <c r="B466" s="109" t="str">
        <f>'Italian Bonds Settings'!A167</f>
        <v/>
      </c>
      <c r="C466" s="109">
        <f>'Italian Bonds Settings'!B167</f>
        <v>0</v>
      </c>
      <c r="D466" s="109" t="e">
        <f>INDEX(add_Services!L:L,MATCH('Italian Bonds Settings'!C167,add_Services!Q:Q,0),1)</f>
        <v>#N/A</v>
      </c>
      <c r="E466" s="109" t="e">
        <f>INDEX(add_Services!M:M,MATCH('Italian Bonds Settings'!C167,add_Services!Q:Q,0),1)</f>
        <v>#N/A</v>
      </c>
      <c r="F466" s="111">
        <f>'Italian Bonds Settings'!D167</f>
        <v>0</v>
      </c>
      <c r="G466" s="109" t="str">
        <f>IF('Italian Bonds Settings'!C167&lt;&gt;"","TIN","")</f>
        <v/>
      </c>
      <c r="H466" s="129" t="e">
        <f>_xlfn.SWITCH('Italian Bonds Settings'!E167,"Aggregation","AGGREGATE","Gross","GROSS","Netting ('UNWIND')","NET","Netting with Strange Nets ('NET/SPLIT')","NET","Aggregation with Linking","AGGREGATE")</f>
        <v>#N/A</v>
      </c>
      <c r="I466" s="109" t="e">
        <f>_xlfn.SWITCH('Italian Bonds Settings'!F167,"released","RELEASED","on hold","HOLD")</f>
        <v>#N/A</v>
      </c>
      <c r="J466" s="129" t="e">
        <f>IF(H466&lt;&gt;"",IF('Italian Bonds Settings'!E167="Gross","",IF(OR('Italian Bonds Settings'!E167="Netting with Strange Nets ('NET/SPLIT')",'Italian Bonds Settings'!E167="Aggregation"),"NET/SPLIT","UNWIND")),"")</f>
        <v>#N/A</v>
      </c>
      <c r="K466" s="120" t="str">
        <f ca="1">IF(C466&lt;&gt;0,IF(ISNUMBER(YEAR('Signature Sheet'!$H$31)),'Signature Sheet'!H$31,NOW()),"")</f>
        <v/>
      </c>
      <c r="L466" s="119" t="str">
        <f>IFERROR(_xlfn.SWITCH('Italian Bonds Settings'!I167,"New","INSERT","Update","UPDATE", "Delete","DELETE"),"")</f>
        <v/>
      </c>
    </row>
    <row r="467" spans="1:12">
      <c r="A467" s="109" t="str">
        <f>IF('Italian Bonds Settings'!C168&lt;&gt;"","XEUR","")</f>
        <v/>
      </c>
      <c r="B467" s="109" t="str">
        <f>'Italian Bonds Settings'!A168</f>
        <v/>
      </c>
      <c r="C467" s="109">
        <f>'Italian Bonds Settings'!B168</f>
        <v>0</v>
      </c>
      <c r="D467" s="109" t="e">
        <f>INDEX(add_Services!L:L,MATCH('Italian Bonds Settings'!C168,add_Services!Q:Q,0),1)</f>
        <v>#N/A</v>
      </c>
      <c r="E467" s="109" t="e">
        <f>INDEX(add_Services!M:M,MATCH('Italian Bonds Settings'!C168,add_Services!Q:Q,0),1)</f>
        <v>#N/A</v>
      </c>
      <c r="F467" s="111">
        <f>'Italian Bonds Settings'!D168</f>
        <v>0</v>
      </c>
      <c r="G467" s="109" t="str">
        <f>IF('Italian Bonds Settings'!C168&lt;&gt;"","TIN","")</f>
        <v/>
      </c>
      <c r="H467" s="129" t="e">
        <f>_xlfn.SWITCH('Italian Bonds Settings'!E168,"Aggregation","AGGREGATE","Gross","GROSS","Netting ('UNWIND')","NET","Netting with Strange Nets ('NET/SPLIT')","NET","Aggregation with Linking","AGGREGATE")</f>
        <v>#N/A</v>
      </c>
      <c r="I467" s="109" t="e">
        <f>_xlfn.SWITCH('Italian Bonds Settings'!F168,"released","RELEASED","on hold","HOLD")</f>
        <v>#N/A</v>
      </c>
      <c r="J467" s="129" t="e">
        <f>IF(H467&lt;&gt;"",IF('Italian Bonds Settings'!E168="Gross","",IF(OR('Italian Bonds Settings'!E168="Netting with Strange Nets ('NET/SPLIT')",'Italian Bonds Settings'!E168="Aggregation"),"NET/SPLIT","UNWIND")),"")</f>
        <v>#N/A</v>
      </c>
      <c r="K467" s="120" t="str">
        <f ca="1">IF(C467&lt;&gt;0,IF(ISNUMBER(YEAR('Signature Sheet'!$H$31)),'Signature Sheet'!H$31,NOW()),"")</f>
        <v/>
      </c>
      <c r="L467" s="119" t="str">
        <f>IFERROR(_xlfn.SWITCH('Italian Bonds Settings'!I168,"New","INSERT","Update","UPDATE", "Delete","DELETE"),"")</f>
        <v/>
      </c>
    </row>
    <row r="468" spans="1:12">
      <c r="A468" s="109" t="str">
        <f>IF('Italian Bonds Settings'!C169&lt;&gt;"","XEUR","")</f>
        <v/>
      </c>
      <c r="B468" s="109" t="str">
        <f>'Italian Bonds Settings'!A169</f>
        <v/>
      </c>
      <c r="C468" s="109">
        <f>'Italian Bonds Settings'!B169</f>
        <v>0</v>
      </c>
      <c r="D468" s="109" t="e">
        <f>INDEX(add_Services!L:L,MATCH('Italian Bonds Settings'!C169,add_Services!Q:Q,0),1)</f>
        <v>#N/A</v>
      </c>
      <c r="E468" s="109" t="e">
        <f>INDEX(add_Services!M:M,MATCH('Italian Bonds Settings'!C169,add_Services!Q:Q,0),1)</f>
        <v>#N/A</v>
      </c>
      <c r="F468" s="111">
        <f>'Italian Bonds Settings'!D169</f>
        <v>0</v>
      </c>
      <c r="G468" s="109" t="str">
        <f>IF('Italian Bonds Settings'!C169&lt;&gt;"","TIN","")</f>
        <v/>
      </c>
      <c r="H468" s="129" t="e">
        <f>_xlfn.SWITCH('Italian Bonds Settings'!E169,"Aggregation","AGGREGATE","Gross","GROSS","Netting ('UNWIND')","NET","Netting with Strange Nets ('NET/SPLIT')","NET","Aggregation with Linking","AGGREGATE")</f>
        <v>#N/A</v>
      </c>
      <c r="I468" s="109" t="e">
        <f>_xlfn.SWITCH('Italian Bonds Settings'!F169,"released","RELEASED","on hold","HOLD")</f>
        <v>#N/A</v>
      </c>
      <c r="J468" s="129" t="e">
        <f>IF(H468&lt;&gt;"",IF('Italian Bonds Settings'!E169="Gross","",IF(OR('Italian Bonds Settings'!E169="Netting with Strange Nets ('NET/SPLIT')",'Italian Bonds Settings'!E169="Aggregation"),"NET/SPLIT","UNWIND")),"")</f>
        <v>#N/A</v>
      </c>
      <c r="K468" s="120" t="str">
        <f ca="1">IF(C468&lt;&gt;0,IF(ISNUMBER(YEAR('Signature Sheet'!$H$31)),'Signature Sheet'!H$31,NOW()),"")</f>
        <v/>
      </c>
      <c r="L468" s="119" t="str">
        <f>IFERROR(_xlfn.SWITCH('Italian Bonds Settings'!I169,"New","INSERT","Update","UPDATE", "Delete","DELETE"),"")</f>
        <v/>
      </c>
    </row>
    <row r="469" spans="1:12">
      <c r="A469" s="109" t="str">
        <f>IF('Italian Bonds Settings'!C170&lt;&gt;"","XEUR","")</f>
        <v/>
      </c>
      <c r="B469" s="109" t="str">
        <f>'Italian Bonds Settings'!A170</f>
        <v/>
      </c>
      <c r="C469" s="109">
        <f>'Italian Bonds Settings'!B170</f>
        <v>0</v>
      </c>
      <c r="D469" s="109" t="e">
        <f>INDEX(add_Services!L:L,MATCH('Italian Bonds Settings'!C170,add_Services!Q:Q,0),1)</f>
        <v>#N/A</v>
      </c>
      <c r="E469" s="109" t="e">
        <f>INDEX(add_Services!M:M,MATCH('Italian Bonds Settings'!C170,add_Services!Q:Q,0),1)</f>
        <v>#N/A</v>
      </c>
      <c r="F469" s="111">
        <f>'Italian Bonds Settings'!D170</f>
        <v>0</v>
      </c>
      <c r="G469" s="109" t="str">
        <f>IF('Italian Bonds Settings'!C170&lt;&gt;"","TIN","")</f>
        <v/>
      </c>
      <c r="H469" s="129" t="e">
        <f>_xlfn.SWITCH('Italian Bonds Settings'!E170,"Aggregation","AGGREGATE","Gross","GROSS","Netting ('UNWIND')","NET","Netting with Strange Nets ('NET/SPLIT')","NET","Aggregation with Linking","AGGREGATE")</f>
        <v>#N/A</v>
      </c>
      <c r="I469" s="109" t="e">
        <f>_xlfn.SWITCH('Italian Bonds Settings'!F170,"released","RELEASED","on hold","HOLD")</f>
        <v>#N/A</v>
      </c>
      <c r="J469" s="129" t="e">
        <f>IF(H469&lt;&gt;"",IF('Italian Bonds Settings'!E170="Gross","",IF(OR('Italian Bonds Settings'!E170="Netting with Strange Nets ('NET/SPLIT')",'Italian Bonds Settings'!E170="Aggregation"),"NET/SPLIT","UNWIND")),"")</f>
        <v>#N/A</v>
      </c>
      <c r="K469" s="120" t="str">
        <f ca="1">IF(C469&lt;&gt;0,IF(ISNUMBER(YEAR('Signature Sheet'!$H$31)),'Signature Sheet'!H$31,NOW()),"")</f>
        <v/>
      </c>
      <c r="L469" s="119" t="str">
        <f>IFERROR(_xlfn.SWITCH('Italian Bonds Settings'!I170,"New","INSERT","Update","UPDATE", "Delete","DELETE"),"")</f>
        <v/>
      </c>
    </row>
    <row r="470" spans="1:12">
      <c r="A470" s="109" t="str">
        <f>IF('Italian Bonds Settings'!C171&lt;&gt;"","XEUR","")</f>
        <v/>
      </c>
      <c r="B470" s="109" t="str">
        <f>'Italian Bonds Settings'!A171</f>
        <v/>
      </c>
      <c r="C470" s="109">
        <f>'Italian Bonds Settings'!B171</f>
        <v>0</v>
      </c>
      <c r="D470" s="109" t="e">
        <f>INDEX(add_Services!L:L,MATCH('Italian Bonds Settings'!C171,add_Services!Q:Q,0),1)</f>
        <v>#N/A</v>
      </c>
      <c r="E470" s="109" t="e">
        <f>INDEX(add_Services!M:M,MATCH('Italian Bonds Settings'!C171,add_Services!Q:Q,0),1)</f>
        <v>#N/A</v>
      </c>
      <c r="F470" s="111">
        <f>'Italian Bonds Settings'!D171</f>
        <v>0</v>
      </c>
      <c r="G470" s="109" t="str">
        <f>IF('Italian Bonds Settings'!C171&lt;&gt;"","TIN","")</f>
        <v/>
      </c>
      <c r="H470" s="129" t="e">
        <f>_xlfn.SWITCH('Italian Bonds Settings'!E171,"Aggregation","AGGREGATE","Gross","GROSS","Netting ('UNWIND')","NET","Netting with Strange Nets ('NET/SPLIT')","NET","Aggregation with Linking","AGGREGATE")</f>
        <v>#N/A</v>
      </c>
      <c r="I470" s="109" t="e">
        <f>_xlfn.SWITCH('Italian Bonds Settings'!F171,"released","RELEASED","on hold","HOLD")</f>
        <v>#N/A</v>
      </c>
      <c r="J470" s="129" t="e">
        <f>IF(H470&lt;&gt;"",IF('Italian Bonds Settings'!E171="Gross","",IF(OR('Italian Bonds Settings'!E171="Netting with Strange Nets ('NET/SPLIT')",'Italian Bonds Settings'!E171="Aggregation"),"NET/SPLIT","UNWIND")),"")</f>
        <v>#N/A</v>
      </c>
      <c r="K470" s="120" t="str">
        <f ca="1">IF(C470&lt;&gt;0,IF(ISNUMBER(YEAR('Signature Sheet'!$H$31)),'Signature Sheet'!H$31,NOW()),"")</f>
        <v/>
      </c>
      <c r="L470" s="119" t="str">
        <f>IFERROR(_xlfn.SWITCH('Italian Bonds Settings'!I171,"New","INSERT","Update","UPDATE", "Delete","DELETE"),"")</f>
        <v/>
      </c>
    </row>
    <row r="471" spans="1:12">
      <c r="A471" s="109" t="str">
        <f>IF('Italian Bonds Settings'!C172&lt;&gt;"","XEUR","")</f>
        <v/>
      </c>
      <c r="B471" s="109" t="str">
        <f>'Italian Bonds Settings'!A172</f>
        <v/>
      </c>
      <c r="C471" s="109">
        <f>'Italian Bonds Settings'!B172</f>
        <v>0</v>
      </c>
      <c r="D471" s="109" t="e">
        <f>INDEX(add_Services!L:L,MATCH('Italian Bonds Settings'!C172,add_Services!Q:Q,0),1)</f>
        <v>#N/A</v>
      </c>
      <c r="E471" s="109" t="e">
        <f>INDEX(add_Services!M:M,MATCH('Italian Bonds Settings'!C172,add_Services!Q:Q,0),1)</f>
        <v>#N/A</v>
      </c>
      <c r="F471" s="111">
        <f>'Italian Bonds Settings'!D172</f>
        <v>0</v>
      </c>
      <c r="G471" s="109" t="str">
        <f>IF('Italian Bonds Settings'!C172&lt;&gt;"","TIN","")</f>
        <v/>
      </c>
      <c r="H471" s="129" t="e">
        <f>_xlfn.SWITCH('Italian Bonds Settings'!E172,"Aggregation","AGGREGATE","Gross","GROSS","Netting ('UNWIND')","NET","Netting with Strange Nets ('NET/SPLIT')","NET","Aggregation with Linking","AGGREGATE")</f>
        <v>#N/A</v>
      </c>
      <c r="I471" s="109" t="e">
        <f>_xlfn.SWITCH('Italian Bonds Settings'!F172,"released","RELEASED","on hold","HOLD")</f>
        <v>#N/A</v>
      </c>
      <c r="J471" s="129" t="e">
        <f>IF(H471&lt;&gt;"",IF('Italian Bonds Settings'!E172="Gross","",IF(OR('Italian Bonds Settings'!E172="Netting with Strange Nets ('NET/SPLIT')",'Italian Bonds Settings'!E172="Aggregation"),"NET/SPLIT","UNWIND")),"")</f>
        <v>#N/A</v>
      </c>
      <c r="K471" s="120" t="str">
        <f ca="1">IF(C471&lt;&gt;0,IF(ISNUMBER(YEAR('Signature Sheet'!$H$31)),'Signature Sheet'!H$31,NOW()),"")</f>
        <v/>
      </c>
      <c r="L471" s="119" t="str">
        <f>IFERROR(_xlfn.SWITCH('Italian Bonds Settings'!I172,"New","INSERT","Update","UPDATE", "Delete","DELETE"),"")</f>
        <v/>
      </c>
    </row>
    <row r="472" spans="1:12">
      <c r="A472" s="109" t="str">
        <f>IF('Italian Bonds Settings'!C173&lt;&gt;"","XEUR","")</f>
        <v/>
      </c>
      <c r="B472" s="109" t="str">
        <f>'Italian Bonds Settings'!A173</f>
        <v/>
      </c>
      <c r="C472" s="109">
        <f>'Italian Bonds Settings'!B173</f>
        <v>0</v>
      </c>
      <c r="D472" s="109" t="e">
        <f>INDEX(add_Services!L:L,MATCH('Italian Bonds Settings'!C173,add_Services!Q:Q,0),1)</f>
        <v>#N/A</v>
      </c>
      <c r="E472" s="109" t="e">
        <f>INDEX(add_Services!M:M,MATCH('Italian Bonds Settings'!C173,add_Services!Q:Q,0),1)</f>
        <v>#N/A</v>
      </c>
      <c r="F472" s="111">
        <f>'Italian Bonds Settings'!D173</f>
        <v>0</v>
      </c>
      <c r="G472" s="109" t="str">
        <f>IF('Italian Bonds Settings'!C173&lt;&gt;"","TIN","")</f>
        <v/>
      </c>
      <c r="H472" s="129" t="e">
        <f>_xlfn.SWITCH('Italian Bonds Settings'!E173,"Aggregation","AGGREGATE","Gross","GROSS","Netting ('UNWIND')","NET","Netting with Strange Nets ('NET/SPLIT')","NET","Aggregation with Linking","AGGREGATE")</f>
        <v>#N/A</v>
      </c>
      <c r="I472" s="109" t="e">
        <f>_xlfn.SWITCH('Italian Bonds Settings'!F173,"released","RELEASED","on hold","HOLD")</f>
        <v>#N/A</v>
      </c>
      <c r="J472" s="129" t="e">
        <f>IF(H472&lt;&gt;"",IF('Italian Bonds Settings'!E173="Gross","",IF(OR('Italian Bonds Settings'!E173="Netting with Strange Nets ('NET/SPLIT')",'Italian Bonds Settings'!E173="Aggregation"),"NET/SPLIT","UNWIND")),"")</f>
        <v>#N/A</v>
      </c>
      <c r="K472" s="120" t="str">
        <f ca="1">IF(C472&lt;&gt;0,IF(ISNUMBER(YEAR('Signature Sheet'!$H$31)),'Signature Sheet'!H$31,NOW()),"")</f>
        <v/>
      </c>
      <c r="L472" s="119" t="str">
        <f>IFERROR(_xlfn.SWITCH('Italian Bonds Settings'!I173,"New","INSERT","Update","UPDATE", "Delete","DELETE"),"")</f>
        <v/>
      </c>
    </row>
    <row r="473" spans="1:12">
      <c r="A473" s="109" t="str">
        <f>IF('Italian Bonds Settings'!C174&lt;&gt;"","XEUR","")</f>
        <v/>
      </c>
      <c r="B473" s="109" t="str">
        <f>'Italian Bonds Settings'!A174</f>
        <v/>
      </c>
      <c r="C473" s="109">
        <f>'Italian Bonds Settings'!B174</f>
        <v>0</v>
      </c>
      <c r="D473" s="109" t="e">
        <f>INDEX(add_Services!L:L,MATCH('Italian Bonds Settings'!C174,add_Services!Q:Q,0),1)</f>
        <v>#N/A</v>
      </c>
      <c r="E473" s="109" t="e">
        <f>INDEX(add_Services!M:M,MATCH('Italian Bonds Settings'!C174,add_Services!Q:Q,0),1)</f>
        <v>#N/A</v>
      </c>
      <c r="F473" s="111">
        <f>'Italian Bonds Settings'!D174</f>
        <v>0</v>
      </c>
      <c r="G473" s="109" t="str">
        <f>IF('Italian Bonds Settings'!C174&lt;&gt;"","TIN","")</f>
        <v/>
      </c>
      <c r="H473" s="129" t="e">
        <f>_xlfn.SWITCH('Italian Bonds Settings'!E174,"Aggregation","AGGREGATE","Gross","GROSS","Netting ('UNWIND')","NET","Netting with Strange Nets ('NET/SPLIT')","NET","Aggregation with Linking","AGGREGATE")</f>
        <v>#N/A</v>
      </c>
      <c r="I473" s="109" t="e">
        <f>_xlfn.SWITCH('Italian Bonds Settings'!F174,"released","RELEASED","on hold","HOLD")</f>
        <v>#N/A</v>
      </c>
      <c r="J473" s="129" t="e">
        <f>IF(H473&lt;&gt;"",IF('Italian Bonds Settings'!E174="Gross","",IF(OR('Italian Bonds Settings'!E174="Netting with Strange Nets ('NET/SPLIT')",'Italian Bonds Settings'!E174="Aggregation"),"NET/SPLIT","UNWIND")),"")</f>
        <v>#N/A</v>
      </c>
      <c r="K473" s="120" t="str">
        <f ca="1">IF(C473&lt;&gt;0,IF(ISNUMBER(YEAR('Signature Sheet'!$H$31)),'Signature Sheet'!H$31,NOW()),"")</f>
        <v/>
      </c>
      <c r="L473" s="119" t="str">
        <f>IFERROR(_xlfn.SWITCH('Italian Bonds Settings'!I174,"New","INSERT","Update","UPDATE", "Delete","DELETE"),"")</f>
        <v/>
      </c>
    </row>
    <row r="474" spans="1:12">
      <c r="A474" s="109" t="str">
        <f>IF('Italian Bonds Settings'!C175&lt;&gt;"","XEUR","")</f>
        <v/>
      </c>
      <c r="B474" s="109" t="str">
        <f>'Italian Bonds Settings'!A175</f>
        <v/>
      </c>
      <c r="C474" s="109">
        <f>'Italian Bonds Settings'!B175</f>
        <v>0</v>
      </c>
      <c r="D474" s="109" t="e">
        <f>INDEX(add_Services!L:L,MATCH('Italian Bonds Settings'!C175,add_Services!Q:Q,0),1)</f>
        <v>#N/A</v>
      </c>
      <c r="E474" s="109" t="e">
        <f>INDEX(add_Services!M:M,MATCH('Italian Bonds Settings'!C175,add_Services!Q:Q,0),1)</f>
        <v>#N/A</v>
      </c>
      <c r="F474" s="111">
        <f>'Italian Bonds Settings'!D175</f>
        <v>0</v>
      </c>
      <c r="G474" s="109" t="str">
        <f>IF('Italian Bonds Settings'!C175&lt;&gt;"","TIN","")</f>
        <v/>
      </c>
      <c r="H474" s="129" t="e">
        <f>_xlfn.SWITCH('Italian Bonds Settings'!E175,"Aggregation","AGGREGATE","Gross","GROSS","Netting ('UNWIND')","NET","Netting with Strange Nets ('NET/SPLIT')","NET","Aggregation with Linking","AGGREGATE")</f>
        <v>#N/A</v>
      </c>
      <c r="I474" s="109" t="e">
        <f>_xlfn.SWITCH('Italian Bonds Settings'!F175,"released","RELEASED","on hold","HOLD")</f>
        <v>#N/A</v>
      </c>
      <c r="J474" s="129" t="e">
        <f>IF(H474&lt;&gt;"",IF('Italian Bonds Settings'!E175="Gross","",IF(OR('Italian Bonds Settings'!E175="Netting with Strange Nets ('NET/SPLIT')",'Italian Bonds Settings'!E175="Aggregation"),"NET/SPLIT","UNWIND")),"")</f>
        <v>#N/A</v>
      </c>
      <c r="K474" s="120" t="str">
        <f ca="1">IF(C474&lt;&gt;0,IF(ISNUMBER(YEAR('Signature Sheet'!$H$31)),'Signature Sheet'!H$31,NOW()),"")</f>
        <v/>
      </c>
      <c r="L474" s="119" t="str">
        <f>IFERROR(_xlfn.SWITCH('Italian Bonds Settings'!I175,"New","INSERT","Update","UPDATE", "Delete","DELETE"),"")</f>
        <v/>
      </c>
    </row>
    <row r="475" spans="1:12">
      <c r="A475" s="109" t="str">
        <f>IF('Italian Bonds Settings'!C176&lt;&gt;"","XEUR","")</f>
        <v/>
      </c>
      <c r="B475" s="109" t="str">
        <f>'Italian Bonds Settings'!A176</f>
        <v/>
      </c>
      <c r="C475" s="109">
        <f>'Italian Bonds Settings'!B176</f>
        <v>0</v>
      </c>
      <c r="D475" s="109" t="e">
        <f>INDEX(add_Services!L:L,MATCH('Italian Bonds Settings'!C176,add_Services!Q:Q,0),1)</f>
        <v>#N/A</v>
      </c>
      <c r="E475" s="109" t="e">
        <f>INDEX(add_Services!M:M,MATCH('Italian Bonds Settings'!C176,add_Services!Q:Q,0),1)</f>
        <v>#N/A</v>
      </c>
      <c r="F475" s="111">
        <f>'Italian Bonds Settings'!D176</f>
        <v>0</v>
      </c>
      <c r="G475" s="109" t="str">
        <f>IF('Italian Bonds Settings'!C176&lt;&gt;"","TIN","")</f>
        <v/>
      </c>
      <c r="H475" s="129" t="e">
        <f>_xlfn.SWITCH('Italian Bonds Settings'!E176,"Aggregation","AGGREGATE","Gross","GROSS","Netting ('UNWIND')","NET","Netting with Strange Nets ('NET/SPLIT')","NET","Aggregation with Linking","AGGREGATE")</f>
        <v>#N/A</v>
      </c>
      <c r="I475" s="109" t="e">
        <f>_xlfn.SWITCH('Italian Bonds Settings'!F176,"released","RELEASED","on hold","HOLD")</f>
        <v>#N/A</v>
      </c>
      <c r="J475" s="129" t="e">
        <f>IF(H475&lt;&gt;"",IF('Italian Bonds Settings'!E176="Gross","",IF(OR('Italian Bonds Settings'!E176="Netting with Strange Nets ('NET/SPLIT')",'Italian Bonds Settings'!E176="Aggregation"),"NET/SPLIT","UNWIND")),"")</f>
        <v>#N/A</v>
      </c>
      <c r="K475" s="120" t="str">
        <f ca="1">IF(C475&lt;&gt;0,IF(ISNUMBER(YEAR('Signature Sheet'!$H$31)),'Signature Sheet'!H$31,NOW()),"")</f>
        <v/>
      </c>
      <c r="L475" s="119" t="str">
        <f>IFERROR(_xlfn.SWITCH('Italian Bonds Settings'!I176,"New","INSERT","Update","UPDATE", "Delete","DELETE"),"")</f>
        <v/>
      </c>
    </row>
    <row r="476" spans="1:12">
      <c r="A476" s="109" t="str">
        <f>IF('Italian Bonds Settings'!C177&lt;&gt;"","XEUR","")</f>
        <v/>
      </c>
      <c r="B476" s="109" t="str">
        <f>'Italian Bonds Settings'!A177</f>
        <v/>
      </c>
      <c r="C476" s="109">
        <f>'Italian Bonds Settings'!B177</f>
        <v>0</v>
      </c>
      <c r="D476" s="109" t="e">
        <f>INDEX(add_Services!L:L,MATCH('Italian Bonds Settings'!C177,add_Services!Q:Q,0),1)</f>
        <v>#N/A</v>
      </c>
      <c r="E476" s="109" t="e">
        <f>INDEX(add_Services!M:M,MATCH('Italian Bonds Settings'!C177,add_Services!Q:Q,0),1)</f>
        <v>#N/A</v>
      </c>
      <c r="F476" s="111">
        <f>'Italian Bonds Settings'!D177</f>
        <v>0</v>
      </c>
      <c r="G476" s="109" t="str">
        <f>IF('Italian Bonds Settings'!C177&lt;&gt;"","TIN","")</f>
        <v/>
      </c>
      <c r="H476" s="129" t="e">
        <f>_xlfn.SWITCH('Italian Bonds Settings'!E177,"Aggregation","AGGREGATE","Gross","GROSS","Netting ('UNWIND')","NET","Netting with Strange Nets ('NET/SPLIT')","NET","Aggregation with Linking","AGGREGATE")</f>
        <v>#N/A</v>
      </c>
      <c r="I476" s="109" t="e">
        <f>_xlfn.SWITCH('Italian Bonds Settings'!F177,"released","RELEASED","on hold","HOLD")</f>
        <v>#N/A</v>
      </c>
      <c r="J476" s="129" t="e">
        <f>IF(H476&lt;&gt;"",IF('Italian Bonds Settings'!E177="Gross","",IF(OR('Italian Bonds Settings'!E177="Netting with Strange Nets ('NET/SPLIT')",'Italian Bonds Settings'!E177="Aggregation"),"NET/SPLIT","UNWIND")),"")</f>
        <v>#N/A</v>
      </c>
      <c r="K476" s="120" t="str">
        <f ca="1">IF(C476&lt;&gt;0,IF(ISNUMBER(YEAR('Signature Sheet'!$H$31)),'Signature Sheet'!H$31,NOW()),"")</f>
        <v/>
      </c>
      <c r="L476" s="119" t="str">
        <f>IFERROR(_xlfn.SWITCH('Italian Bonds Settings'!I177,"New","INSERT","Update","UPDATE", "Delete","DELETE"),"")</f>
        <v/>
      </c>
    </row>
    <row r="477" spans="1:12">
      <c r="A477" s="109" t="str">
        <f>IF('Italian Bonds Settings'!C178&lt;&gt;"","XEUR","")</f>
        <v/>
      </c>
      <c r="B477" s="109" t="str">
        <f>'Italian Bonds Settings'!A178</f>
        <v/>
      </c>
      <c r="C477" s="109">
        <f>'Italian Bonds Settings'!B178</f>
        <v>0</v>
      </c>
      <c r="D477" s="109" t="e">
        <f>INDEX(add_Services!L:L,MATCH('Italian Bonds Settings'!C178,add_Services!Q:Q,0),1)</f>
        <v>#N/A</v>
      </c>
      <c r="E477" s="109" t="e">
        <f>INDEX(add_Services!M:M,MATCH('Italian Bonds Settings'!C178,add_Services!Q:Q,0),1)</f>
        <v>#N/A</v>
      </c>
      <c r="F477" s="111">
        <f>'Italian Bonds Settings'!D178</f>
        <v>0</v>
      </c>
      <c r="G477" s="109" t="str">
        <f>IF('Italian Bonds Settings'!C178&lt;&gt;"","TIN","")</f>
        <v/>
      </c>
      <c r="H477" s="129" t="e">
        <f>_xlfn.SWITCH('Italian Bonds Settings'!E178,"Aggregation","AGGREGATE","Gross","GROSS","Netting ('UNWIND')","NET","Netting with Strange Nets ('NET/SPLIT')","NET","Aggregation with Linking","AGGREGATE")</f>
        <v>#N/A</v>
      </c>
      <c r="I477" s="109" t="e">
        <f>_xlfn.SWITCH('Italian Bonds Settings'!F178,"released","RELEASED","on hold","HOLD")</f>
        <v>#N/A</v>
      </c>
      <c r="J477" s="129" t="e">
        <f>IF(H477&lt;&gt;"",IF('Italian Bonds Settings'!E178="Gross","",IF(OR('Italian Bonds Settings'!E178="Netting with Strange Nets ('NET/SPLIT')",'Italian Bonds Settings'!E178="Aggregation"),"NET/SPLIT","UNWIND")),"")</f>
        <v>#N/A</v>
      </c>
      <c r="K477" s="120" t="str">
        <f ca="1">IF(C477&lt;&gt;0,IF(ISNUMBER(YEAR('Signature Sheet'!$H$31)),'Signature Sheet'!H$31,NOW()),"")</f>
        <v/>
      </c>
      <c r="L477" s="119" t="str">
        <f>IFERROR(_xlfn.SWITCH('Italian Bonds Settings'!I178,"New","INSERT","Update","UPDATE", "Delete","DELETE"),"")</f>
        <v/>
      </c>
    </row>
    <row r="478" spans="1:12">
      <c r="A478" s="109" t="str">
        <f>IF('Italian Bonds Settings'!C179&lt;&gt;"","XEUR","")</f>
        <v/>
      </c>
      <c r="B478" s="109" t="str">
        <f>'Italian Bonds Settings'!A179</f>
        <v/>
      </c>
      <c r="C478" s="109">
        <f>'Italian Bonds Settings'!B179</f>
        <v>0</v>
      </c>
      <c r="D478" s="109" t="e">
        <f>INDEX(add_Services!L:L,MATCH('Italian Bonds Settings'!C179,add_Services!Q:Q,0),1)</f>
        <v>#N/A</v>
      </c>
      <c r="E478" s="109" t="e">
        <f>INDEX(add_Services!M:M,MATCH('Italian Bonds Settings'!C179,add_Services!Q:Q,0),1)</f>
        <v>#N/A</v>
      </c>
      <c r="F478" s="111">
        <f>'Italian Bonds Settings'!D179</f>
        <v>0</v>
      </c>
      <c r="G478" s="109" t="str">
        <f>IF('Italian Bonds Settings'!C179&lt;&gt;"","TIN","")</f>
        <v/>
      </c>
      <c r="H478" s="129" t="e">
        <f>_xlfn.SWITCH('Italian Bonds Settings'!E179,"Aggregation","AGGREGATE","Gross","GROSS","Netting ('UNWIND')","NET","Netting with Strange Nets ('NET/SPLIT')","NET","Aggregation with Linking","AGGREGATE")</f>
        <v>#N/A</v>
      </c>
      <c r="I478" s="109" t="e">
        <f>_xlfn.SWITCH('Italian Bonds Settings'!F179,"released","RELEASED","on hold","HOLD")</f>
        <v>#N/A</v>
      </c>
      <c r="J478" s="129" t="e">
        <f>IF(H478&lt;&gt;"",IF('Italian Bonds Settings'!E179="Gross","",IF(OR('Italian Bonds Settings'!E179="Netting with Strange Nets ('NET/SPLIT')",'Italian Bonds Settings'!E179="Aggregation"),"NET/SPLIT","UNWIND")),"")</f>
        <v>#N/A</v>
      </c>
      <c r="K478" s="120" t="str">
        <f ca="1">IF(C478&lt;&gt;0,IF(ISNUMBER(YEAR('Signature Sheet'!$H$31)),'Signature Sheet'!H$31,NOW()),"")</f>
        <v/>
      </c>
      <c r="L478" s="119" t="str">
        <f>IFERROR(_xlfn.SWITCH('Italian Bonds Settings'!I179,"New","INSERT","Update","UPDATE", "Delete","DELETE"),"")</f>
        <v/>
      </c>
    </row>
    <row r="479" spans="1:12">
      <c r="A479" s="109" t="str">
        <f>IF('Italian Bonds Settings'!C180&lt;&gt;"","XEUR","")</f>
        <v/>
      </c>
      <c r="B479" s="109" t="str">
        <f>'Italian Bonds Settings'!A180</f>
        <v/>
      </c>
      <c r="C479" s="109">
        <f>'Italian Bonds Settings'!B180</f>
        <v>0</v>
      </c>
      <c r="D479" s="109" t="e">
        <f>INDEX(add_Services!L:L,MATCH('Italian Bonds Settings'!C180,add_Services!Q:Q,0),1)</f>
        <v>#N/A</v>
      </c>
      <c r="E479" s="109" t="e">
        <f>INDEX(add_Services!M:M,MATCH('Italian Bonds Settings'!C180,add_Services!Q:Q,0),1)</f>
        <v>#N/A</v>
      </c>
      <c r="F479" s="111">
        <f>'Italian Bonds Settings'!D180</f>
        <v>0</v>
      </c>
      <c r="G479" s="109" t="str">
        <f>IF('Italian Bonds Settings'!C180&lt;&gt;"","TIN","")</f>
        <v/>
      </c>
      <c r="H479" s="129" t="e">
        <f>_xlfn.SWITCH('Italian Bonds Settings'!E180,"Aggregation","AGGREGATE","Gross","GROSS","Netting ('UNWIND')","NET","Netting with Strange Nets ('NET/SPLIT')","NET","Aggregation with Linking","AGGREGATE")</f>
        <v>#N/A</v>
      </c>
      <c r="I479" s="109" t="e">
        <f>_xlfn.SWITCH('Italian Bonds Settings'!F180,"released","RELEASED","on hold","HOLD")</f>
        <v>#N/A</v>
      </c>
      <c r="J479" s="129" t="e">
        <f>IF(H479&lt;&gt;"",IF('Italian Bonds Settings'!E180="Gross","",IF(OR('Italian Bonds Settings'!E180="Netting with Strange Nets ('NET/SPLIT')",'Italian Bonds Settings'!E180="Aggregation"),"NET/SPLIT","UNWIND")),"")</f>
        <v>#N/A</v>
      </c>
      <c r="K479" s="120" t="str">
        <f ca="1">IF(C479&lt;&gt;0,IF(ISNUMBER(YEAR('Signature Sheet'!$H$31)),'Signature Sheet'!H$31,NOW()),"")</f>
        <v/>
      </c>
      <c r="L479" s="119" t="str">
        <f>IFERROR(_xlfn.SWITCH('Italian Bonds Settings'!I180,"New","INSERT","Update","UPDATE", "Delete","DELETE"),"")</f>
        <v/>
      </c>
    </row>
    <row r="480" spans="1:12">
      <c r="A480" s="109" t="str">
        <f>IF('Italian Bonds Settings'!C181&lt;&gt;"","XEUR","")</f>
        <v/>
      </c>
      <c r="B480" s="109" t="str">
        <f>'Italian Bonds Settings'!A181</f>
        <v/>
      </c>
      <c r="C480" s="109">
        <f>'Italian Bonds Settings'!B181</f>
        <v>0</v>
      </c>
      <c r="D480" s="109" t="e">
        <f>INDEX(add_Services!L:L,MATCH('Italian Bonds Settings'!C181,add_Services!Q:Q,0),1)</f>
        <v>#N/A</v>
      </c>
      <c r="E480" s="109" t="e">
        <f>INDEX(add_Services!M:M,MATCH('Italian Bonds Settings'!C181,add_Services!Q:Q,0),1)</f>
        <v>#N/A</v>
      </c>
      <c r="F480" s="111">
        <f>'Italian Bonds Settings'!D181</f>
        <v>0</v>
      </c>
      <c r="G480" s="109" t="str">
        <f>IF('Italian Bonds Settings'!C181&lt;&gt;"","TIN","")</f>
        <v/>
      </c>
      <c r="H480" s="129" t="e">
        <f>_xlfn.SWITCH('Italian Bonds Settings'!E181,"Aggregation","AGGREGATE","Gross","GROSS","Netting ('UNWIND')","NET","Netting with Strange Nets ('NET/SPLIT')","NET","Aggregation with Linking","AGGREGATE")</f>
        <v>#N/A</v>
      </c>
      <c r="I480" s="109" t="e">
        <f>_xlfn.SWITCH('Italian Bonds Settings'!F181,"released","RELEASED","on hold","HOLD")</f>
        <v>#N/A</v>
      </c>
      <c r="J480" s="129" t="e">
        <f>IF(H480&lt;&gt;"",IF('Italian Bonds Settings'!E181="Gross","",IF(OR('Italian Bonds Settings'!E181="Netting with Strange Nets ('NET/SPLIT')",'Italian Bonds Settings'!E181="Aggregation"),"NET/SPLIT","UNWIND")),"")</f>
        <v>#N/A</v>
      </c>
      <c r="K480" s="120" t="str">
        <f ca="1">IF(C480&lt;&gt;0,IF(ISNUMBER(YEAR('Signature Sheet'!$H$31)),'Signature Sheet'!H$31,NOW()),"")</f>
        <v/>
      </c>
      <c r="L480" s="119" t="str">
        <f>IFERROR(_xlfn.SWITCH('Italian Bonds Settings'!I181,"New","INSERT","Update","UPDATE", "Delete","DELETE"),"")</f>
        <v/>
      </c>
    </row>
    <row r="481" spans="1:12">
      <c r="A481" s="109" t="str">
        <f>IF('Italian Bonds Settings'!C182&lt;&gt;"","XEUR","")</f>
        <v/>
      </c>
      <c r="B481" s="109" t="str">
        <f>'Italian Bonds Settings'!A182</f>
        <v/>
      </c>
      <c r="C481" s="109">
        <f>'Italian Bonds Settings'!B182</f>
        <v>0</v>
      </c>
      <c r="D481" s="109" t="e">
        <f>INDEX(add_Services!L:L,MATCH('Italian Bonds Settings'!C182,add_Services!Q:Q,0),1)</f>
        <v>#N/A</v>
      </c>
      <c r="E481" s="109" t="e">
        <f>INDEX(add_Services!M:M,MATCH('Italian Bonds Settings'!C182,add_Services!Q:Q,0),1)</f>
        <v>#N/A</v>
      </c>
      <c r="F481" s="111">
        <f>'Italian Bonds Settings'!D182</f>
        <v>0</v>
      </c>
      <c r="G481" s="109" t="str">
        <f>IF('Italian Bonds Settings'!C182&lt;&gt;"","TIN","")</f>
        <v/>
      </c>
      <c r="H481" s="129" t="e">
        <f>_xlfn.SWITCH('Italian Bonds Settings'!E182,"Aggregation","AGGREGATE","Gross","GROSS","Netting ('UNWIND')","NET","Netting with Strange Nets ('NET/SPLIT')","NET","Aggregation with Linking","AGGREGATE")</f>
        <v>#N/A</v>
      </c>
      <c r="I481" s="109" t="e">
        <f>_xlfn.SWITCH('Italian Bonds Settings'!F182,"released","RELEASED","on hold","HOLD")</f>
        <v>#N/A</v>
      </c>
      <c r="J481" s="129" t="e">
        <f>IF(H481&lt;&gt;"",IF('Italian Bonds Settings'!E182="Gross","",IF(OR('Italian Bonds Settings'!E182="Netting with Strange Nets ('NET/SPLIT')",'Italian Bonds Settings'!E182="Aggregation"),"NET/SPLIT","UNWIND")),"")</f>
        <v>#N/A</v>
      </c>
      <c r="K481" s="120" t="str">
        <f ca="1">IF(C481&lt;&gt;0,IF(ISNUMBER(YEAR('Signature Sheet'!$H$31)),'Signature Sheet'!H$31,NOW()),"")</f>
        <v/>
      </c>
      <c r="L481" s="119" t="str">
        <f>IFERROR(_xlfn.SWITCH('Italian Bonds Settings'!I182,"New","INSERT","Update","UPDATE", "Delete","DELETE"),"")</f>
        <v/>
      </c>
    </row>
    <row r="482" spans="1:12">
      <c r="A482" s="109" t="str">
        <f>IF('Italian Bonds Settings'!C183&lt;&gt;"","XEUR","")</f>
        <v/>
      </c>
      <c r="B482" s="109" t="str">
        <f>'Italian Bonds Settings'!A183</f>
        <v/>
      </c>
      <c r="C482" s="109">
        <f>'Italian Bonds Settings'!B183</f>
        <v>0</v>
      </c>
      <c r="D482" s="109" t="e">
        <f>INDEX(add_Services!L:L,MATCH('Italian Bonds Settings'!C183,add_Services!Q:Q,0),1)</f>
        <v>#N/A</v>
      </c>
      <c r="E482" s="109" t="e">
        <f>INDEX(add_Services!M:M,MATCH('Italian Bonds Settings'!C183,add_Services!Q:Q,0),1)</f>
        <v>#N/A</v>
      </c>
      <c r="F482" s="111">
        <f>'Italian Bonds Settings'!D183</f>
        <v>0</v>
      </c>
      <c r="G482" s="109" t="str">
        <f>IF('Italian Bonds Settings'!C183&lt;&gt;"","TIN","")</f>
        <v/>
      </c>
      <c r="H482" s="129" t="e">
        <f>_xlfn.SWITCH('Italian Bonds Settings'!E183,"Aggregation","AGGREGATE","Gross","GROSS","Netting ('UNWIND')","NET","Netting with Strange Nets ('NET/SPLIT')","NET","Aggregation with Linking","AGGREGATE")</f>
        <v>#N/A</v>
      </c>
      <c r="I482" s="109" t="e">
        <f>_xlfn.SWITCH('Italian Bonds Settings'!F183,"released","RELEASED","on hold","HOLD")</f>
        <v>#N/A</v>
      </c>
      <c r="J482" s="129" t="e">
        <f>IF(H482&lt;&gt;"",IF('Italian Bonds Settings'!E183="Gross","",IF(OR('Italian Bonds Settings'!E183="Netting with Strange Nets ('NET/SPLIT')",'Italian Bonds Settings'!E183="Aggregation"),"NET/SPLIT","UNWIND")),"")</f>
        <v>#N/A</v>
      </c>
      <c r="K482" s="120" t="str">
        <f ca="1">IF(C482&lt;&gt;0,IF(ISNUMBER(YEAR('Signature Sheet'!$H$31)),'Signature Sheet'!H$31,NOW()),"")</f>
        <v/>
      </c>
      <c r="L482" s="119" t="str">
        <f>IFERROR(_xlfn.SWITCH('Italian Bonds Settings'!I183,"New","INSERT","Update","UPDATE", "Delete","DELETE"),"")</f>
        <v/>
      </c>
    </row>
    <row r="483" spans="1:12">
      <c r="A483" s="109" t="str">
        <f>IF('Italian Bonds Settings'!C184&lt;&gt;"","XEUR","")</f>
        <v/>
      </c>
      <c r="B483" s="109" t="str">
        <f>'Italian Bonds Settings'!A184</f>
        <v/>
      </c>
      <c r="C483" s="109">
        <f>'Italian Bonds Settings'!B184</f>
        <v>0</v>
      </c>
      <c r="D483" s="109" t="e">
        <f>INDEX(add_Services!L:L,MATCH('Italian Bonds Settings'!C184,add_Services!Q:Q,0),1)</f>
        <v>#N/A</v>
      </c>
      <c r="E483" s="109" t="e">
        <f>INDEX(add_Services!M:M,MATCH('Italian Bonds Settings'!C184,add_Services!Q:Q,0),1)</f>
        <v>#N/A</v>
      </c>
      <c r="F483" s="111">
        <f>'Italian Bonds Settings'!D184</f>
        <v>0</v>
      </c>
      <c r="G483" s="109" t="str">
        <f>IF('Italian Bonds Settings'!C184&lt;&gt;"","TIN","")</f>
        <v/>
      </c>
      <c r="H483" s="129" t="e">
        <f>_xlfn.SWITCH('Italian Bonds Settings'!E184,"Aggregation","AGGREGATE","Gross","GROSS","Netting ('UNWIND')","NET","Netting with Strange Nets ('NET/SPLIT')","NET","Aggregation with Linking","AGGREGATE")</f>
        <v>#N/A</v>
      </c>
      <c r="I483" s="109" t="e">
        <f>_xlfn.SWITCH('Italian Bonds Settings'!F184,"released","RELEASED","on hold","HOLD")</f>
        <v>#N/A</v>
      </c>
      <c r="J483" s="129" t="e">
        <f>IF(H483&lt;&gt;"",IF('Italian Bonds Settings'!E184="Gross","",IF(OR('Italian Bonds Settings'!E184="Netting with Strange Nets ('NET/SPLIT')",'Italian Bonds Settings'!E184="Aggregation"),"NET/SPLIT","UNWIND")),"")</f>
        <v>#N/A</v>
      </c>
      <c r="K483" s="120" t="str">
        <f ca="1">IF(C483&lt;&gt;0,IF(ISNUMBER(YEAR('Signature Sheet'!$H$31)),'Signature Sheet'!H$31,NOW()),"")</f>
        <v/>
      </c>
      <c r="L483" s="119" t="str">
        <f>IFERROR(_xlfn.SWITCH('Italian Bonds Settings'!I184,"New","INSERT","Update","UPDATE", "Delete","DELETE"),"")</f>
        <v/>
      </c>
    </row>
    <row r="484" spans="1:12">
      <c r="A484" s="109" t="str">
        <f>IF('Italian Bonds Settings'!C185&lt;&gt;"","XEUR","")</f>
        <v/>
      </c>
      <c r="B484" s="109" t="str">
        <f>'Italian Bonds Settings'!A185</f>
        <v/>
      </c>
      <c r="C484" s="109">
        <f>'Italian Bonds Settings'!B185</f>
        <v>0</v>
      </c>
      <c r="D484" s="109" t="e">
        <f>INDEX(add_Services!L:L,MATCH('Italian Bonds Settings'!C185,add_Services!Q:Q,0),1)</f>
        <v>#N/A</v>
      </c>
      <c r="E484" s="109" t="e">
        <f>INDEX(add_Services!M:M,MATCH('Italian Bonds Settings'!C185,add_Services!Q:Q,0),1)</f>
        <v>#N/A</v>
      </c>
      <c r="F484" s="111">
        <f>'Italian Bonds Settings'!D185</f>
        <v>0</v>
      </c>
      <c r="G484" s="109" t="str">
        <f>IF('Italian Bonds Settings'!C185&lt;&gt;"","TIN","")</f>
        <v/>
      </c>
      <c r="H484" s="129" t="e">
        <f>_xlfn.SWITCH('Italian Bonds Settings'!E185,"Aggregation","AGGREGATE","Gross","GROSS","Netting ('UNWIND')","NET","Netting with Strange Nets ('NET/SPLIT')","NET","Aggregation with Linking","AGGREGATE")</f>
        <v>#N/A</v>
      </c>
      <c r="I484" s="109" t="e">
        <f>_xlfn.SWITCH('Italian Bonds Settings'!F185,"released","RELEASED","on hold","HOLD")</f>
        <v>#N/A</v>
      </c>
      <c r="J484" s="129" t="e">
        <f>IF(H484&lt;&gt;"",IF('Italian Bonds Settings'!E185="Gross","",IF(OR('Italian Bonds Settings'!E185="Netting with Strange Nets ('NET/SPLIT')",'Italian Bonds Settings'!E185="Aggregation"),"NET/SPLIT","UNWIND")),"")</f>
        <v>#N/A</v>
      </c>
      <c r="K484" s="120" t="str">
        <f ca="1">IF(C484&lt;&gt;0,IF(ISNUMBER(YEAR('Signature Sheet'!$H$31)),'Signature Sheet'!H$31,NOW()),"")</f>
        <v/>
      </c>
      <c r="L484" s="119" t="str">
        <f>IFERROR(_xlfn.SWITCH('Italian Bonds Settings'!I185,"New","INSERT","Update","UPDATE", "Delete","DELETE"),"")</f>
        <v/>
      </c>
    </row>
    <row r="485" spans="1:12">
      <c r="A485" s="109" t="str">
        <f>IF('Italian Bonds Settings'!C186&lt;&gt;"","XEUR","")</f>
        <v/>
      </c>
      <c r="B485" s="109" t="str">
        <f>'Italian Bonds Settings'!A186</f>
        <v/>
      </c>
      <c r="C485" s="109">
        <f>'Italian Bonds Settings'!B186</f>
        <v>0</v>
      </c>
      <c r="D485" s="109" t="e">
        <f>INDEX(add_Services!L:L,MATCH('Italian Bonds Settings'!C186,add_Services!Q:Q,0),1)</f>
        <v>#N/A</v>
      </c>
      <c r="E485" s="109" t="e">
        <f>INDEX(add_Services!M:M,MATCH('Italian Bonds Settings'!C186,add_Services!Q:Q,0),1)</f>
        <v>#N/A</v>
      </c>
      <c r="F485" s="111">
        <f>'Italian Bonds Settings'!D186</f>
        <v>0</v>
      </c>
      <c r="G485" s="109" t="str">
        <f>IF('Italian Bonds Settings'!C186&lt;&gt;"","TIN","")</f>
        <v/>
      </c>
      <c r="H485" s="129" t="e">
        <f>_xlfn.SWITCH('Italian Bonds Settings'!E186,"Aggregation","AGGREGATE","Gross","GROSS","Netting ('UNWIND')","NET","Netting with Strange Nets ('NET/SPLIT')","NET","Aggregation with Linking","AGGREGATE")</f>
        <v>#N/A</v>
      </c>
      <c r="I485" s="109" t="e">
        <f>_xlfn.SWITCH('Italian Bonds Settings'!F186,"released","RELEASED","on hold","HOLD")</f>
        <v>#N/A</v>
      </c>
      <c r="J485" s="129" t="e">
        <f>IF(H485&lt;&gt;"",IF('Italian Bonds Settings'!E186="Gross","",IF(OR('Italian Bonds Settings'!E186="Netting with Strange Nets ('NET/SPLIT')",'Italian Bonds Settings'!E186="Aggregation"),"NET/SPLIT","UNWIND")),"")</f>
        <v>#N/A</v>
      </c>
      <c r="K485" s="120" t="str">
        <f ca="1">IF(C485&lt;&gt;0,IF(ISNUMBER(YEAR('Signature Sheet'!$H$31)),'Signature Sheet'!H$31,NOW()),"")</f>
        <v/>
      </c>
      <c r="L485" s="119" t="str">
        <f>IFERROR(_xlfn.SWITCH('Italian Bonds Settings'!I186,"New","INSERT","Update","UPDATE", "Delete","DELETE"),"")</f>
        <v/>
      </c>
    </row>
    <row r="486" spans="1:12">
      <c r="A486" s="109" t="str">
        <f>IF('Italian Bonds Settings'!C187&lt;&gt;"","XEUR","")</f>
        <v/>
      </c>
      <c r="B486" s="109" t="str">
        <f>'Italian Bonds Settings'!A187</f>
        <v/>
      </c>
      <c r="C486" s="109">
        <f>'Italian Bonds Settings'!B187</f>
        <v>0</v>
      </c>
      <c r="D486" s="109" t="e">
        <f>INDEX(add_Services!L:L,MATCH('Italian Bonds Settings'!C187,add_Services!Q:Q,0),1)</f>
        <v>#N/A</v>
      </c>
      <c r="E486" s="109" t="e">
        <f>INDEX(add_Services!M:M,MATCH('Italian Bonds Settings'!C187,add_Services!Q:Q,0),1)</f>
        <v>#N/A</v>
      </c>
      <c r="F486" s="111">
        <f>'Italian Bonds Settings'!D187</f>
        <v>0</v>
      </c>
      <c r="G486" s="109" t="str">
        <f>IF('Italian Bonds Settings'!C187&lt;&gt;"","TIN","")</f>
        <v/>
      </c>
      <c r="H486" s="129" t="e">
        <f>_xlfn.SWITCH('Italian Bonds Settings'!E187,"Aggregation","AGGREGATE","Gross","GROSS","Netting ('UNWIND')","NET","Netting with Strange Nets ('NET/SPLIT')","NET","Aggregation with Linking","AGGREGATE")</f>
        <v>#N/A</v>
      </c>
      <c r="I486" s="109" t="e">
        <f>_xlfn.SWITCH('Italian Bonds Settings'!F187,"released","RELEASED","on hold","HOLD")</f>
        <v>#N/A</v>
      </c>
      <c r="J486" s="129" t="e">
        <f>IF(H486&lt;&gt;"",IF('Italian Bonds Settings'!E187="Gross","",IF(OR('Italian Bonds Settings'!E187="Netting with Strange Nets ('NET/SPLIT')",'Italian Bonds Settings'!E187="Aggregation"),"NET/SPLIT","UNWIND")),"")</f>
        <v>#N/A</v>
      </c>
      <c r="K486" s="120" t="str">
        <f ca="1">IF(C486&lt;&gt;0,IF(ISNUMBER(YEAR('Signature Sheet'!$H$31)),'Signature Sheet'!H$31,NOW()),"")</f>
        <v/>
      </c>
      <c r="L486" s="119" t="str">
        <f>IFERROR(_xlfn.SWITCH('Italian Bonds Settings'!I187,"New","INSERT","Update","UPDATE", "Delete","DELETE"),"")</f>
        <v/>
      </c>
    </row>
    <row r="487" spans="1:12">
      <c r="A487" s="109" t="str">
        <f>IF('Italian Bonds Settings'!C188&lt;&gt;"","XEUR","")</f>
        <v/>
      </c>
      <c r="B487" s="109" t="str">
        <f>'Italian Bonds Settings'!A188</f>
        <v/>
      </c>
      <c r="C487" s="109">
        <f>'Italian Bonds Settings'!B188</f>
        <v>0</v>
      </c>
      <c r="D487" s="109" t="e">
        <f>INDEX(add_Services!L:L,MATCH('Italian Bonds Settings'!C188,add_Services!Q:Q,0),1)</f>
        <v>#N/A</v>
      </c>
      <c r="E487" s="109" t="e">
        <f>INDEX(add_Services!M:M,MATCH('Italian Bonds Settings'!C188,add_Services!Q:Q,0),1)</f>
        <v>#N/A</v>
      </c>
      <c r="F487" s="111">
        <f>'Italian Bonds Settings'!D188</f>
        <v>0</v>
      </c>
      <c r="G487" s="109" t="str">
        <f>IF('Italian Bonds Settings'!C188&lt;&gt;"","TIN","")</f>
        <v/>
      </c>
      <c r="H487" s="129" t="e">
        <f>_xlfn.SWITCH('Italian Bonds Settings'!E188,"Aggregation","AGGREGATE","Gross","GROSS","Netting ('UNWIND')","NET","Netting with Strange Nets ('NET/SPLIT')","NET","Aggregation with Linking","AGGREGATE")</f>
        <v>#N/A</v>
      </c>
      <c r="I487" s="109" t="e">
        <f>_xlfn.SWITCH('Italian Bonds Settings'!F188,"released","RELEASED","on hold","HOLD")</f>
        <v>#N/A</v>
      </c>
      <c r="J487" s="129" t="e">
        <f>IF(H487&lt;&gt;"",IF('Italian Bonds Settings'!E188="Gross","",IF(OR('Italian Bonds Settings'!E188="Netting with Strange Nets ('NET/SPLIT')",'Italian Bonds Settings'!E188="Aggregation"),"NET/SPLIT","UNWIND")),"")</f>
        <v>#N/A</v>
      </c>
      <c r="K487" s="120" t="str">
        <f ca="1">IF(C487&lt;&gt;0,IF(ISNUMBER(YEAR('Signature Sheet'!$H$31)),'Signature Sheet'!H$31,NOW()),"")</f>
        <v/>
      </c>
      <c r="L487" s="119" t="str">
        <f>IFERROR(_xlfn.SWITCH('Italian Bonds Settings'!I188,"New","INSERT","Update","UPDATE", "Delete","DELETE"),"")</f>
        <v/>
      </c>
    </row>
    <row r="488" spans="1:12">
      <c r="A488" s="109" t="str">
        <f>IF('Italian Bonds Settings'!C189&lt;&gt;"","XEUR","")</f>
        <v/>
      </c>
      <c r="B488" s="109" t="str">
        <f>'Italian Bonds Settings'!A189</f>
        <v/>
      </c>
      <c r="C488" s="109">
        <f>'Italian Bonds Settings'!B189</f>
        <v>0</v>
      </c>
      <c r="D488" s="109" t="e">
        <f>INDEX(add_Services!L:L,MATCH('Italian Bonds Settings'!C189,add_Services!Q:Q,0),1)</f>
        <v>#N/A</v>
      </c>
      <c r="E488" s="109" t="e">
        <f>INDEX(add_Services!M:M,MATCH('Italian Bonds Settings'!C189,add_Services!Q:Q,0),1)</f>
        <v>#N/A</v>
      </c>
      <c r="F488" s="111">
        <f>'Italian Bonds Settings'!D189</f>
        <v>0</v>
      </c>
      <c r="G488" s="109" t="str">
        <f>IF('Italian Bonds Settings'!C189&lt;&gt;"","TIN","")</f>
        <v/>
      </c>
      <c r="H488" s="129" t="e">
        <f>_xlfn.SWITCH('Italian Bonds Settings'!E189,"Aggregation","AGGREGATE","Gross","GROSS","Netting ('UNWIND')","NET","Netting with Strange Nets ('NET/SPLIT')","NET","Aggregation with Linking","AGGREGATE")</f>
        <v>#N/A</v>
      </c>
      <c r="I488" s="109" t="e">
        <f>_xlfn.SWITCH('Italian Bonds Settings'!F189,"released","RELEASED","on hold","HOLD")</f>
        <v>#N/A</v>
      </c>
      <c r="J488" s="129" t="e">
        <f>IF(H488&lt;&gt;"",IF('Italian Bonds Settings'!E189="Gross","",IF(OR('Italian Bonds Settings'!E189="Netting with Strange Nets ('NET/SPLIT')",'Italian Bonds Settings'!E189="Aggregation"),"NET/SPLIT","UNWIND")),"")</f>
        <v>#N/A</v>
      </c>
      <c r="K488" s="120" t="str">
        <f ca="1">IF(C488&lt;&gt;0,IF(ISNUMBER(YEAR('Signature Sheet'!$H$31)),'Signature Sheet'!H$31,NOW()),"")</f>
        <v/>
      </c>
      <c r="L488" s="119" t="str">
        <f>IFERROR(_xlfn.SWITCH('Italian Bonds Settings'!I189,"New","INSERT","Update","UPDATE", "Delete","DELETE"),"")</f>
        <v/>
      </c>
    </row>
    <row r="489" spans="1:12">
      <c r="A489" s="109" t="str">
        <f>IF('Italian Bonds Settings'!C190&lt;&gt;"","XEUR","")</f>
        <v/>
      </c>
      <c r="B489" s="109" t="str">
        <f>'Italian Bonds Settings'!A190</f>
        <v/>
      </c>
      <c r="C489" s="109">
        <f>'Italian Bonds Settings'!B190</f>
        <v>0</v>
      </c>
      <c r="D489" s="109" t="e">
        <f>INDEX(add_Services!L:L,MATCH('Italian Bonds Settings'!C190,add_Services!Q:Q,0),1)</f>
        <v>#N/A</v>
      </c>
      <c r="E489" s="109" t="e">
        <f>INDEX(add_Services!M:M,MATCH('Italian Bonds Settings'!C190,add_Services!Q:Q,0),1)</f>
        <v>#N/A</v>
      </c>
      <c r="F489" s="111">
        <f>'Italian Bonds Settings'!D190</f>
        <v>0</v>
      </c>
      <c r="G489" s="109" t="str">
        <f>IF('Italian Bonds Settings'!C190&lt;&gt;"","TIN","")</f>
        <v/>
      </c>
      <c r="H489" s="129" t="e">
        <f>_xlfn.SWITCH('Italian Bonds Settings'!E190,"Aggregation","AGGREGATE","Gross","GROSS","Netting ('UNWIND')","NET","Netting with Strange Nets ('NET/SPLIT')","NET","Aggregation with Linking","AGGREGATE")</f>
        <v>#N/A</v>
      </c>
      <c r="I489" s="109" t="e">
        <f>_xlfn.SWITCH('Italian Bonds Settings'!F190,"released","RELEASED","on hold","HOLD")</f>
        <v>#N/A</v>
      </c>
      <c r="J489" s="129" t="e">
        <f>IF(H489&lt;&gt;"",IF('Italian Bonds Settings'!E190="Gross","",IF(OR('Italian Bonds Settings'!E190="Netting with Strange Nets ('NET/SPLIT')",'Italian Bonds Settings'!E190="Aggregation"),"NET/SPLIT","UNWIND")),"")</f>
        <v>#N/A</v>
      </c>
      <c r="K489" s="120" t="str">
        <f ca="1">IF(C489&lt;&gt;0,IF(ISNUMBER(YEAR('Signature Sheet'!$H$31)),'Signature Sheet'!H$31,NOW()),"")</f>
        <v/>
      </c>
      <c r="L489" s="119" t="str">
        <f>IFERROR(_xlfn.SWITCH('Italian Bonds Settings'!I190,"New","INSERT","Update","UPDATE", "Delete","DELETE"),"")</f>
        <v/>
      </c>
    </row>
    <row r="490" spans="1:12">
      <c r="A490" s="109" t="str">
        <f>IF('Italian Bonds Settings'!C191&lt;&gt;"","XEUR","")</f>
        <v/>
      </c>
      <c r="B490" s="109" t="str">
        <f>'Italian Bonds Settings'!A191</f>
        <v/>
      </c>
      <c r="C490" s="109">
        <f>'Italian Bonds Settings'!B191</f>
        <v>0</v>
      </c>
      <c r="D490" s="109" t="e">
        <f>INDEX(add_Services!L:L,MATCH('Italian Bonds Settings'!C191,add_Services!Q:Q,0),1)</f>
        <v>#N/A</v>
      </c>
      <c r="E490" s="109" t="e">
        <f>INDEX(add_Services!M:M,MATCH('Italian Bonds Settings'!C191,add_Services!Q:Q,0),1)</f>
        <v>#N/A</v>
      </c>
      <c r="F490" s="111">
        <f>'Italian Bonds Settings'!D191</f>
        <v>0</v>
      </c>
      <c r="G490" s="109" t="str">
        <f>IF('Italian Bonds Settings'!C191&lt;&gt;"","TIN","")</f>
        <v/>
      </c>
      <c r="H490" s="129" t="e">
        <f>_xlfn.SWITCH('Italian Bonds Settings'!E191,"Aggregation","AGGREGATE","Gross","GROSS","Netting ('UNWIND')","NET","Netting with Strange Nets ('NET/SPLIT')","NET","Aggregation with Linking","AGGREGATE")</f>
        <v>#N/A</v>
      </c>
      <c r="I490" s="109" t="e">
        <f>_xlfn.SWITCH('Italian Bonds Settings'!F191,"released","RELEASED","on hold","HOLD")</f>
        <v>#N/A</v>
      </c>
      <c r="J490" s="129" t="e">
        <f>IF(H490&lt;&gt;"",IF('Italian Bonds Settings'!E191="Gross","",IF(OR('Italian Bonds Settings'!E191="Netting with Strange Nets ('NET/SPLIT')",'Italian Bonds Settings'!E191="Aggregation"),"NET/SPLIT","UNWIND")),"")</f>
        <v>#N/A</v>
      </c>
      <c r="K490" s="120" t="str">
        <f ca="1">IF(C490&lt;&gt;0,IF(ISNUMBER(YEAR('Signature Sheet'!$H$31)),'Signature Sheet'!H$31,NOW()),"")</f>
        <v/>
      </c>
      <c r="L490" s="119" t="str">
        <f>IFERROR(_xlfn.SWITCH('Italian Bonds Settings'!I191,"New","INSERT","Update","UPDATE", "Delete","DELETE"),"")</f>
        <v/>
      </c>
    </row>
    <row r="491" spans="1:12">
      <c r="A491" s="109" t="str">
        <f>IF('Italian Bonds Settings'!C192&lt;&gt;"","XEUR","")</f>
        <v/>
      </c>
      <c r="B491" s="109" t="str">
        <f>'Italian Bonds Settings'!A192</f>
        <v/>
      </c>
      <c r="C491" s="109">
        <f>'Italian Bonds Settings'!B192</f>
        <v>0</v>
      </c>
      <c r="D491" s="109" t="e">
        <f>INDEX(add_Services!L:L,MATCH('Italian Bonds Settings'!C192,add_Services!Q:Q,0),1)</f>
        <v>#N/A</v>
      </c>
      <c r="E491" s="109" t="e">
        <f>INDEX(add_Services!M:M,MATCH('Italian Bonds Settings'!C192,add_Services!Q:Q,0),1)</f>
        <v>#N/A</v>
      </c>
      <c r="F491" s="111">
        <f>'Italian Bonds Settings'!D192</f>
        <v>0</v>
      </c>
      <c r="G491" s="109" t="str">
        <f>IF('Italian Bonds Settings'!C192&lt;&gt;"","TIN","")</f>
        <v/>
      </c>
      <c r="H491" s="129" t="e">
        <f>_xlfn.SWITCH('Italian Bonds Settings'!E192,"Aggregation","AGGREGATE","Gross","GROSS","Netting ('UNWIND')","NET","Netting with Strange Nets ('NET/SPLIT')","NET","Aggregation with Linking","AGGREGATE")</f>
        <v>#N/A</v>
      </c>
      <c r="I491" s="109" t="e">
        <f>_xlfn.SWITCH('Italian Bonds Settings'!F192,"released","RELEASED","on hold","HOLD")</f>
        <v>#N/A</v>
      </c>
      <c r="J491" s="129" t="e">
        <f>IF(H491&lt;&gt;"",IF('Italian Bonds Settings'!E192="Gross","",IF(OR('Italian Bonds Settings'!E192="Netting with Strange Nets ('NET/SPLIT')",'Italian Bonds Settings'!E192="Aggregation"),"NET/SPLIT","UNWIND")),"")</f>
        <v>#N/A</v>
      </c>
      <c r="K491" s="120" t="str">
        <f ca="1">IF(C491&lt;&gt;0,IF(ISNUMBER(YEAR('Signature Sheet'!$H$31)),'Signature Sheet'!H$31,NOW()),"")</f>
        <v/>
      </c>
      <c r="L491" s="119" t="str">
        <f>IFERROR(_xlfn.SWITCH('Italian Bonds Settings'!I192,"New","INSERT","Update","UPDATE", "Delete","DELETE"),"")</f>
        <v/>
      </c>
    </row>
    <row r="492" spans="1:12">
      <c r="A492" s="109" t="str">
        <f>IF('Italian Bonds Settings'!C193&lt;&gt;"","XEUR","")</f>
        <v/>
      </c>
      <c r="B492" s="109" t="str">
        <f>'Italian Bonds Settings'!A193</f>
        <v/>
      </c>
      <c r="C492" s="109">
        <f>'Italian Bonds Settings'!B193</f>
        <v>0</v>
      </c>
      <c r="D492" s="109" t="e">
        <f>INDEX(add_Services!L:L,MATCH('Italian Bonds Settings'!C193,add_Services!Q:Q,0),1)</f>
        <v>#N/A</v>
      </c>
      <c r="E492" s="109" t="e">
        <f>INDEX(add_Services!M:M,MATCH('Italian Bonds Settings'!C193,add_Services!Q:Q,0),1)</f>
        <v>#N/A</v>
      </c>
      <c r="F492" s="111">
        <f>'Italian Bonds Settings'!D193</f>
        <v>0</v>
      </c>
      <c r="G492" s="109" t="str">
        <f>IF('Italian Bonds Settings'!C193&lt;&gt;"","TIN","")</f>
        <v/>
      </c>
      <c r="H492" s="129" t="e">
        <f>_xlfn.SWITCH('Italian Bonds Settings'!E193,"Aggregation","AGGREGATE","Gross","GROSS","Netting ('UNWIND')","NET","Netting with Strange Nets ('NET/SPLIT')","NET","Aggregation with Linking","AGGREGATE")</f>
        <v>#N/A</v>
      </c>
      <c r="I492" s="109" t="e">
        <f>_xlfn.SWITCH('Italian Bonds Settings'!F193,"released","RELEASED","on hold","HOLD")</f>
        <v>#N/A</v>
      </c>
      <c r="J492" s="129" t="e">
        <f>IF(H492&lt;&gt;"",IF('Italian Bonds Settings'!E193="Gross","",IF(OR('Italian Bonds Settings'!E193="Netting with Strange Nets ('NET/SPLIT')",'Italian Bonds Settings'!E193="Aggregation"),"NET/SPLIT","UNWIND")),"")</f>
        <v>#N/A</v>
      </c>
      <c r="K492" s="120" t="str">
        <f ca="1">IF(C492&lt;&gt;0,IF(ISNUMBER(YEAR('Signature Sheet'!$H$31)),'Signature Sheet'!H$31,NOW()),"")</f>
        <v/>
      </c>
      <c r="L492" s="119" t="str">
        <f>IFERROR(_xlfn.SWITCH('Italian Bonds Settings'!I193,"New","INSERT","Update","UPDATE", "Delete","DELETE"),"")</f>
        <v/>
      </c>
    </row>
    <row r="493" spans="1:12">
      <c r="A493" s="109" t="str">
        <f>IF('Italian Bonds Settings'!C194&lt;&gt;"","XEUR","")</f>
        <v/>
      </c>
      <c r="B493" s="109" t="str">
        <f>'Italian Bonds Settings'!A194</f>
        <v/>
      </c>
      <c r="C493" s="109">
        <f>'Italian Bonds Settings'!B194</f>
        <v>0</v>
      </c>
      <c r="D493" s="109" t="e">
        <f>INDEX(add_Services!L:L,MATCH('Italian Bonds Settings'!C194,add_Services!Q:Q,0),1)</f>
        <v>#N/A</v>
      </c>
      <c r="E493" s="109" t="e">
        <f>INDEX(add_Services!M:M,MATCH('Italian Bonds Settings'!C194,add_Services!Q:Q,0),1)</f>
        <v>#N/A</v>
      </c>
      <c r="F493" s="111">
        <f>'Italian Bonds Settings'!D194</f>
        <v>0</v>
      </c>
      <c r="G493" s="109" t="str">
        <f>IF('Italian Bonds Settings'!C194&lt;&gt;"","TIN","")</f>
        <v/>
      </c>
      <c r="H493" s="129" t="e">
        <f>_xlfn.SWITCH('Italian Bonds Settings'!E194,"Aggregation","AGGREGATE","Gross","GROSS","Netting ('UNWIND')","NET","Netting with Strange Nets ('NET/SPLIT')","NET","Aggregation with Linking","AGGREGATE")</f>
        <v>#N/A</v>
      </c>
      <c r="I493" s="109" t="e">
        <f>_xlfn.SWITCH('Italian Bonds Settings'!F194,"released","RELEASED","on hold","HOLD")</f>
        <v>#N/A</v>
      </c>
      <c r="J493" s="129" t="e">
        <f>IF(H493&lt;&gt;"",IF('Italian Bonds Settings'!E194="Gross","",IF(OR('Italian Bonds Settings'!E194="Netting with Strange Nets ('NET/SPLIT')",'Italian Bonds Settings'!E194="Aggregation"),"NET/SPLIT","UNWIND")),"")</f>
        <v>#N/A</v>
      </c>
      <c r="K493" s="120" t="str">
        <f ca="1">IF(C493&lt;&gt;0,IF(ISNUMBER(YEAR('Signature Sheet'!$H$31)),'Signature Sheet'!H$31,NOW()),"")</f>
        <v/>
      </c>
      <c r="L493" s="119" t="str">
        <f>IFERROR(_xlfn.SWITCH('Italian Bonds Settings'!I194,"New","INSERT","Update","UPDATE", "Delete","DELETE"),"")</f>
        <v/>
      </c>
    </row>
    <row r="494" spans="1:12">
      <c r="A494" s="109" t="str">
        <f>IF('Italian Bonds Settings'!C195&lt;&gt;"","XEUR","")</f>
        <v/>
      </c>
      <c r="B494" s="109" t="str">
        <f>'Italian Bonds Settings'!A195</f>
        <v/>
      </c>
      <c r="C494" s="109">
        <f>'Italian Bonds Settings'!B195</f>
        <v>0</v>
      </c>
      <c r="D494" s="109" t="e">
        <f>INDEX(add_Services!L:L,MATCH('Italian Bonds Settings'!C195,add_Services!Q:Q,0),1)</f>
        <v>#N/A</v>
      </c>
      <c r="E494" s="109" t="e">
        <f>INDEX(add_Services!M:M,MATCH('Italian Bonds Settings'!C195,add_Services!Q:Q,0),1)</f>
        <v>#N/A</v>
      </c>
      <c r="F494" s="111">
        <f>'Italian Bonds Settings'!D195</f>
        <v>0</v>
      </c>
      <c r="G494" s="109" t="str">
        <f>IF('Italian Bonds Settings'!C195&lt;&gt;"","TIN","")</f>
        <v/>
      </c>
      <c r="H494" s="129" t="e">
        <f>_xlfn.SWITCH('Italian Bonds Settings'!E195,"Aggregation","AGGREGATE","Gross","GROSS","Netting ('UNWIND')","NET","Netting with Strange Nets ('NET/SPLIT')","NET","Aggregation with Linking","AGGREGATE")</f>
        <v>#N/A</v>
      </c>
      <c r="I494" s="109" t="e">
        <f>_xlfn.SWITCH('Italian Bonds Settings'!F195,"released","RELEASED","on hold","HOLD")</f>
        <v>#N/A</v>
      </c>
      <c r="J494" s="129" t="e">
        <f>IF(H494&lt;&gt;"",IF('Italian Bonds Settings'!E195="Gross","",IF(OR('Italian Bonds Settings'!E195="Netting with Strange Nets ('NET/SPLIT')",'Italian Bonds Settings'!E195="Aggregation"),"NET/SPLIT","UNWIND")),"")</f>
        <v>#N/A</v>
      </c>
      <c r="K494" s="120" t="str">
        <f ca="1">IF(C494&lt;&gt;0,IF(ISNUMBER(YEAR('Signature Sheet'!$H$31)),'Signature Sheet'!H$31,NOW()),"")</f>
        <v/>
      </c>
      <c r="L494" s="119" t="str">
        <f>IFERROR(_xlfn.SWITCH('Italian Bonds Settings'!I195,"New","INSERT","Update","UPDATE", "Delete","DELETE"),"")</f>
        <v/>
      </c>
    </row>
    <row r="495" spans="1:12">
      <c r="A495" s="109" t="str">
        <f>IF('Italian Bonds Settings'!C196&lt;&gt;"","XEUR","")</f>
        <v/>
      </c>
      <c r="B495" s="109" t="str">
        <f>'Italian Bonds Settings'!A196</f>
        <v/>
      </c>
      <c r="C495" s="109">
        <f>'Italian Bonds Settings'!B196</f>
        <v>0</v>
      </c>
      <c r="D495" s="109" t="e">
        <f>INDEX(add_Services!L:L,MATCH('Italian Bonds Settings'!C196,add_Services!Q:Q,0),1)</f>
        <v>#N/A</v>
      </c>
      <c r="E495" s="109" t="e">
        <f>INDEX(add_Services!M:M,MATCH('Italian Bonds Settings'!C196,add_Services!Q:Q,0),1)</f>
        <v>#N/A</v>
      </c>
      <c r="F495" s="111">
        <f>'Italian Bonds Settings'!D196</f>
        <v>0</v>
      </c>
      <c r="G495" s="109" t="str">
        <f>IF('Italian Bonds Settings'!C196&lt;&gt;"","TIN","")</f>
        <v/>
      </c>
      <c r="H495" s="129" t="e">
        <f>_xlfn.SWITCH('Italian Bonds Settings'!E196,"Aggregation","AGGREGATE","Gross","GROSS","Netting ('UNWIND')","NET","Netting with Strange Nets ('NET/SPLIT')","NET","Aggregation with Linking","AGGREGATE")</f>
        <v>#N/A</v>
      </c>
      <c r="I495" s="109" t="e">
        <f>_xlfn.SWITCH('Italian Bonds Settings'!F196,"released","RELEASED","on hold","HOLD")</f>
        <v>#N/A</v>
      </c>
      <c r="J495" s="129" t="e">
        <f>IF(H495&lt;&gt;"",IF('Italian Bonds Settings'!E196="Gross","",IF(OR('Italian Bonds Settings'!E196="Netting with Strange Nets ('NET/SPLIT')",'Italian Bonds Settings'!E196="Aggregation"),"NET/SPLIT","UNWIND")),"")</f>
        <v>#N/A</v>
      </c>
      <c r="K495" s="120" t="str">
        <f ca="1">IF(C495&lt;&gt;0,IF(ISNUMBER(YEAR('Signature Sheet'!$H$31)),'Signature Sheet'!H$31,NOW()),"")</f>
        <v/>
      </c>
      <c r="L495" s="119" t="str">
        <f>IFERROR(_xlfn.SWITCH('Italian Bonds Settings'!I196,"New","INSERT","Update","UPDATE", "Delete","DELETE"),"")</f>
        <v/>
      </c>
    </row>
    <row r="496" spans="1:12">
      <c r="A496" s="109" t="str">
        <f>IF('Italian Bonds Settings'!C197&lt;&gt;"","XEUR","")</f>
        <v/>
      </c>
      <c r="B496" s="109" t="str">
        <f>'Italian Bonds Settings'!A197</f>
        <v/>
      </c>
      <c r="C496" s="109">
        <f>'Italian Bonds Settings'!B197</f>
        <v>0</v>
      </c>
      <c r="D496" s="109" t="e">
        <f>INDEX(add_Services!L:L,MATCH('Italian Bonds Settings'!C197,add_Services!Q:Q,0),1)</f>
        <v>#N/A</v>
      </c>
      <c r="E496" s="109" t="e">
        <f>INDEX(add_Services!M:M,MATCH('Italian Bonds Settings'!C197,add_Services!Q:Q,0),1)</f>
        <v>#N/A</v>
      </c>
      <c r="F496" s="111">
        <f>'Italian Bonds Settings'!D197</f>
        <v>0</v>
      </c>
      <c r="G496" s="109" t="str">
        <f>IF('Italian Bonds Settings'!C197&lt;&gt;"","TIN","")</f>
        <v/>
      </c>
      <c r="H496" s="129" t="e">
        <f>_xlfn.SWITCH('Italian Bonds Settings'!E197,"Aggregation","AGGREGATE","Gross","GROSS","Netting ('UNWIND')","NET","Netting with Strange Nets ('NET/SPLIT')","NET","Aggregation with Linking","AGGREGATE")</f>
        <v>#N/A</v>
      </c>
      <c r="I496" s="109" t="e">
        <f>_xlfn.SWITCH('Italian Bonds Settings'!F197,"released","RELEASED","on hold","HOLD")</f>
        <v>#N/A</v>
      </c>
      <c r="J496" s="129" t="e">
        <f>IF(H496&lt;&gt;"",IF('Italian Bonds Settings'!E197="Gross","",IF(OR('Italian Bonds Settings'!E197="Netting with Strange Nets ('NET/SPLIT')",'Italian Bonds Settings'!E197="Aggregation"),"NET/SPLIT","UNWIND")),"")</f>
        <v>#N/A</v>
      </c>
      <c r="K496" s="120" t="str">
        <f ca="1">IF(C496&lt;&gt;0,IF(ISNUMBER(YEAR('Signature Sheet'!$H$31)),'Signature Sheet'!H$31,NOW()),"")</f>
        <v/>
      </c>
      <c r="L496" s="119" t="str">
        <f>IFERROR(_xlfn.SWITCH('Italian Bonds Settings'!I197,"New","INSERT","Update","UPDATE", "Delete","DELETE"),"")</f>
        <v/>
      </c>
    </row>
    <row r="497" spans="1:12">
      <c r="A497" s="109" t="str">
        <f>IF('Italian Bonds Settings'!C198&lt;&gt;"","XEUR","")</f>
        <v/>
      </c>
      <c r="B497" s="109" t="str">
        <f>'Italian Bonds Settings'!A198</f>
        <v/>
      </c>
      <c r="C497" s="109">
        <f>'Italian Bonds Settings'!B198</f>
        <v>0</v>
      </c>
      <c r="D497" s="109" t="e">
        <f>INDEX(add_Services!L:L,MATCH('Italian Bonds Settings'!C198,add_Services!Q:Q,0),1)</f>
        <v>#N/A</v>
      </c>
      <c r="E497" s="109" t="e">
        <f>INDEX(add_Services!M:M,MATCH('Italian Bonds Settings'!C198,add_Services!Q:Q,0),1)</f>
        <v>#N/A</v>
      </c>
      <c r="F497" s="111">
        <f>'Italian Bonds Settings'!D198</f>
        <v>0</v>
      </c>
      <c r="G497" s="109" t="str">
        <f>IF('Italian Bonds Settings'!C198&lt;&gt;"","TIN","")</f>
        <v/>
      </c>
      <c r="H497" s="129" t="e">
        <f>_xlfn.SWITCH('Italian Bonds Settings'!E198,"Aggregation","AGGREGATE","Gross","GROSS","Netting ('UNWIND')","NET","Netting with Strange Nets ('NET/SPLIT')","NET","Aggregation with Linking","AGGREGATE")</f>
        <v>#N/A</v>
      </c>
      <c r="I497" s="109" t="e">
        <f>_xlfn.SWITCH('Italian Bonds Settings'!F198,"released","RELEASED","on hold","HOLD")</f>
        <v>#N/A</v>
      </c>
      <c r="J497" s="129" t="e">
        <f>IF(H497&lt;&gt;"",IF('Italian Bonds Settings'!E198="Gross","",IF(OR('Italian Bonds Settings'!E198="Netting with Strange Nets ('NET/SPLIT')",'Italian Bonds Settings'!E198="Aggregation"),"NET/SPLIT","UNWIND")),"")</f>
        <v>#N/A</v>
      </c>
      <c r="K497" s="120" t="str">
        <f ca="1">IF(C497&lt;&gt;0,IF(ISNUMBER(YEAR('Signature Sheet'!$H$31)),'Signature Sheet'!H$31,NOW()),"")</f>
        <v/>
      </c>
      <c r="L497" s="119" t="str">
        <f>IFERROR(_xlfn.SWITCH('Italian Bonds Settings'!I198,"New","INSERT","Update","UPDATE", "Delete","DELETE"),"")</f>
        <v/>
      </c>
    </row>
    <row r="498" spans="1:12">
      <c r="A498" s="109" t="str">
        <f>IF('Italian Bonds Settings'!C199&lt;&gt;"","XEUR","")</f>
        <v/>
      </c>
      <c r="B498" s="109" t="str">
        <f>'Italian Bonds Settings'!A199</f>
        <v/>
      </c>
      <c r="C498" s="109">
        <f>'Italian Bonds Settings'!B199</f>
        <v>0</v>
      </c>
      <c r="D498" s="109" t="e">
        <f>INDEX(add_Services!L:L,MATCH('Italian Bonds Settings'!C199,add_Services!Q:Q,0),1)</f>
        <v>#N/A</v>
      </c>
      <c r="E498" s="109" t="e">
        <f>INDEX(add_Services!M:M,MATCH('Italian Bonds Settings'!C199,add_Services!Q:Q,0),1)</f>
        <v>#N/A</v>
      </c>
      <c r="F498" s="111">
        <f>'Italian Bonds Settings'!D199</f>
        <v>0</v>
      </c>
      <c r="G498" s="109" t="str">
        <f>IF('Italian Bonds Settings'!C199&lt;&gt;"","TIN","")</f>
        <v/>
      </c>
      <c r="H498" s="129" t="e">
        <f>_xlfn.SWITCH('Italian Bonds Settings'!E199,"Aggregation","AGGREGATE","Gross","GROSS","Netting ('UNWIND')","NET","Netting with Strange Nets ('NET/SPLIT')","NET","Aggregation with Linking","AGGREGATE")</f>
        <v>#N/A</v>
      </c>
      <c r="I498" s="109" t="e">
        <f>_xlfn.SWITCH('Italian Bonds Settings'!F199,"released","RELEASED","on hold","HOLD")</f>
        <v>#N/A</v>
      </c>
      <c r="J498" s="129" t="e">
        <f>IF(H498&lt;&gt;"",IF('Italian Bonds Settings'!E199="Gross","",IF(OR('Italian Bonds Settings'!E199="Netting with Strange Nets ('NET/SPLIT')",'Italian Bonds Settings'!E199="Aggregation"),"NET/SPLIT","UNWIND")),"")</f>
        <v>#N/A</v>
      </c>
      <c r="K498" s="120" t="str">
        <f ca="1">IF(C498&lt;&gt;0,IF(ISNUMBER(YEAR('Signature Sheet'!$H$31)),'Signature Sheet'!H$31,NOW()),"")</f>
        <v/>
      </c>
      <c r="L498" s="119" t="str">
        <f>IFERROR(_xlfn.SWITCH('Italian Bonds Settings'!I199,"New","INSERT","Update","UPDATE", "Delete","DELETE"),"")</f>
        <v/>
      </c>
    </row>
    <row r="499" spans="1:12">
      <c r="A499" s="109" t="str">
        <f>IF('Italian Bonds Settings'!C200&lt;&gt;"","XEUR","")</f>
        <v/>
      </c>
      <c r="B499" s="109" t="str">
        <f>'Italian Bonds Settings'!A200</f>
        <v/>
      </c>
      <c r="C499" s="109">
        <f>'Italian Bonds Settings'!B200</f>
        <v>0</v>
      </c>
      <c r="D499" s="109" t="e">
        <f>INDEX(add_Services!L:L,MATCH('Italian Bonds Settings'!C200,add_Services!Q:Q,0),1)</f>
        <v>#N/A</v>
      </c>
      <c r="E499" s="109" t="e">
        <f>INDEX(add_Services!M:M,MATCH('Italian Bonds Settings'!C200,add_Services!Q:Q,0),1)</f>
        <v>#N/A</v>
      </c>
      <c r="F499" s="111">
        <f>'Italian Bonds Settings'!D200</f>
        <v>0</v>
      </c>
      <c r="G499" s="109" t="str">
        <f>IF('Italian Bonds Settings'!C200&lt;&gt;"","TIN","")</f>
        <v/>
      </c>
      <c r="H499" s="129" t="e">
        <f>_xlfn.SWITCH('Italian Bonds Settings'!E200,"Aggregation","AGGREGATE","Gross","GROSS","Netting ('UNWIND')","NET","Netting with Strange Nets ('NET/SPLIT')","NET","Aggregation with Linking","AGGREGATE")</f>
        <v>#N/A</v>
      </c>
      <c r="I499" s="109" t="e">
        <f>_xlfn.SWITCH('Italian Bonds Settings'!F200,"released","RELEASED","on hold","HOLD")</f>
        <v>#N/A</v>
      </c>
      <c r="J499" s="129" t="e">
        <f>IF(H499&lt;&gt;"",IF('Italian Bonds Settings'!E200="Gross","",IF(OR('Italian Bonds Settings'!E200="Netting with Strange Nets ('NET/SPLIT')",'Italian Bonds Settings'!E200="Aggregation"),"NET/SPLIT","UNWIND")),"")</f>
        <v>#N/A</v>
      </c>
      <c r="K499" s="120" t="str">
        <f ca="1">IF(C499&lt;&gt;0,IF(ISNUMBER(YEAR('Signature Sheet'!$H$31)),'Signature Sheet'!H$31,NOW()),"")</f>
        <v/>
      </c>
      <c r="L499" s="119" t="str">
        <f>IFERROR(_xlfn.SWITCH('Italian Bonds Settings'!I200,"New","INSERT","Update","UPDATE", "Delete","DELETE"),"")</f>
        <v/>
      </c>
    </row>
    <row r="500" spans="1:12">
      <c r="A500" s="109" t="str">
        <f>IF('Italian Bonds Settings'!C201&lt;&gt;"","XEUR","")</f>
        <v/>
      </c>
      <c r="B500" s="109" t="str">
        <f>'Italian Bonds Settings'!A201</f>
        <v/>
      </c>
      <c r="C500" s="109">
        <f>'Italian Bonds Settings'!B201</f>
        <v>0</v>
      </c>
      <c r="D500" s="109" t="e">
        <f>INDEX(add_Services!L:L,MATCH('Italian Bonds Settings'!C201,add_Services!Q:Q,0),1)</f>
        <v>#N/A</v>
      </c>
      <c r="E500" s="109" t="e">
        <f>INDEX(add_Services!M:M,MATCH('Italian Bonds Settings'!C201,add_Services!Q:Q,0),1)</f>
        <v>#N/A</v>
      </c>
      <c r="F500" s="111">
        <f>'Italian Bonds Settings'!D201</f>
        <v>0</v>
      </c>
      <c r="G500" s="109" t="str">
        <f>IF('Italian Bonds Settings'!C201&lt;&gt;"","TIN","")</f>
        <v/>
      </c>
      <c r="H500" s="129" t="e">
        <f>_xlfn.SWITCH('Italian Bonds Settings'!E201,"Aggregation","AGGREGATE","Gross","GROSS","Netting ('UNWIND')","NET","Netting with Strange Nets ('NET/SPLIT')","NET","Aggregation with Linking","AGGREGATE")</f>
        <v>#N/A</v>
      </c>
      <c r="I500" s="109" t="e">
        <f>_xlfn.SWITCH('Italian Bonds Settings'!F201,"released","RELEASED","on hold","HOLD")</f>
        <v>#N/A</v>
      </c>
      <c r="J500" s="129" t="e">
        <f>IF(H500&lt;&gt;"",IF('Italian Bonds Settings'!E201="Gross","",IF(OR('Italian Bonds Settings'!E201="Netting with Strange Nets ('NET/SPLIT')",'Italian Bonds Settings'!E201="Aggregation"),"NET/SPLIT","UNWIND")),"")</f>
        <v>#N/A</v>
      </c>
      <c r="K500" s="120" t="str">
        <f ca="1">IF(C500&lt;&gt;0,IF(ISNUMBER(YEAR('Signature Sheet'!$H$31)),'Signature Sheet'!H$31,NOW()),"")</f>
        <v/>
      </c>
      <c r="L500" s="119" t="str">
        <f>IFERROR(_xlfn.SWITCH('Italian Bonds Settings'!I201,"New","INSERT","Update","UPDATE", "Delete","DELETE"),"")</f>
        <v/>
      </c>
    </row>
    <row r="501" spans="1:12">
      <c r="A501" s="109" t="str">
        <f>IF('Italian Bonds Settings'!C202&lt;&gt;"","XEUR","")</f>
        <v/>
      </c>
      <c r="B501" s="109" t="str">
        <f>'Italian Bonds Settings'!A202</f>
        <v/>
      </c>
      <c r="C501" s="109">
        <f>'Italian Bonds Settings'!B202</f>
        <v>0</v>
      </c>
      <c r="D501" s="109" t="e">
        <f>INDEX(add_Services!L:L,MATCH('Italian Bonds Settings'!C202,add_Services!Q:Q,0),1)</f>
        <v>#N/A</v>
      </c>
      <c r="E501" s="109" t="e">
        <f>INDEX(add_Services!M:M,MATCH('Italian Bonds Settings'!C202,add_Services!Q:Q,0),1)</f>
        <v>#N/A</v>
      </c>
      <c r="F501" s="111">
        <f>'Italian Bonds Settings'!D202</f>
        <v>0</v>
      </c>
      <c r="G501" s="109" t="str">
        <f>IF('Italian Bonds Settings'!C202&lt;&gt;"","TIN","")</f>
        <v/>
      </c>
      <c r="H501" s="129" t="e">
        <f>_xlfn.SWITCH('Italian Bonds Settings'!E202,"Aggregation","AGGREGATE","Gross","GROSS","Netting ('UNWIND')","NET","Netting with Strange Nets ('NET/SPLIT')","NET","Aggregation with Linking","AGGREGATE")</f>
        <v>#N/A</v>
      </c>
      <c r="I501" s="109" t="e">
        <f>_xlfn.SWITCH('Italian Bonds Settings'!F202,"released","RELEASED","on hold","HOLD")</f>
        <v>#N/A</v>
      </c>
      <c r="J501" s="129" t="e">
        <f>IF(H501&lt;&gt;"",IF('Italian Bonds Settings'!E202="Gross","",IF(OR('Italian Bonds Settings'!E202="Netting with Strange Nets ('NET/SPLIT')",'Italian Bonds Settings'!E202="Aggregation"),"NET/SPLIT","UNWIND")),"")</f>
        <v>#N/A</v>
      </c>
      <c r="K501" s="120" t="str">
        <f ca="1">IF(C501&lt;&gt;0,IF(ISNUMBER(YEAR('Signature Sheet'!$H$31)),'Signature Sheet'!H$31,NOW()),"")</f>
        <v/>
      </c>
      <c r="L501" s="119" t="str">
        <f>IFERROR(_xlfn.SWITCH('Italian Bonds Settings'!I202,"New","INSERT","Update","UPDATE", "Delete","DELETE"),"")</f>
        <v/>
      </c>
    </row>
    <row r="502" spans="1:12">
      <c r="A502" s="109" t="str">
        <f>IF('Italian Bonds Settings'!C203&lt;&gt;"","XEUR","")</f>
        <v/>
      </c>
      <c r="B502" s="109" t="str">
        <f>'Italian Bonds Settings'!A203</f>
        <v/>
      </c>
      <c r="C502" s="109">
        <f>'Italian Bonds Settings'!B203</f>
        <v>0</v>
      </c>
      <c r="D502" s="109" t="e">
        <f>INDEX(add_Services!L:L,MATCH('Italian Bonds Settings'!C203,add_Services!Q:Q,0),1)</f>
        <v>#N/A</v>
      </c>
      <c r="E502" s="109" t="e">
        <f>INDEX(add_Services!M:M,MATCH('Italian Bonds Settings'!C203,add_Services!Q:Q,0),1)</f>
        <v>#N/A</v>
      </c>
      <c r="F502" s="111">
        <f>'Italian Bonds Settings'!D203</f>
        <v>0</v>
      </c>
      <c r="G502" s="109" t="str">
        <f>IF('Italian Bonds Settings'!C203&lt;&gt;"","TIN","")</f>
        <v/>
      </c>
      <c r="H502" s="129" t="e">
        <f>_xlfn.SWITCH('Italian Bonds Settings'!E203,"Aggregation","AGGREGATE","Gross","GROSS","Netting ('UNWIND')","NET","Netting with Strange Nets ('NET/SPLIT')","NET","Aggregation with Linking","AGGREGATE")</f>
        <v>#N/A</v>
      </c>
      <c r="I502" s="109" t="e">
        <f>_xlfn.SWITCH('Italian Bonds Settings'!F203,"released","RELEASED","on hold","HOLD")</f>
        <v>#N/A</v>
      </c>
      <c r="J502" s="129" t="e">
        <f>IF(H502&lt;&gt;"",IF('Italian Bonds Settings'!E203="Gross","",IF(OR('Italian Bonds Settings'!E203="Netting with Strange Nets ('NET/SPLIT')",'Italian Bonds Settings'!E203="Aggregation"),"NET/SPLIT","UNWIND")),"")</f>
        <v>#N/A</v>
      </c>
      <c r="K502" s="120" t="str">
        <f ca="1">IF(C502&lt;&gt;0,IF(ISNUMBER(YEAR('Signature Sheet'!$H$31)),'Signature Sheet'!H$31,NOW()),"")</f>
        <v/>
      </c>
      <c r="L502" s="119" t="str">
        <f>IFERROR(_xlfn.SWITCH('Italian Bonds Settings'!I203,"New","INSERT","Update","UPDATE", "Delete","DELETE"),"")</f>
        <v/>
      </c>
    </row>
    <row r="503" spans="1:12">
      <c r="A503" s="109" t="str">
        <f>IF('Italian Bonds Settings'!C204&lt;&gt;"","XEUR","")</f>
        <v/>
      </c>
      <c r="B503" s="109" t="str">
        <f>'Italian Bonds Settings'!A204</f>
        <v/>
      </c>
      <c r="C503" s="109">
        <f>'Italian Bonds Settings'!B204</f>
        <v>0</v>
      </c>
      <c r="D503" s="109" t="e">
        <f>INDEX(add_Services!L:L,MATCH('Italian Bonds Settings'!C204,add_Services!Q:Q,0),1)</f>
        <v>#N/A</v>
      </c>
      <c r="E503" s="109" t="e">
        <f>INDEX(add_Services!M:M,MATCH('Italian Bonds Settings'!C204,add_Services!Q:Q,0),1)</f>
        <v>#N/A</v>
      </c>
      <c r="F503" s="111">
        <f>'Italian Bonds Settings'!D204</f>
        <v>0</v>
      </c>
      <c r="G503" s="109" t="str">
        <f>IF('Italian Bonds Settings'!C204&lt;&gt;"","TIN","")</f>
        <v/>
      </c>
      <c r="H503" s="129" t="e">
        <f>_xlfn.SWITCH('Italian Bonds Settings'!E204,"Aggregation","AGGREGATE","Gross","GROSS","Netting ('UNWIND')","NET","Netting with Strange Nets ('NET/SPLIT')","NET","Aggregation with Linking","AGGREGATE")</f>
        <v>#N/A</v>
      </c>
      <c r="I503" s="109" t="e">
        <f>_xlfn.SWITCH('Italian Bonds Settings'!F204,"released","RELEASED","on hold","HOLD")</f>
        <v>#N/A</v>
      </c>
      <c r="J503" s="129" t="e">
        <f>IF(H503&lt;&gt;"",IF('Italian Bonds Settings'!E204="Gross","",IF(OR('Italian Bonds Settings'!E204="Netting with Strange Nets ('NET/SPLIT')",'Italian Bonds Settings'!E204="Aggregation"),"NET/SPLIT","UNWIND")),"")</f>
        <v>#N/A</v>
      </c>
      <c r="K503" s="120" t="str">
        <f ca="1">IF(C503&lt;&gt;0,IF(ISNUMBER(YEAR('Signature Sheet'!$H$31)),'Signature Sheet'!H$31,NOW()),"")</f>
        <v/>
      </c>
      <c r="L503" s="119" t="str">
        <f>IFERROR(_xlfn.SWITCH('Italian Bonds Settings'!I204,"New","INSERT","Update","UPDATE", "Delete","DELETE"),"")</f>
        <v/>
      </c>
    </row>
    <row r="504" spans="1:12">
      <c r="A504" s="109" t="str">
        <f>IF('Italian Bonds Settings'!C205&lt;&gt;"","XEUR","")</f>
        <v/>
      </c>
      <c r="B504" s="109" t="str">
        <f>'Italian Bonds Settings'!A205</f>
        <v/>
      </c>
      <c r="C504" s="109">
        <f>'Italian Bonds Settings'!B205</f>
        <v>0</v>
      </c>
      <c r="D504" s="109" t="e">
        <f>INDEX(add_Services!L:L,MATCH('Italian Bonds Settings'!C205,add_Services!Q:Q,0),1)</f>
        <v>#N/A</v>
      </c>
      <c r="E504" s="109" t="e">
        <f>INDEX(add_Services!M:M,MATCH('Italian Bonds Settings'!C205,add_Services!Q:Q,0),1)</f>
        <v>#N/A</v>
      </c>
      <c r="F504" s="111">
        <f>'Italian Bonds Settings'!D205</f>
        <v>0</v>
      </c>
      <c r="G504" s="109" t="str">
        <f>IF('Italian Bonds Settings'!C205&lt;&gt;"","TIN","")</f>
        <v/>
      </c>
      <c r="H504" s="129" t="e">
        <f>_xlfn.SWITCH('Italian Bonds Settings'!E205,"Aggregation","AGGREGATE","Gross","GROSS","Netting ('UNWIND')","NET","Netting with Strange Nets ('NET/SPLIT')","NET","Aggregation with Linking","AGGREGATE")</f>
        <v>#N/A</v>
      </c>
      <c r="I504" s="109" t="e">
        <f>_xlfn.SWITCH('Italian Bonds Settings'!F205,"released","RELEASED","on hold","HOLD")</f>
        <v>#N/A</v>
      </c>
      <c r="J504" s="129" t="e">
        <f>IF(H504&lt;&gt;"",IF('Italian Bonds Settings'!E205="Gross","",IF(OR('Italian Bonds Settings'!E205="Netting with Strange Nets ('NET/SPLIT')",'Italian Bonds Settings'!E205="Aggregation"),"NET/SPLIT","UNWIND")),"")</f>
        <v>#N/A</v>
      </c>
      <c r="K504" s="120" t="str">
        <f ca="1">IF(C504&lt;&gt;0,IF(ISNUMBER(YEAR('Signature Sheet'!$H$31)),'Signature Sheet'!H$31,NOW()),"")</f>
        <v/>
      </c>
      <c r="L504" s="119" t="str">
        <f>IFERROR(_xlfn.SWITCH('Italian Bonds Settings'!I205,"New","INSERT","Update","UPDATE", "Delete","DELETE"),"")</f>
        <v/>
      </c>
    </row>
    <row r="505" spans="1:12">
      <c r="A505" s="109" t="str">
        <f>IF('Italian Bonds Settings'!C206&lt;&gt;"","XEUR","")</f>
        <v/>
      </c>
      <c r="B505" s="109" t="str">
        <f>'Italian Bonds Settings'!A206</f>
        <v/>
      </c>
      <c r="C505" s="109">
        <f>'Italian Bonds Settings'!B206</f>
        <v>0</v>
      </c>
      <c r="D505" s="109" t="e">
        <f>INDEX(add_Services!L:L,MATCH('Italian Bonds Settings'!C206,add_Services!Q:Q,0),1)</f>
        <v>#N/A</v>
      </c>
      <c r="E505" s="109" t="e">
        <f>INDEX(add_Services!M:M,MATCH('Italian Bonds Settings'!C206,add_Services!Q:Q,0),1)</f>
        <v>#N/A</v>
      </c>
      <c r="F505" s="111">
        <f>'Italian Bonds Settings'!D206</f>
        <v>0</v>
      </c>
      <c r="G505" s="109" t="str">
        <f>IF('Italian Bonds Settings'!C206&lt;&gt;"","TIN","")</f>
        <v/>
      </c>
      <c r="H505" s="129" t="e">
        <f>_xlfn.SWITCH('Italian Bonds Settings'!E206,"Aggregation","AGGREGATE","Gross","GROSS","Netting ('UNWIND')","NET","Netting with Strange Nets ('NET/SPLIT')","NET","Aggregation with Linking","AGGREGATE")</f>
        <v>#N/A</v>
      </c>
      <c r="I505" s="109" t="e">
        <f>_xlfn.SWITCH('Italian Bonds Settings'!F206,"released","RELEASED","on hold","HOLD")</f>
        <v>#N/A</v>
      </c>
      <c r="J505" s="129" t="e">
        <f>IF(H505&lt;&gt;"",IF('Italian Bonds Settings'!E206="Gross","",IF(OR('Italian Bonds Settings'!E206="Netting with Strange Nets ('NET/SPLIT')",'Italian Bonds Settings'!E206="Aggregation"),"NET/SPLIT","UNWIND")),"")</f>
        <v>#N/A</v>
      </c>
      <c r="K505" s="120" t="str">
        <f ca="1">IF(C505&lt;&gt;0,IF(ISNUMBER(YEAR('Signature Sheet'!$H$31)),'Signature Sheet'!H$31,NOW()),"")</f>
        <v/>
      </c>
      <c r="L505" s="119" t="str">
        <f>IFERROR(_xlfn.SWITCH('Italian Bonds Settings'!I206,"New","INSERT","Update","UPDATE", "Delete","DELETE"),"")</f>
        <v/>
      </c>
    </row>
    <row r="506" spans="1:12">
      <c r="A506" s="109" t="str">
        <f>IF('Italian Bonds Settings'!C207&lt;&gt;"","XEUR","")</f>
        <v/>
      </c>
      <c r="B506" s="109" t="str">
        <f>'Italian Bonds Settings'!A207</f>
        <v/>
      </c>
      <c r="C506" s="109">
        <f>'Italian Bonds Settings'!B207</f>
        <v>0</v>
      </c>
      <c r="D506" s="109" t="e">
        <f>INDEX(add_Services!L:L,MATCH('Italian Bonds Settings'!C207,add_Services!Q:Q,0),1)</f>
        <v>#N/A</v>
      </c>
      <c r="E506" s="109" t="e">
        <f>INDEX(add_Services!M:M,MATCH('Italian Bonds Settings'!C207,add_Services!Q:Q,0),1)</f>
        <v>#N/A</v>
      </c>
      <c r="F506" s="111">
        <f>'Italian Bonds Settings'!D207</f>
        <v>0</v>
      </c>
      <c r="G506" s="109" t="str">
        <f>IF('Italian Bonds Settings'!C207&lt;&gt;"","TIN","")</f>
        <v/>
      </c>
      <c r="H506" s="129" t="e">
        <f>_xlfn.SWITCH('Italian Bonds Settings'!E207,"Aggregation","AGGREGATE","Gross","GROSS","Netting ('UNWIND')","NET","Netting with Strange Nets ('NET/SPLIT')","NET","Aggregation with Linking","AGGREGATE")</f>
        <v>#N/A</v>
      </c>
      <c r="I506" s="109" t="e">
        <f>_xlfn.SWITCH('Italian Bonds Settings'!F207,"released","RELEASED","on hold","HOLD")</f>
        <v>#N/A</v>
      </c>
      <c r="J506" s="129" t="e">
        <f>IF(H506&lt;&gt;"",IF('Italian Bonds Settings'!E207="Gross","",IF(OR('Italian Bonds Settings'!E207="Netting with Strange Nets ('NET/SPLIT')",'Italian Bonds Settings'!E207="Aggregation"),"NET/SPLIT","UNWIND")),"")</f>
        <v>#N/A</v>
      </c>
      <c r="K506" s="120" t="str">
        <f ca="1">IF(C506&lt;&gt;0,IF(ISNUMBER(YEAR('Signature Sheet'!$H$31)),'Signature Sheet'!H$31,NOW()),"")</f>
        <v/>
      </c>
      <c r="L506" s="119" t="str">
        <f>IFERROR(_xlfn.SWITCH('Italian Bonds Settings'!I207,"New","INSERT","Update","UPDATE", "Delete","DELETE"),"")</f>
        <v/>
      </c>
    </row>
    <row r="507" spans="1:12">
      <c r="A507" s="109" t="str">
        <f>IF('Italian Bonds Settings'!C208&lt;&gt;"","XEUR","")</f>
        <v/>
      </c>
      <c r="B507" s="109" t="str">
        <f>'Italian Bonds Settings'!A208</f>
        <v/>
      </c>
      <c r="C507" s="109">
        <f>'Italian Bonds Settings'!B208</f>
        <v>0</v>
      </c>
      <c r="D507" s="109" t="e">
        <f>INDEX(add_Services!L:L,MATCH('Italian Bonds Settings'!C208,add_Services!Q:Q,0),1)</f>
        <v>#N/A</v>
      </c>
      <c r="E507" s="109" t="e">
        <f>INDEX(add_Services!M:M,MATCH('Italian Bonds Settings'!C208,add_Services!Q:Q,0),1)</f>
        <v>#N/A</v>
      </c>
      <c r="F507" s="111">
        <f>'Italian Bonds Settings'!D208</f>
        <v>0</v>
      </c>
      <c r="G507" s="109" t="str">
        <f>IF('Italian Bonds Settings'!C208&lt;&gt;"","TIN","")</f>
        <v/>
      </c>
      <c r="H507" s="129" t="e">
        <f>_xlfn.SWITCH('Italian Bonds Settings'!E208,"Aggregation","AGGREGATE","Gross","GROSS","Netting ('UNWIND')","NET","Netting with Strange Nets ('NET/SPLIT')","NET","Aggregation with Linking","AGGREGATE")</f>
        <v>#N/A</v>
      </c>
      <c r="I507" s="109" t="e">
        <f>_xlfn.SWITCH('Italian Bonds Settings'!F208,"released","RELEASED","on hold","HOLD")</f>
        <v>#N/A</v>
      </c>
      <c r="J507" s="129" t="e">
        <f>IF(H507&lt;&gt;"",IF('Italian Bonds Settings'!E208="Gross","",IF(OR('Italian Bonds Settings'!E208="Netting with Strange Nets ('NET/SPLIT')",'Italian Bonds Settings'!E208="Aggregation"),"NET/SPLIT","UNWIND")),"")</f>
        <v>#N/A</v>
      </c>
      <c r="K507" s="120" t="str">
        <f ca="1">IF(C507&lt;&gt;0,IF(ISNUMBER(YEAR('Signature Sheet'!$H$31)),'Signature Sheet'!H$31,NOW()),"")</f>
        <v/>
      </c>
      <c r="L507" s="119" t="str">
        <f>IFERROR(_xlfn.SWITCH('Italian Bonds Settings'!I208,"New","INSERT","Update","UPDATE", "Delete","DELETE"),"")</f>
        <v/>
      </c>
    </row>
    <row r="508" spans="1:12">
      <c r="A508" s="109" t="str">
        <f>IF('Italian Bonds Settings'!C209&lt;&gt;"","XEUR","")</f>
        <v/>
      </c>
      <c r="B508" s="109" t="str">
        <f>'Italian Bonds Settings'!A209</f>
        <v/>
      </c>
      <c r="C508" s="109">
        <f>'Italian Bonds Settings'!B209</f>
        <v>0</v>
      </c>
      <c r="D508" s="109" t="e">
        <f>INDEX(add_Services!L:L,MATCH('Italian Bonds Settings'!C209,add_Services!Q:Q,0),1)</f>
        <v>#N/A</v>
      </c>
      <c r="E508" s="109" t="e">
        <f>INDEX(add_Services!M:M,MATCH('Italian Bonds Settings'!C209,add_Services!Q:Q,0),1)</f>
        <v>#N/A</v>
      </c>
      <c r="F508" s="111">
        <f>'Italian Bonds Settings'!D209</f>
        <v>0</v>
      </c>
      <c r="G508" s="109" t="str">
        <f>IF('Italian Bonds Settings'!C209&lt;&gt;"","TIN","")</f>
        <v/>
      </c>
      <c r="H508" s="129" t="e">
        <f>_xlfn.SWITCH('Italian Bonds Settings'!E209,"Aggregation","AGGREGATE","Gross","GROSS","Netting ('UNWIND')","NET","Netting with Strange Nets ('NET/SPLIT')","NET","Aggregation with Linking","AGGREGATE")</f>
        <v>#N/A</v>
      </c>
      <c r="I508" s="109" t="e">
        <f>_xlfn.SWITCH('Italian Bonds Settings'!F209,"released","RELEASED","on hold","HOLD")</f>
        <v>#N/A</v>
      </c>
      <c r="J508" s="129" t="e">
        <f>IF(H508&lt;&gt;"",IF('Italian Bonds Settings'!E209="Gross","",IF(OR('Italian Bonds Settings'!E209="Netting with Strange Nets ('NET/SPLIT')",'Italian Bonds Settings'!E209="Aggregation"),"NET/SPLIT","UNWIND")),"")</f>
        <v>#N/A</v>
      </c>
      <c r="K508" s="120" t="str">
        <f ca="1">IF(C508&lt;&gt;0,IF(ISNUMBER(YEAR('Signature Sheet'!$H$31)),'Signature Sheet'!H$31,NOW()),"")</f>
        <v/>
      </c>
      <c r="L508" s="119" t="str">
        <f>IFERROR(_xlfn.SWITCH('Italian Bonds Settings'!I209,"New","INSERT","Update","UPDATE", "Delete","DELETE"),"")</f>
        <v/>
      </c>
    </row>
    <row r="509" spans="1:12">
      <c r="A509" s="109" t="str">
        <f>IF('Italian Bonds Settings'!C210&lt;&gt;"","XEUR","")</f>
        <v/>
      </c>
      <c r="B509" s="109" t="str">
        <f>'Italian Bonds Settings'!A210</f>
        <v/>
      </c>
      <c r="C509" s="109">
        <f>'Italian Bonds Settings'!B210</f>
        <v>0</v>
      </c>
      <c r="D509" s="109" t="e">
        <f>INDEX(add_Services!L:L,MATCH('Italian Bonds Settings'!C210,add_Services!Q:Q,0),1)</f>
        <v>#N/A</v>
      </c>
      <c r="E509" s="109" t="e">
        <f>INDEX(add_Services!M:M,MATCH('Italian Bonds Settings'!C210,add_Services!Q:Q,0),1)</f>
        <v>#N/A</v>
      </c>
      <c r="F509" s="111">
        <f>'Italian Bonds Settings'!D210</f>
        <v>0</v>
      </c>
      <c r="G509" s="109" t="str">
        <f>IF('Italian Bonds Settings'!C210&lt;&gt;"","TIN","")</f>
        <v/>
      </c>
      <c r="H509" s="129" t="e">
        <f>_xlfn.SWITCH('Italian Bonds Settings'!E210,"Aggregation","AGGREGATE","Gross","GROSS","Netting ('UNWIND')","NET","Netting with Strange Nets ('NET/SPLIT')","NET","Aggregation with Linking","AGGREGATE")</f>
        <v>#N/A</v>
      </c>
      <c r="I509" s="109" t="e">
        <f>_xlfn.SWITCH('Italian Bonds Settings'!F210,"released","RELEASED","on hold","HOLD")</f>
        <v>#N/A</v>
      </c>
      <c r="J509" s="129" t="e">
        <f>IF(H509&lt;&gt;"",IF('Italian Bonds Settings'!E210="Gross","",IF(OR('Italian Bonds Settings'!E210="Netting with Strange Nets ('NET/SPLIT')",'Italian Bonds Settings'!E210="Aggregation"),"NET/SPLIT","UNWIND")),"")</f>
        <v>#N/A</v>
      </c>
      <c r="K509" s="120" t="str">
        <f ca="1">IF(C509&lt;&gt;0,IF(ISNUMBER(YEAR('Signature Sheet'!$H$31)),'Signature Sheet'!H$31,NOW()),"")</f>
        <v/>
      </c>
      <c r="L509" s="119" t="str">
        <f>IFERROR(_xlfn.SWITCH('Italian Bonds Settings'!I210,"New","INSERT","Update","UPDATE", "Delete","DELETE"),"")</f>
        <v/>
      </c>
    </row>
    <row r="510" spans="1:12">
      <c r="A510" s="109" t="str">
        <f>IF('Italian Bonds Settings'!C211&lt;&gt;"","XEUR","")</f>
        <v/>
      </c>
      <c r="B510" s="109" t="str">
        <f>'Italian Bonds Settings'!A211</f>
        <v/>
      </c>
      <c r="C510" s="109">
        <f>'Italian Bonds Settings'!B211</f>
        <v>0</v>
      </c>
      <c r="D510" s="109" t="e">
        <f>INDEX(add_Services!L:L,MATCH('Italian Bonds Settings'!C211,add_Services!Q:Q,0),1)</f>
        <v>#N/A</v>
      </c>
      <c r="E510" s="109" t="e">
        <f>INDEX(add_Services!M:M,MATCH('Italian Bonds Settings'!C211,add_Services!Q:Q,0),1)</f>
        <v>#N/A</v>
      </c>
      <c r="F510" s="111">
        <f>'Italian Bonds Settings'!D211</f>
        <v>0</v>
      </c>
      <c r="G510" s="109" t="str">
        <f>IF('Italian Bonds Settings'!C211&lt;&gt;"","TIN","")</f>
        <v/>
      </c>
      <c r="H510" s="129" t="e">
        <f>_xlfn.SWITCH('Italian Bonds Settings'!E211,"Aggregation","AGGREGATE","Gross","GROSS","Netting ('UNWIND')","NET","Netting with Strange Nets ('NET/SPLIT')","NET","Aggregation with Linking","AGGREGATE")</f>
        <v>#N/A</v>
      </c>
      <c r="I510" s="109" t="e">
        <f>_xlfn.SWITCH('Italian Bonds Settings'!F211,"released","RELEASED","on hold","HOLD")</f>
        <v>#N/A</v>
      </c>
      <c r="J510" s="129" t="e">
        <f>IF(H510&lt;&gt;"",IF('Italian Bonds Settings'!E211="Gross","",IF(OR('Italian Bonds Settings'!E211="Netting with Strange Nets ('NET/SPLIT')",'Italian Bonds Settings'!E211="Aggregation"),"NET/SPLIT","UNWIND")),"")</f>
        <v>#N/A</v>
      </c>
      <c r="K510" s="120" t="str">
        <f ca="1">IF(C510&lt;&gt;0,IF(ISNUMBER(YEAR('Signature Sheet'!$H$31)),'Signature Sheet'!H$31,NOW()),"")</f>
        <v/>
      </c>
      <c r="L510" s="119" t="str">
        <f>IFERROR(_xlfn.SWITCH('Italian Bonds Settings'!I211,"New","INSERT","Update","UPDATE", "Delete","DELETE"),"")</f>
        <v/>
      </c>
    </row>
    <row r="511" spans="1:12">
      <c r="A511" s="109" t="str">
        <f>IF('Italian Bonds Settings'!C212&lt;&gt;"","XEUR","")</f>
        <v/>
      </c>
      <c r="B511" s="109" t="str">
        <f>'Italian Bonds Settings'!A212</f>
        <v/>
      </c>
      <c r="C511" s="109">
        <f>'Italian Bonds Settings'!B212</f>
        <v>0</v>
      </c>
      <c r="D511" s="109" t="e">
        <f>INDEX(add_Services!L:L,MATCH('Italian Bonds Settings'!C212,add_Services!Q:Q,0),1)</f>
        <v>#N/A</v>
      </c>
      <c r="E511" s="109" t="e">
        <f>INDEX(add_Services!M:M,MATCH('Italian Bonds Settings'!C212,add_Services!Q:Q,0),1)</f>
        <v>#N/A</v>
      </c>
      <c r="F511" s="111">
        <f>'Italian Bonds Settings'!D212</f>
        <v>0</v>
      </c>
      <c r="G511" s="109" t="str">
        <f>IF('Italian Bonds Settings'!C212&lt;&gt;"","TIN","")</f>
        <v/>
      </c>
      <c r="H511" s="129" t="e">
        <f>_xlfn.SWITCH('Italian Bonds Settings'!E212,"Aggregation","AGGREGATE","Gross","GROSS","Netting ('UNWIND')","NET","Netting with Strange Nets ('NET/SPLIT')","NET","Aggregation with Linking","AGGREGATE")</f>
        <v>#N/A</v>
      </c>
      <c r="I511" s="109" t="e">
        <f>_xlfn.SWITCH('Italian Bonds Settings'!F212,"released","RELEASED","on hold","HOLD")</f>
        <v>#N/A</v>
      </c>
      <c r="J511" s="129" t="e">
        <f>IF(H511&lt;&gt;"",IF('Italian Bonds Settings'!E212="Gross","",IF(OR('Italian Bonds Settings'!E212="Netting with Strange Nets ('NET/SPLIT')",'Italian Bonds Settings'!E212="Aggregation"),"NET/SPLIT","UNWIND")),"")</f>
        <v>#N/A</v>
      </c>
      <c r="K511" s="120" t="str">
        <f ca="1">IF(C511&lt;&gt;0,IF(ISNUMBER(YEAR('Signature Sheet'!$H$31)),'Signature Sheet'!H$31,NOW()),"")</f>
        <v/>
      </c>
      <c r="L511" s="119" t="str">
        <f>IFERROR(_xlfn.SWITCH('Italian Bonds Settings'!I212,"New","INSERT","Update","UPDATE", "Delete","DELETE"),"")</f>
        <v/>
      </c>
    </row>
    <row r="512" spans="1:12">
      <c r="A512" s="109" t="str">
        <f>IF('Italian Bonds Settings'!C213&lt;&gt;"","XEUR","")</f>
        <v/>
      </c>
      <c r="B512" s="109" t="str">
        <f>'Italian Bonds Settings'!A213</f>
        <v/>
      </c>
      <c r="C512" s="109">
        <f>'Italian Bonds Settings'!B213</f>
        <v>0</v>
      </c>
      <c r="D512" s="109" t="e">
        <f>INDEX(add_Services!L:L,MATCH('Italian Bonds Settings'!C213,add_Services!Q:Q,0),1)</f>
        <v>#N/A</v>
      </c>
      <c r="E512" s="109" t="e">
        <f>INDEX(add_Services!M:M,MATCH('Italian Bonds Settings'!C213,add_Services!Q:Q,0),1)</f>
        <v>#N/A</v>
      </c>
      <c r="F512" s="111">
        <f>'Italian Bonds Settings'!D213</f>
        <v>0</v>
      </c>
      <c r="G512" s="109" t="str">
        <f>IF('Italian Bonds Settings'!C213&lt;&gt;"","TIN","")</f>
        <v/>
      </c>
      <c r="H512" s="129" t="e">
        <f>_xlfn.SWITCH('Italian Bonds Settings'!E213,"Aggregation","AGGREGATE","Gross","GROSS","Netting ('UNWIND')","NET","Netting with Strange Nets ('NET/SPLIT')","NET","Aggregation with Linking","AGGREGATE")</f>
        <v>#N/A</v>
      </c>
      <c r="I512" s="109" t="e">
        <f>_xlfn.SWITCH('Italian Bonds Settings'!F213,"released","RELEASED","on hold","HOLD")</f>
        <v>#N/A</v>
      </c>
      <c r="J512" s="129" t="e">
        <f>IF(H512&lt;&gt;"",IF('Italian Bonds Settings'!E213="Gross","",IF(OR('Italian Bonds Settings'!E213="Netting with Strange Nets ('NET/SPLIT')",'Italian Bonds Settings'!E213="Aggregation"),"NET/SPLIT","UNWIND")),"")</f>
        <v>#N/A</v>
      </c>
      <c r="K512" s="120" t="str">
        <f ca="1">IF(C512&lt;&gt;0,IF(ISNUMBER(YEAR('Signature Sheet'!$H$31)),'Signature Sheet'!H$31,NOW()),"")</f>
        <v/>
      </c>
      <c r="L512" s="119" t="str">
        <f>IFERROR(_xlfn.SWITCH('Italian Bonds Settings'!I213,"New","INSERT","Update","UPDATE", "Delete","DELETE"),"")</f>
        <v/>
      </c>
    </row>
    <row r="513" spans="1:12">
      <c r="A513" s="109" t="str">
        <f>IF('Italian Bonds Settings'!C214&lt;&gt;"","XEUR","")</f>
        <v/>
      </c>
      <c r="B513" s="109" t="str">
        <f>'Italian Bonds Settings'!A214</f>
        <v/>
      </c>
      <c r="C513" s="109">
        <f>'Italian Bonds Settings'!B214</f>
        <v>0</v>
      </c>
      <c r="D513" s="109" t="e">
        <f>INDEX(add_Services!L:L,MATCH('Italian Bonds Settings'!C214,add_Services!Q:Q,0),1)</f>
        <v>#N/A</v>
      </c>
      <c r="E513" s="109" t="e">
        <f>INDEX(add_Services!M:M,MATCH('Italian Bonds Settings'!C214,add_Services!Q:Q,0),1)</f>
        <v>#N/A</v>
      </c>
      <c r="F513" s="111">
        <f>'Italian Bonds Settings'!D214</f>
        <v>0</v>
      </c>
      <c r="G513" s="109" t="str">
        <f>IF('Italian Bonds Settings'!C214&lt;&gt;"","TIN","")</f>
        <v/>
      </c>
      <c r="H513" s="129" t="e">
        <f>_xlfn.SWITCH('Italian Bonds Settings'!E214,"Aggregation","AGGREGATE","Gross","GROSS","Netting ('UNWIND')","NET","Netting with Strange Nets ('NET/SPLIT')","NET","Aggregation with Linking","AGGREGATE")</f>
        <v>#N/A</v>
      </c>
      <c r="I513" s="109" t="e">
        <f>_xlfn.SWITCH('Italian Bonds Settings'!F214,"released","RELEASED","on hold","HOLD")</f>
        <v>#N/A</v>
      </c>
      <c r="J513" s="129" t="e">
        <f>IF(H513&lt;&gt;"",IF('Italian Bonds Settings'!E214="Gross","",IF(OR('Italian Bonds Settings'!E214="Netting with Strange Nets ('NET/SPLIT')",'Italian Bonds Settings'!E214="Aggregation"),"NET/SPLIT","UNWIND")),"")</f>
        <v>#N/A</v>
      </c>
      <c r="K513" s="120" t="str">
        <f ca="1">IF(C513&lt;&gt;0,IF(ISNUMBER(YEAR('Signature Sheet'!$H$31)),'Signature Sheet'!H$31,NOW()),"")</f>
        <v/>
      </c>
      <c r="L513" s="119" t="str">
        <f>IFERROR(_xlfn.SWITCH('Italian Bonds Settings'!I214,"New","INSERT","Update","UPDATE", "Delete","DELETE"),"")</f>
        <v/>
      </c>
    </row>
    <row r="514" spans="1:12">
      <c r="A514" s="109" t="str">
        <f>IF('Italian Bonds Settings'!C215&lt;&gt;"","XEUR","")</f>
        <v/>
      </c>
      <c r="B514" s="109" t="str">
        <f>'Italian Bonds Settings'!A215</f>
        <v/>
      </c>
      <c r="C514" s="109">
        <f>'Italian Bonds Settings'!B215</f>
        <v>0</v>
      </c>
      <c r="D514" s="109" t="e">
        <f>INDEX(add_Services!L:L,MATCH('Italian Bonds Settings'!C215,add_Services!Q:Q,0),1)</f>
        <v>#N/A</v>
      </c>
      <c r="E514" s="109" t="e">
        <f>INDEX(add_Services!M:M,MATCH('Italian Bonds Settings'!C215,add_Services!Q:Q,0),1)</f>
        <v>#N/A</v>
      </c>
      <c r="F514" s="111">
        <f>'Italian Bonds Settings'!D215</f>
        <v>0</v>
      </c>
      <c r="G514" s="109" t="str">
        <f>IF('Italian Bonds Settings'!C215&lt;&gt;"","TIN","")</f>
        <v/>
      </c>
      <c r="H514" s="129" t="e">
        <f>_xlfn.SWITCH('Italian Bonds Settings'!E215,"Aggregation","AGGREGATE","Gross","GROSS","Netting ('UNWIND')","NET","Netting with Strange Nets ('NET/SPLIT')","NET","Aggregation with Linking","AGGREGATE")</f>
        <v>#N/A</v>
      </c>
      <c r="I514" s="109" t="e">
        <f>_xlfn.SWITCH('Italian Bonds Settings'!F215,"released","RELEASED","on hold","HOLD")</f>
        <v>#N/A</v>
      </c>
      <c r="J514" s="129" t="e">
        <f>IF(H514&lt;&gt;"",IF('Italian Bonds Settings'!E215="Gross","",IF(OR('Italian Bonds Settings'!E215="Netting with Strange Nets ('NET/SPLIT')",'Italian Bonds Settings'!E215="Aggregation"),"NET/SPLIT","UNWIND")),"")</f>
        <v>#N/A</v>
      </c>
      <c r="K514" s="120" t="str">
        <f ca="1">IF(C514&lt;&gt;0,IF(ISNUMBER(YEAR('Signature Sheet'!$H$31)),'Signature Sheet'!H$31,NOW()),"")</f>
        <v/>
      </c>
      <c r="L514" s="119" t="str">
        <f>IFERROR(_xlfn.SWITCH('Italian Bonds Settings'!I215,"New","INSERT","Update","UPDATE", "Delete","DELETE"),"")</f>
        <v/>
      </c>
    </row>
    <row r="515" spans="1:12">
      <c r="A515" s="109" t="str">
        <f>IF('Italian Bonds Settings'!C216&lt;&gt;"","XEUR","")</f>
        <v/>
      </c>
      <c r="B515" s="109" t="str">
        <f>'Italian Bonds Settings'!A216</f>
        <v/>
      </c>
      <c r="C515" s="109">
        <f>'Italian Bonds Settings'!B216</f>
        <v>0</v>
      </c>
      <c r="D515" s="109" t="e">
        <f>INDEX(add_Services!L:L,MATCH('Italian Bonds Settings'!C216,add_Services!Q:Q,0),1)</f>
        <v>#N/A</v>
      </c>
      <c r="E515" s="109" t="e">
        <f>INDEX(add_Services!M:M,MATCH('Italian Bonds Settings'!C216,add_Services!Q:Q,0),1)</f>
        <v>#N/A</v>
      </c>
      <c r="F515" s="111">
        <f>'Italian Bonds Settings'!D216</f>
        <v>0</v>
      </c>
      <c r="G515" s="109" t="str">
        <f>IF('Italian Bonds Settings'!C216&lt;&gt;"","TIN","")</f>
        <v/>
      </c>
      <c r="H515" s="129" t="e">
        <f>_xlfn.SWITCH('Italian Bonds Settings'!E216,"Aggregation","AGGREGATE","Gross","GROSS","Netting ('UNWIND')","NET","Netting with Strange Nets ('NET/SPLIT')","NET","Aggregation with Linking","AGGREGATE")</f>
        <v>#N/A</v>
      </c>
      <c r="I515" s="109" t="e">
        <f>_xlfn.SWITCH('Italian Bonds Settings'!F216,"released","RELEASED","on hold","HOLD")</f>
        <v>#N/A</v>
      </c>
      <c r="J515" s="129" t="e">
        <f>IF(H515&lt;&gt;"",IF('Italian Bonds Settings'!E216="Gross","",IF(OR('Italian Bonds Settings'!E216="Netting with Strange Nets ('NET/SPLIT')",'Italian Bonds Settings'!E216="Aggregation"),"NET/SPLIT","UNWIND")),"")</f>
        <v>#N/A</v>
      </c>
      <c r="K515" s="120" t="str">
        <f ca="1">IF(C515&lt;&gt;0,IF(ISNUMBER(YEAR('Signature Sheet'!$H$31)),'Signature Sheet'!H$31,NOW()),"")</f>
        <v/>
      </c>
      <c r="L515" s="119" t="str">
        <f>IFERROR(_xlfn.SWITCH('Italian Bonds Settings'!I216,"New","INSERT","Update","UPDATE", "Delete","DELETE"),"")</f>
        <v/>
      </c>
    </row>
    <row r="516" spans="1:12">
      <c r="A516" s="109" t="str">
        <f>IF('Italian Bonds Settings'!C217&lt;&gt;"","XEUR","")</f>
        <v/>
      </c>
      <c r="B516" s="109" t="str">
        <f>'Italian Bonds Settings'!A217</f>
        <v/>
      </c>
      <c r="C516" s="109">
        <f>'Italian Bonds Settings'!B217</f>
        <v>0</v>
      </c>
      <c r="D516" s="109" t="e">
        <f>INDEX(add_Services!L:L,MATCH('Italian Bonds Settings'!C217,add_Services!Q:Q,0),1)</f>
        <v>#N/A</v>
      </c>
      <c r="E516" s="109" t="e">
        <f>INDEX(add_Services!M:M,MATCH('Italian Bonds Settings'!C217,add_Services!Q:Q,0),1)</f>
        <v>#N/A</v>
      </c>
      <c r="F516" s="111">
        <f>'Italian Bonds Settings'!D217</f>
        <v>0</v>
      </c>
      <c r="G516" s="109" t="str">
        <f>IF('Italian Bonds Settings'!C217&lt;&gt;"","TIN","")</f>
        <v/>
      </c>
      <c r="H516" s="129" t="e">
        <f>_xlfn.SWITCH('Italian Bonds Settings'!E217,"Aggregation","AGGREGATE","Gross","GROSS","Netting ('UNWIND')","NET","Netting with Strange Nets ('NET/SPLIT')","NET","Aggregation with Linking","AGGREGATE")</f>
        <v>#N/A</v>
      </c>
      <c r="I516" s="109" t="e">
        <f>_xlfn.SWITCH('Italian Bonds Settings'!F217,"released","RELEASED","on hold","HOLD")</f>
        <v>#N/A</v>
      </c>
      <c r="J516" s="129" t="e">
        <f>IF(H516&lt;&gt;"",IF('Italian Bonds Settings'!E217="Gross","",IF(OR('Italian Bonds Settings'!E217="Netting with Strange Nets ('NET/SPLIT')",'Italian Bonds Settings'!E217="Aggregation"),"NET/SPLIT","UNWIND")),"")</f>
        <v>#N/A</v>
      </c>
      <c r="K516" s="120" t="str">
        <f ca="1">IF(C516&lt;&gt;0,IF(ISNUMBER(YEAR('Signature Sheet'!$H$31)),'Signature Sheet'!H$31,NOW()),"")</f>
        <v/>
      </c>
      <c r="L516" s="119" t="str">
        <f>IFERROR(_xlfn.SWITCH('Italian Bonds Settings'!I217,"New","INSERT","Update","UPDATE", "Delete","DELETE"),"")</f>
        <v/>
      </c>
    </row>
    <row r="517" spans="1:12">
      <c r="A517" s="109" t="str">
        <f>IF('Italian Bonds Settings'!C218&lt;&gt;"","XEUR","")</f>
        <v/>
      </c>
      <c r="B517" s="109" t="str">
        <f>'Italian Bonds Settings'!A218</f>
        <v/>
      </c>
      <c r="C517" s="109">
        <f>'Italian Bonds Settings'!B218</f>
        <v>0</v>
      </c>
      <c r="D517" s="109" t="e">
        <f>INDEX(add_Services!L:L,MATCH('Italian Bonds Settings'!C218,add_Services!Q:Q,0),1)</f>
        <v>#N/A</v>
      </c>
      <c r="E517" s="109" t="e">
        <f>INDEX(add_Services!M:M,MATCH('Italian Bonds Settings'!C218,add_Services!Q:Q,0),1)</f>
        <v>#N/A</v>
      </c>
      <c r="F517" s="111">
        <f>'Italian Bonds Settings'!D218</f>
        <v>0</v>
      </c>
      <c r="G517" s="109" t="str">
        <f>IF('Italian Bonds Settings'!C218&lt;&gt;"","TIN","")</f>
        <v/>
      </c>
      <c r="H517" s="129" t="e">
        <f>_xlfn.SWITCH('Italian Bonds Settings'!E218,"Aggregation","AGGREGATE","Gross","GROSS","Netting ('UNWIND')","NET","Netting with Strange Nets ('NET/SPLIT')","NET","Aggregation with Linking","AGGREGATE")</f>
        <v>#N/A</v>
      </c>
      <c r="I517" s="109" t="e">
        <f>_xlfn.SWITCH('Italian Bonds Settings'!F218,"released","RELEASED","on hold","HOLD")</f>
        <v>#N/A</v>
      </c>
      <c r="J517" s="129" t="e">
        <f>IF(H517&lt;&gt;"",IF('Italian Bonds Settings'!E218="Gross","",IF(OR('Italian Bonds Settings'!E218="Netting with Strange Nets ('NET/SPLIT')",'Italian Bonds Settings'!E218="Aggregation"),"NET/SPLIT","UNWIND")),"")</f>
        <v>#N/A</v>
      </c>
      <c r="K517" s="120" t="str">
        <f ca="1">IF(C517&lt;&gt;0,IF(ISNUMBER(YEAR('Signature Sheet'!$H$31)),'Signature Sheet'!H$31,NOW()),"")</f>
        <v/>
      </c>
      <c r="L517" s="119" t="str">
        <f>IFERROR(_xlfn.SWITCH('Italian Bonds Settings'!I218,"New","INSERT","Update","UPDATE", "Delete","DELETE"),"")</f>
        <v/>
      </c>
    </row>
    <row r="518" spans="1:12">
      <c r="A518" s="109" t="str">
        <f>IF('Italian Bonds Settings'!C219&lt;&gt;"","XEUR","")</f>
        <v/>
      </c>
      <c r="B518" s="109" t="str">
        <f>'Italian Bonds Settings'!A219</f>
        <v/>
      </c>
      <c r="C518" s="109">
        <f>'Italian Bonds Settings'!B219</f>
        <v>0</v>
      </c>
      <c r="D518" s="109" t="e">
        <f>INDEX(add_Services!L:L,MATCH('Italian Bonds Settings'!C219,add_Services!Q:Q,0),1)</f>
        <v>#N/A</v>
      </c>
      <c r="E518" s="109" t="e">
        <f>INDEX(add_Services!M:M,MATCH('Italian Bonds Settings'!C219,add_Services!Q:Q,0),1)</f>
        <v>#N/A</v>
      </c>
      <c r="F518" s="111">
        <f>'Italian Bonds Settings'!D219</f>
        <v>0</v>
      </c>
      <c r="G518" s="109" t="str">
        <f>IF('Italian Bonds Settings'!C219&lt;&gt;"","TIN","")</f>
        <v/>
      </c>
      <c r="H518" s="129" t="e">
        <f>_xlfn.SWITCH('Italian Bonds Settings'!E219,"Aggregation","AGGREGATE","Gross","GROSS","Netting ('UNWIND')","NET","Netting with Strange Nets ('NET/SPLIT')","NET","Aggregation with Linking","AGGREGATE")</f>
        <v>#N/A</v>
      </c>
      <c r="I518" s="109" t="e">
        <f>_xlfn.SWITCH('Italian Bonds Settings'!F219,"released","RELEASED","on hold","HOLD")</f>
        <v>#N/A</v>
      </c>
      <c r="J518" s="129" t="e">
        <f>IF(H518&lt;&gt;"",IF('Italian Bonds Settings'!E219="Gross","",IF(OR('Italian Bonds Settings'!E219="Netting with Strange Nets ('NET/SPLIT')",'Italian Bonds Settings'!E219="Aggregation"),"NET/SPLIT","UNWIND")),"")</f>
        <v>#N/A</v>
      </c>
      <c r="K518" s="120" t="str">
        <f ca="1">IF(C518&lt;&gt;0,IF(ISNUMBER(YEAR('Signature Sheet'!$H$31)),'Signature Sheet'!H$31,NOW()),"")</f>
        <v/>
      </c>
      <c r="L518" s="119" t="str">
        <f>IFERROR(_xlfn.SWITCH('Italian Bonds Settings'!I219,"New","INSERT","Update","UPDATE", "Delete","DELETE"),"")</f>
        <v/>
      </c>
    </row>
    <row r="519" spans="1:12">
      <c r="A519" s="109" t="str">
        <f>IF('Italian Bonds Settings'!C220&lt;&gt;"","XEUR","")</f>
        <v/>
      </c>
      <c r="B519" s="109" t="str">
        <f>'Italian Bonds Settings'!A220</f>
        <v/>
      </c>
      <c r="C519" s="109">
        <f>'Italian Bonds Settings'!B220</f>
        <v>0</v>
      </c>
      <c r="D519" s="109" t="e">
        <f>INDEX(add_Services!L:L,MATCH('Italian Bonds Settings'!C220,add_Services!Q:Q,0),1)</f>
        <v>#N/A</v>
      </c>
      <c r="E519" s="109" t="e">
        <f>INDEX(add_Services!M:M,MATCH('Italian Bonds Settings'!C220,add_Services!Q:Q,0),1)</f>
        <v>#N/A</v>
      </c>
      <c r="F519" s="111">
        <f>'Italian Bonds Settings'!D220</f>
        <v>0</v>
      </c>
      <c r="G519" s="109" t="str">
        <f>IF('Italian Bonds Settings'!C220&lt;&gt;"","TIN","")</f>
        <v/>
      </c>
      <c r="H519" s="129" t="e">
        <f>_xlfn.SWITCH('Italian Bonds Settings'!E220,"Aggregation","AGGREGATE","Gross","GROSS","Netting ('UNWIND')","NET","Netting with Strange Nets ('NET/SPLIT')","NET","Aggregation with Linking","AGGREGATE")</f>
        <v>#N/A</v>
      </c>
      <c r="I519" s="109" t="e">
        <f>_xlfn.SWITCH('Italian Bonds Settings'!F220,"released","RELEASED","on hold","HOLD")</f>
        <v>#N/A</v>
      </c>
      <c r="J519" s="129" t="e">
        <f>IF(H519&lt;&gt;"",IF('Italian Bonds Settings'!E220="Gross","",IF(OR('Italian Bonds Settings'!E220="Netting with Strange Nets ('NET/SPLIT')",'Italian Bonds Settings'!E220="Aggregation"),"NET/SPLIT","UNWIND")),"")</f>
        <v>#N/A</v>
      </c>
      <c r="K519" s="120" t="str">
        <f ca="1">IF(C519&lt;&gt;0,IF(ISNUMBER(YEAR('Signature Sheet'!$H$31)),'Signature Sheet'!H$31,NOW()),"")</f>
        <v/>
      </c>
      <c r="L519" s="119" t="str">
        <f>IFERROR(_xlfn.SWITCH('Italian Bonds Settings'!I220,"New","INSERT","Update","UPDATE", "Delete","DELETE"),"")</f>
        <v/>
      </c>
    </row>
    <row r="520" spans="1:12">
      <c r="A520" s="109" t="str">
        <f>IF('Italian Bonds Settings'!C221&lt;&gt;"","XEUR","")</f>
        <v/>
      </c>
      <c r="B520" s="109" t="str">
        <f>'Italian Bonds Settings'!A221</f>
        <v/>
      </c>
      <c r="C520" s="109">
        <f>'Italian Bonds Settings'!B221</f>
        <v>0</v>
      </c>
      <c r="D520" s="109" t="e">
        <f>INDEX(add_Services!L:L,MATCH('Italian Bonds Settings'!C221,add_Services!Q:Q,0),1)</f>
        <v>#N/A</v>
      </c>
      <c r="E520" s="109" t="e">
        <f>INDEX(add_Services!M:M,MATCH('Italian Bonds Settings'!C221,add_Services!Q:Q,0),1)</f>
        <v>#N/A</v>
      </c>
      <c r="F520" s="111">
        <f>'Italian Bonds Settings'!D221</f>
        <v>0</v>
      </c>
      <c r="G520" s="109" t="str">
        <f>IF('Italian Bonds Settings'!C221&lt;&gt;"","TIN","")</f>
        <v/>
      </c>
      <c r="H520" s="129" t="e">
        <f>_xlfn.SWITCH('Italian Bonds Settings'!E221,"Aggregation","AGGREGATE","Gross","GROSS","Netting ('UNWIND')","NET","Netting with Strange Nets ('NET/SPLIT')","NET","Aggregation with Linking","AGGREGATE")</f>
        <v>#N/A</v>
      </c>
      <c r="I520" s="109" t="e">
        <f>_xlfn.SWITCH('Italian Bonds Settings'!F221,"released","RELEASED","on hold","HOLD")</f>
        <v>#N/A</v>
      </c>
      <c r="J520" s="129" t="e">
        <f>IF(H520&lt;&gt;"",IF('Italian Bonds Settings'!E221="Gross","",IF(OR('Italian Bonds Settings'!E221="Netting with Strange Nets ('NET/SPLIT')",'Italian Bonds Settings'!E221="Aggregation"),"NET/SPLIT","UNWIND")),"")</f>
        <v>#N/A</v>
      </c>
      <c r="K520" s="120" t="str">
        <f ca="1">IF(C520&lt;&gt;0,IF(ISNUMBER(YEAR('Signature Sheet'!$H$31)),'Signature Sheet'!H$31,NOW()),"")</f>
        <v/>
      </c>
      <c r="L520" s="119" t="str">
        <f>IFERROR(_xlfn.SWITCH('Italian Bonds Settings'!I221,"New","INSERT","Update","UPDATE", "Delete","DELETE"),"")</f>
        <v/>
      </c>
    </row>
    <row r="521" spans="1:12">
      <c r="A521" s="109" t="str">
        <f>IF('Italian Bonds Settings'!C222&lt;&gt;"","XEUR","")</f>
        <v/>
      </c>
      <c r="B521" s="109" t="str">
        <f>'Italian Bonds Settings'!A222</f>
        <v/>
      </c>
      <c r="C521" s="109">
        <f>'Italian Bonds Settings'!B222</f>
        <v>0</v>
      </c>
      <c r="D521" s="109" t="e">
        <f>INDEX(add_Services!L:L,MATCH('Italian Bonds Settings'!C222,add_Services!Q:Q,0),1)</f>
        <v>#N/A</v>
      </c>
      <c r="E521" s="109" t="e">
        <f>INDEX(add_Services!M:M,MATCH('Italian Bonds Settings'!C222,add_Services!Q:Q,0),1)</f>
        <v>#N/A</v>
      </c>
      <c r="F521" s="111">
        <f>'Italian Bonds Settings'!D222</f>
        <v>0</v>
      </c>
      <c r="G521" s="109" t="str">
        <f>IF('Italian Bonds Settings'!C222&lt;&gt;"","TIN","")</f>
        <v/>
      </c>
      <c r="H521" s="129" t="e">
        <f>_xlfn.SWITCH('Italian Bonds Settings'!E222,"Aggregation","AGGREGATE","Gross","GROSS","Netting ('UNWIND')","NET","Netting with Strange Nets ('NET/SPLIT')","NET","Aggregation with Linking","AGGREGATE")</f>
        <v>#N/A</v>
      </c>
      <c r="I521" s="109" t="e">
        <f>_xlfn.SWITCH('Italian Bonds Settings'!F222,"released","RELEASED","on hold","HOLD")</f>
        <v>#N/A</v>
      </c>
      <c r="J521" s="129" t="e">
        <f>IF(H521&lt;&gt;"",IF('Italian Bonds Settings'!E222="Gross","",IF(OR('Italian Bonds Settings'!E222="Netting with Strange Nets ('NET/SPLIT')",'Italian Bonds Settings'!E222="Aggregation"),"NET/SPLIT","UNWIND")),"")</f>
        <v>#N/A</v>
      </c>
      <c r="K521" s="120" t="str">
        <f ca="1">IF(C521&lt;&gt;0,IF(ISNUMBER(YEAR('Signature Sheet'!$H$31)),'Signature Sheet'!H$31,NOW()),"")</f>
        <v/>
      </c>
      <c r="L521" s="119" t="str">
        <f>IFERROR(_xlfn.SWITCH('Italian Bonds Settings'!I222,"New","INSERT","Update","UPDATE", "Delete","DELETE"),"")</f>
        <v/>
      </c>
    </row>
    <row r="522" spans="1:12">
      <c r="A522" s="109" t="str">
        <f>IF('Italian Bonds Settings'!C223&lt;&gt;"","XEUR","")</f>
        <v/>
      </c>
      <c r="B522" s="109" t="str">
        <f>'Italian Bonds Settings'!A223</f>
        <v/>
      </c>
      <c r="C522" s="109">
        <f>'Italian Bonds Settings'!B223</f>
        <v>0</v>
      </c>
      <c r="D522" s="109" t="e">
        <f>INDEX(add_Services!L:L,MATCH('Italian Bonds Settings'!C223,add_Services!Q:Q,0),1)</f>
        <v>#N/A</v>
      </c>
      <c r="E522" s="109" t="e">
        <f>INDEX(add_Services!M:M,MATCH('Italian Bonds Settings'!C223,add_Services!Q:Q,0),1)</f>
        <v>#N/A</v>
      </c>
      <c r="F522" s="111">
        <f>'Italian Bonds Settings'!D223</f>
        <v>0</v>
      </c>
      <c r="G522" s="109" t="str">
        <f>IF('Italian Bonds Settings'!C223&lt;&gt;"","TIN","")</f>
        <v/>
      </c>
      <c r="H522" s="129" t="e">
        <f>_xlfn.SWITCH('Italian Bonds Settings'!E223,"Aggregation","AGGREGATE","Gross","GROSS","Netting ('UNWIND')","NET","Netting with Strange Nets ('NET/SPLIT')","NET","Aggregation with Linking","AGGREGATE")</f>
        <v>#N/A</v>
      </c>
      <c r="I522" s="109" t="e">
        <f>_xlfn.SWITCH('Italian Bonds Settings'!F223,"released","RELEASED","on hold","HOLD")</f>
        <v>#N/A</v>
      </c>
      <c r="J522" s="129" t="e">
        <f>IF(H522&lt;&gt;"",IF('Italian Bonds Settings'!E223="Gross","",IF(OR('Italian Bonds Settings'!E223="Netting with Strange Nets ('NET/SPLIT')",'Italian Bonds Settings'!E223="Aggregation"),"NET/SPLIT","UNWIND")),"")</f>
        <v>#N/A</v>
      </c>
      <c r="K522" s="120" t="str">
        <f ca="1">IF(C522&lt;&gt;0,IF(ISNUMBER(YEAR('Signature Sheet'!$H$31)),'Signature Sheet'!H$31,NOW()),"")</f>
        <v/>
      </c>
      <c r="L522" s="119" t="str">
        <f>IFERROR(_xlfn.SWITCH('Italian Bonds Settings'!I223,"New","INSERT","Update","UPDATE", "Delete","DELETE"),"")</f>
        <v/>
      </c>
    </row>
    <row r="523" spans="1:12">
      <c r="A523" s="109" t="str">
        <f>IF('Italian Bonds Settings'!C224&lt;&gt;"","XEUR","")</f>
        <v/>
      </c>
      <c r="B523" s="109" t="str">
        <f>'Italian Bonds Settings'!A224</f>
        <v/>
      </c>
      <c r="C523" s="109">
        <f>'Italian Bonds Settings'!B224</f>
        <v>0</v>
      </c>
      <c r="D523" s="109" t="e">
        <f>INDEX(add_Services!L:L,MATCH('Italian Bonds Settings'!C224,add_Services!Q:Q,0),1)</f>
        <v>#N/A</v>
      </c>
      <c r="E523" s="109" t="e">
        <f>INDEX(add_Services!M:M,MATCH('Italian Bonds Settings'!C224,add_Services!Q:Q,0),1)</f>
        <v>#N/A</v>
      </c>
      <c r="F523" s="111">
        <f>'Italian Bonds Settings'!D224</f>
        <v>0</v>
      </c>
      <c r="G523" s="109" t="str">
        <f>IF('Italian Bonds Settings'!C224&lt;&gt;"","TIN","")</f>
        <v/>
      </c>
      <c r="H523" s="129" t="e">
        <f>_xlfn.SWITCH('Italian Bonds Settings'!E224,"Aggregation","AGGREGATE","Gross","GROSS","Netting ('UNWIND')","NET","Netting with Strange Nets ('NET/SPLIT')","NET","Aggregation with Linking","AGGREGATE")</f>
        <v>#N/A</v>
      </c>
      <c r="I523" s="109" t="e">
        <f>_xlfn.SWITCH('Italian Bonds Settings'!F224,"released","RELEASED","on hold","HOLD")</f>
        <v>#N/A</v>
      </c>
      <c r="J523" s="129" t="e">
        <f>IF(H523&lt;&gt;"",IF('Italian Bonds Settings'!E224="Gross","",IF(OR('Italian Bonds Settings'!E224="Netting with Strange Nets ('NET/SPLIT')",'Italian Bonds Settings'!E224="Aggregation"),"NET/SPLIT","UNWIND")),"")</f>
        <v>#N/A</v>
      </c>
      <c r="K523" s="120" t="str">
        <f ca="1">IF(C523&lt;&gt;0,IF(ISNUMBER(YEAR('Signature Sheet'!$H$31)),'Signature Sheet'!H$31,NOW()),"")</f>
        <v/>
      </c>
      <c r="L523" s="119" t="str">
        <f>IFERROR(_xlfn.SWITCH('Italian Bonds Settings'!I224,"New","INSERT","Update","UPDATE", "Delete","DELETE"),"")</f>
        <v/>
      </c>
    </row>
    <row r="524" spans="1:12">
      <c r="A524" s="109" t="str">
        <f>IF('Italian Bonds Settings'!C225&lt;&gt;"","XEUR","")</f>
        <v/>
      </c>
      <c r="B524" s="109" t="str">
        <f>'Italian Bonds Settings'!A225</f>
        <v/>
      </c>
      <c r="C524" s="109">
        <f>'Italian Bonds Settings'!B225</f>
        <v>0</v>
      </c>
      <c r="D524" s="109" t="e">
        <f>INDEX(add_Services!L:L,MATCH('Italian Bonds Settings'!C225,add_Services!Q:Q,0),1)</f>
        <v>#N/A</v>
      </c>
      <c r="E524" s="109" t="e">
        <f>INDEX(add_Services!M:M,MATCH('Italian Bonds Settings'!C225,add_Services!Q:Q,0),1)</f>
        <v>#N/A</v>
      </c>
      <c r="F524" s="111">
        <f>'Italian Bonds Settings'!D225</f>
        <v>0</v>
      </c>
      <c r="G524" s="109" t="str">
        <f>IF('Italian Bonds Settings'!C225&lt;&gt;"","TIN","")</f>
        <v/>
      </c>
      <c r="H524" s="129" t="e">
        <f>_xlfn.SWITCH('Italian Bonds Settings'!E225,"Aggregation","AGGREGATE","Gross","GROSS","Netting ('UNWIND')","NET","Netting with Strange Nets ('NET/SPLIT')","NET","Aggregation with Linking","AGGREGATE")</f>
        <v>#N/A</v>
      </c>
      <c r="I524" s="109" t="e">
        <f>_xlfn.SWITCH('Italian Bonds Settings'!F225,"released","RELEASED","on hold","HOLD")</f>
        <v>#N/A</v>
      </c>
      <c r="J524" s="129" t="e">
        <f>IF(H524&lt;&gt;"",IF('Italian Bonds Settings'!E225="Gross","",IF(OR('Italian Bonds Settings'!E225="Netting with Strange Nets ('NET/SPLIT')",'Italian Bonds Settings'!E225="Aggregation"),"NET/SPLIT","UNWIND")),"")</f>
        <v>#N/A</v>
      </c>
      <c r="K524" s="120" t="str">
        <f ca="1">IF(C524&lt;&gt;0,IF(ISNUMBER(YEAR('Signature Sheet'!$H$31)),'Signature Sheet'!H$31,NOW()),"")</f>
        <v/>
      </c>
      <c r="L524" s="119" t="str">
        <f>IFERROR(_xlfn.SWITCH('Italian Bonds Settings'!I225,"New","INSERT","Update","UPDATE", "Delete","DELETE"),"")</f>
        <v/>
      </c>
    </row>
    <row r="525" spans="1:12">
      <c r="A525" s="109" t="str">
        <f>IF('Italian Bonds Settings'!C226&lt;&gt;"","XEUR","")</f>
        <v/>
      </c>
      <c r="B525" s="109" t="str">
        <f>'Italian Bonds Settings'!A226</f>
        <v/>
      </c>
      <c r="C525" s="109">
        <f>'Italian Bonds Settings'!B226</f>
        <v>0</v>
      </c>
      <c r="D525" s="109" t="e">
        <f>INDEX(add_Services!L:L,MATCH('Italian Bonds Settings'!C226,add_Services!Q:Q,0),1)</f>
        <v>#N/A</v>
      </c>
      <c r="E525" s="109" t="e">
        <f>INDEX(add_Services!M:M,MATCH('Italian Bonds Settings'!C226,add_Services!Q:Q,0),1)</f>
        <v>#N/A</v>
      </c>
      <c r="F525" s="111">
        <f>'Italian Bonds Settings'!D226</f>
        <v>0</v>
      </c>
      <c r="G525" s="109" t="str">
        <f>IF('Italian Bonds Settings'!C226&lt;&gt;"","TIN","")</f>
        <v/>
      </c>
      <c r="H525" s="129" t="e">
        <f>_xlfn.SWITCH('Italian Bonds Settings'!E226,"Aggregation","AGGREGATE","Gross","GROSS","Netting ('UNWIND')","NET","Netting with Strange Nets ('NET/SPLIT')","NET","Aggregation with Linking","AGGREGATE")</f>
        <v>#N/A</v>
      </c>
      <c r="I525" s="109" t="e">
        <f>_xlfn.SWITCH('Italian Bonds Settings'!F226,"released","RELEASED","on hold","HOLD")</f>
        <v>#N/A</v>
      </c>
      <c r="J525" s="129" t="e">
        <f>IF(H525&lt;&gt;"",IF('Italian Bonds Settings'!E226="Gross","",IF(OR('Italian Bonds Settings'!E226="Netting with Strange Nets ('NET/SPLIT')",'Italian Bonds Settings'!E226="Aggregation"),"NET/SPLIT","UNWIND")),"")</f>
        <v>#N/A</v>
      </c>
      <c r="K525" s="120" t="str">
        <f ca="1">IF(C525&lt;&gt;0,IF(ISNUMBER(YEAR('Signature Sheet'!$H$31)),'Signature Sheet'!H$31,NOW()),"")</f>
        <v/>
      </c>
      <c r="L525" s="119" t="str">
        <f>IFERROR(_xlfn.SWITCH('Italian Bonds Settings'!I226,"New","INSERT","Update","UPDATE", "Delete","DELETE"),"")</f>
        <v/>
      </c>
    </row>
    <row r="526" spans="1:12">
      <c r="A526" s="109" t="str">
        <f>IF('Italian Bonds Settings'!C227&lt;&gt;"","XEUR","")</f>
        <v/>
      </c>
      <c r="B526" s="109" t="str">
        <f>'Italian Bonds Settings'!A227</f>
        <v/>
      </c>
      <c r="C526" s="109">
        <f>'Italian Bonds Settings'!B227</f>
        <v>0</v>
      </c>
      <c r="D526" s="109" t="e">
        <f>INDEX(add_Services!L:L,MATCH('Italian Bonds Settings'!C227,add_Services!Q:Q,0),1)</f>
        <v>#N/A</v>
      </c>
      <c r="E526" s="109" t="e">
        <f>INDEX(add_Services!M:M,MATCH('Italian Bonds Settings'!C227,add_Services!Q:Q,0),1)</f>
        <v>#N/A</v>
      </c>
      <c r="F526" s="111">
        <f>'Italian Bonds Settings'!D227</f>
        <v>0</v>
      </c>
      <c r="G526" s="109" t="str">
        <f>IF('Italian Bonds Settings'!C227&lt;&gt;"","TIN","")</f>
        <v/>
      </c>
      <c r="H526" s="129" t="e">
        <f>_xlfn.SWITCH('Italian Bonds Settings'!E227,"Aggregation","AGGREGATE","Gross","GROSS","Netting ('UNWIND')","NET","Netting with Strange Nets ('NET/SPLIT')","NET","Aggregation with Linking","AGGREGATE")</f>
        <v>#N/A</v>
      </c>
      <c r="I526" s="109" t="e">
        <f>_xlfn.SWITCH('Italian Bonds Settings'!F227,"released","RELEASED","on hold","HOLD")</f>
        <v>#N/A</v>
      </c>
      <c r="J526" s="129" t="e">
        <f>IF(H526&lt;&gt;"",IF('Italian Bonds Settings'!E227="Gross","",IF(OR('Italian Bonds Settings'!E227="Netting with Strange Nets ('NET/SPLIT')",'Italian Bonds Settings'!E227="Aggregation"),"NET/SPLIT","UNWIND")),"")</f>
        <v>#N/A</v>
      </c>
      <c r="K526" s="120" t="str">
        <f ca="1">IF(C526&lt;&gt;0,IF(ISNUMBER(YEAR('Signature Sheet'!$H$31)),'Signature Sheet'!H$31,NOW()),"")</f>
        <v/>
      </c>
      <c r="L526" s="119" t="str">
        <f>IFERROR(_xlfn.SWITCH('Italian Bonds Settings'!I227,"New","INSERT","Update","UPDATE", "Delete","DELETE"),"")</f>
        <v/>
      </c>
    </row>
    <row r="527" spans="1:12">
      <c r="A527" s="109" t="str">
        <f>IF('Italian Bonds Settings'!C228&lt;&gt;"","XEUR","")</f>
        <v/>
      </c>
      <c r="B527" s="109" t="str">
        <f>'Italian Bonds Settings'!A228</f>
        <v/>
      </c>
      <c r="C527" s="109">
        <f>'Italian Bonds Settings'!B228</f>
        <v>0</v>
      </c>
      <c r="D527" s="109" t="e">
        <f>INDEX(add_Services!L:L,MATCH('Italian Bonds Settings'!C228,add_Services!Q:Q,0),1)</f>
        <v>#N/A</v>
      </c>
      <c r="E527" s="109" t="e">
        <f>INDEX(add_Services!M:M,MATCH('Italian Bonds Settings'!C228,add_Services!Q:Q,0),1)</f>
        <v>#N/A</v>
      </c>
      <c r="F527" s="111">
        <f>'Italian Bonds Settings'!D228</f>
        <v>0</v>
      </c>
      <c r="G527" s="109" t="str">
        <f>IF('Italian Bonds Settings'!C228&lt;&gt;"","TIN","")</f>
        <v/>
      </c>
      <c r="H527" s="129" t="e">
        <f>_xlfn.SWITCH('Italian Bonds Settings'!E228,"Aggregation","AGGREGATE","Gross","GROSS","Netting ('UNWIND')","NET","Netting with Strange Nets ('NET/SPLIT')","NET","Aggregation with Linking","AGGREGATE")</f>
        <v>#N/A</v>
      </c>
      <c r="I527" s="109" t="e">
        <f>_xlfn.SWITCH('Italian Bonds Settings'!F228,"released","RELEASED","on hold","HOLD")</f>
        <v>#N/A</v>
      </c>
      <c r="J527" s="129" t="e">
        <f>IF(H527&lt;&gt;"",IF('Italian Bonds Settings'!E228="Gross","",IF(OR('Italian Bonds Settings'!E228="Netting with Strange Nets ('NET/SPLIT')",'Italian Bonds Settings'!E228="Aggregation"),"NET/SPLIT","UNWIND")),"")</f>
        <v>#N/A</v>
      </c>
      <c r="K527" s="120" t="str">
        <f ca="1">IF(C527&lt;&gt;0,IF(ISNUMBER(YEAR('Signature Sheet'!$H$31)),'Signature Sheet'!H$31,NOW()),"")</f>
        <v/>
      </c>
      <c r="L527" s="119" t="str">
        <f>IFERROR(_xlfn.SWITCH('Italian Bonds Settings'!I228,"New","INSERT","Update","UPDATE", "Delete","DELETE"),"")</f>
        <v/>
      </c>
    </row>
    <row r="528" spans="1:12">
      <c r="A528" s="109" t="str">
        <f>IF('Italian Bonds Settings'!C229&lt;&gt;"","XEUR","")</f>
        <v/>
      </c>
      <c r="B528" s="109" t="str">
        <f>'Italian Bonds Settings'!A229</f>
        <v/>
      </c>
      <c r="C528" s="109">
        <f>'Italian Bonds Settings'!B229</f>
        <v>0</v>
      </c>
      <c r="D528" s="109" t="e">
        <f>INDEX(add_Services!L:L,MATCH('Italian Bonds Settings'!C229,add_Services!Q:Q,0),1)</f>
        <v>#N/A</v>
      </c>
      <c r="E528" s="109" t="e">
        <f>INDEX(add_Services!M:M,MATCH('Italian Bonds Settings'!C229,add_Services!Q:Q,0),1)</f>
        <v>#N/A</v>
      </c>
      <c r="F528" s="111">
        <f>'Italian Bonds Settings'!D229</f>
        <v>0</v>
      </c>
      <c r="G528" s="109" t="str">
        <f>IF('Italian Bonds Settings'!C229&lt;&gt;"","TIN","")</f>
        <v/>
      </c>
      <c r="H528" s="129" t="e">
        <f>_xlfn.SWITCH('Italian Bonds Settings'!E229,"Aggregation","AGGREGATE","Gross","GROSS","Netting ('UNWIND')","NET","Netting with Strange Nets ('NET/SPLIT')","NET","Aggregation with Linking","AGGREGATE")</f>
        <v>#N/A</v>
      </c>
      <c r="I528" s="109" t="e">
        <f>_xlfn.SWITCH('Italian Bonds Settings'!F229,"released","RELEASED","on hold","HOLD")</f>
        <v>#N/A</v>
      </c>
      <c r="J528" s="129" t="e">
        <f>IF(H528&lt;&gt;"",IF('Italian Bonds Settings'!E229="Gross","",IF(OR('Italian Bonds Settings'!E229="Netting with Strange Nets ('NET/SPLIT')",'Italian Bonds Settings'!E229="Aggregation"),"NET/SPLIT","UNWIND")),"")</f>
        <v>#N/A</v>
      </c>
      <c r="K528" s="120" t="str">
        <f ca="1">IF(C528&lt;&gt;0,IF(ISNUMBER(YEAR('Signature Sheet'!$H$31)),'Signature Sheet'!H$31,NOW()),"")</f>
        <v/>
      </c>
      <c r="L528" s="119" t="str">
        <f>IFERROR(_xlfn.SWITCH('Italian Bonds Settings'!I229,"New","INSERT","Update","UPDATE", "Delete","DELETE"),"")</f>
        <v/>
      </c>
    </row>
    <row r="529" spans="1:12">
      <c r="A529" s="109" t="str">
        <f>IF('Italian Bonds Settings'!C230&lt;&gt;"","XEUR","")</f>
        <v/>
      </c>
      <c r="B529" s="109" t="str">
        <f>'Italian Bonds Settings'!A230</f>
        <v/>
      </c>
      <c r="C529" s="109">
        <f>'Italian Bonds Settings'!B230</f>
        <v>0</v>
      </c>
      <c r="D529" s="109" t="e">
        <f>INDEX(add_Services!L:L,MATCH('Italian Bonds Settings'!C230,add_Services!Q:Q,0),1)</f>
        <v>#N/A</v>
      </c>
      <c r="E529" s="109" t="e">
        <f>INDEX(add_Services!M:M,MATCH('Italian Bonds Settings'!C230,add_Services!Q:Q,0),1)</f>
        <v>#N/A</v>
      </c>
      <c r="F529" s="111">
        <f>'Italian Bonds Settings'!D230</f>
        <v>0</v>
      </c>
      <c r="G529" s="109" t="str">
        <f>IF('Italian Bonds Settings'!C230&lt;&gt;"","TIN","")</f>
        <v/>
      </c>
      <c r="H529" s="129" t="e">
        <f>_xlfn.SWITCH('Italian Bonds Settings'!E230,"Aggregation","AGGREGATE","Gross","GROSS","Netting ('UNWIND')","NET","Netting with Strange Nets ('NET/SPLIT')","NET","Aggregation with Linking","AGGREGATE")</f>
        <v>#N/A</v>
      </c>
      <c r="I529" s="109" t="e">
        <f>_xlfn.SWITCH('Italian Bonds Settings'!F230,"released","RELEASED","on hold","HOLD")</f>
        <v>#N/A</v>
      </c>
      <c r="J529" s="129" t="e">
        <f>IF(H529&lt;&gt;"",IF('Italian Bonds Settings'!E230="Gross","",IF(OR('Italian Bonds Settings'!E230="Netting with Strange Nets ('NET/SPLIT')",'Italian Bonds Settings'!E230="Aggregation"),"NET/SPLIT","UNWIND")),"")</f>
        <v>#N/A</v>
      </c>
      <c r="K529" s="120" t="str">
        <f ca="1">IF(C529&lt;&gt;0,IF(ISNUMBER(YEAR('Signature Sheet'!$H$31)),'Signature Sheet'!H$31,NOW()),"")</f>
        <v/>
      </c>
      <c r="L529" s="119" t="str">
        <f>IFERROR(_xlfn.SWITCH('Italian Bonds Settings'!I230,"New","INSERT","Update","UPDATE", "Delete","DELETE"),"")</f>
        <v/>
      </c>
    </row>
    <row r="530" spans="1:12">
      <c r="A530" s="109" t="str">
        <f>IF('Italian Bonds Settings'!C231&lt;&gt;"","XEUR","")</f>
        <v/>
      </c>
      <c r="B530" s="109" t="str">
        <f>'Italian Bonds Settings'!A231</f>
        <v/>
      </c>
      <c r="C530" s="109">
        <f>'Italian Bonds Settings'!B231</f>
        <v>0</v>
      </c>
      <c r="D530" s="109" t="e">
        <f>INDEX(add_Services!L:L,MATCH('Italian Bonds Settings'!C231,add_Services!Q:Q,0),1)</f>
        <v>#N/A</v>
      </c>
      <c r="E530" s="109" t="e">
        <f>INDEX(add_Services!M:M,MATCH('Italian Bonds Settings'!C231,add_Services!Q:Q,0),1)</f>
        <v>#N/A</v>
      </c>
      <c r="F530" s="111">
        <f>'Italian Bonds Settings'!D231</f>
        <v>0</v>
      </c>
      <c r="G530" s="109" t="str">
        <f>IF('Italian Bonds Settings'!C231&lt;&gt;"","TIN","")</f>
        <v/>
      </c>
      <c r="H530" s="129" t="e">
        <f>_xlfn.SWITCH('Italian Bonds Settings'!E231,"Aggregation","AGGREGATE","Gross","GROSS","Netting ('UNWIND')","NET","Netting with Strange Nets ('NET/SPLIT')","NET","Aggregation with Linking","AGGREGATE")</f>
        <v>#N/A</v>
      </c>
      <c r="I530" s="109" t="e">
        <f>_xlfn.SWITCH('Italian Bonds Settings'!F231,"released","RELEASED","on hold","HOLD")</f>
        <v>#N/A</v>
      </c>
      <c r="J530" s="129" t="e">
        <f>IF(H530&lt;&gt;"",IF('Italian Bonds Settings'!E231="Gross","",IF(OR('Italian Bonds Settings'!E231="Netting with Strange Nets ('NET/SPLIT')",'Italian Bonds Settings'!E231="Aggregation"),"NET/SPLIT","UNWIND")),"")</f>
        <v>#N/A</v>
      </c>
      <c r="K530" s="120" t="str">
        <f ca="1">IF(C530&lt;&gt;0,IF(ISNUMBER(YEAR('Signature Sheet'!$H$31)),'Signature Sheet'!H$31,NOW()),"")</f>
        <v/>
      </c>
      <c r="L530" s="119" t="str">
        <f>IFERROR(_xlfn.SWITCH('Italian Bonds Settings'!I231,"New","INSERT","Update","UPDATE", "Delete","DELETE"),"")</f>
        <v/>
      </c>
    </row>
    <row r="531" spans="1:12">
      <c r="A531" s="109" t="str">
        <f>IF('Italian Bonds Settings'!C232&lt;&gt;"","XEUR","")</f>
        <v/>
      </c>
      <c r="B531" s="109" t="str">
        <f>'Italian Bonds Settings'!A232</f>
        <v/>
      </c>
      <c r="C531" s="109">
        <f>'Italian Bonds Settings'!B232</f>
        <v>0</v>
      </c>
      <c r="D531" s="109" t="e">
        <f>INDEX(add_Services!L:L,MATCH('Italian Bonds Settings'!C232,add_Services!Q:Q,0),1)</f>
        <v>#N/A</v>
      </c>
      <c r="E531" s="109" t="e">
        <f>INDEX(add_Services!M:M,MATCH('Italian Bonds Settings'!C232,add_Services!Q:Q,0),1)</f>
        <v>#N/A</v>
      </c>
      <c r="F531" s="111">
        <f>'Italian Bonds Settings'!D232</f>
        <v>0</v>
      </c>
      <c r="G531" s="109" t="str">
        <f>IF('Italian Bonds Settings'!C232&lt;&gt;"","TIN","")</f>
        <v/>
      </c>
      <c r="H531" s="129" t="e">
        <f>_xlfn.SWITCH('Italian Bonds Settings'!E232,"Aggregation","AGGREGATE","Gross","GROSS","Netting ('UNWIND')","NET","Netting with Strange Nets ('NET/SPLIT')","NET","Aggregation with Linking","AGGREGATE")</f>
        <v>#N/A</v>
      </c>
      <c r="I531" s="109" t="e">
        <f>_xlfn.SWITCH('Italian Bonds Settings'!F232,"released","RELEASED","on hold","HOLD")</f>
        <v>#N/A</v>
      </c>
      <c r="J531" s="129" t="e">
        <f>IF(H531&lt;&gt;"",IF('Italian Bonds Settings'!E232="Gross","",IF(OR('Italian Bonds Settings'!E232="Netting with Strange Nets ('NET/SPLIT')",'Italian Bonds Settings'!E232="Aggregation"),"NET/SPLIT","UNWIND")),"")</f>
        <v>#N/A</v>
      </c>
      <c r="K531" s="120" t="str">
        <f ca="1">IF(C531&lt;&gt;0,IF(ISNUMBER(YEAR('Signature Sheet'!$H$31)),'Signature Sheet'!H$31,NOW()),"")</f>
        <v/>
      </c>
      <c r="L531" s="119" t="str">
        <f>IFERROR(_xlfn.SWITCH('Italian Bonds Settings'!I232,"New","INSERT","Update","UPDATE", "Delete","DELETE"),"")</f>
        <v/>
      </c>
    </row>
    <row r="532" spans="1:12">
      <c r="A532" s="109" t="str">
        <f>IF('Italian Bonds Settings'!C233&lt;&gt;"","XEUR","")</f>
        <v/>
      </c>
      <c r="B532" s="109" t="str">
        <f>'Italian Bonds Settings'!A233</f>
        <v/>
      </c>
      <c r="C532" s="109">
        <f>'Italian Bonds Settings'!B233</f>
        <v>0</v>
      </c>
      <c r="D532" s="109" t="e">
        <f>INDEX(add_Services!L:L,MATCH('Italian Bonds Settings'!C233,add_Services!Q:Q,0),1)</f>
        <v>#N/A</v>
      </c>
      <c r="E532" s="109" t="e">
        <f>INDEX(add_Services!M:M,MATCH('Italian Bonds Settings'!C233,add_Services!Q:Q,0),1)</f>
        <v>#N/A</v>
      </c>
      <c r="F532" s="111">
        <f>'Italian Bonds Settings'!D233</f>
        <v>0</v>
      </c>
      <c r="G532" s="109" t="str">
        <f>IF('Italian Bonds Settings'!C233&lt;&gt;"","TIN","")</f>
        <v/>
      </c>
      <c r="H532" s="129" t="e">
        <f>_xlfn.SWITCH('Italian Bonds Settings'!E233,"Aggregation","AGGREGATE","Gross","GROSS","Netting ('UNWIND')","NET","Netting with Strange Nets ('NET/SPLIT')","NET","Aggregation with Linking","AGGREGATE")</f>
        <v>#N/A</v>
      </c>
      <c r="I532" s="109" t="e">
        <f>_xlfn.SWITCH('Italian Bonds Settings'!F233,"released","RELEASED","on hold","HOLD")</f>
        <v>#N/A</v>
      </c>
      <c r="J532" s="129" t="e">
        <f>IF(H532&lt;&gt;"",IF('Italian Bonds Settings'!E233="Gross","",IF(OR('Italian Bonds Settings'!E233="Netting with Strange Nets ('NET/SPLIT')",'Italian Bonds Settings'!E233="Aggregation"),"NET/SPLIT","UNWIND")),"")</f>
        <v>#N/A</v>
      </c>
      <c r="K532" s="120" t="str">
        <f ca="1">IF(C532&lt;&gt;0,IF(ISNUMBER(YEAR('Signature Sheet'!$H$31)),'Signature Sheet'!H$31,NOW()),"")</f>
        <v/>
      </c>
      <c r="L532" s="119" t="str">
        <f>IFERROR(_xlfn.SWITCH('Italian Bonds Settings'!I233,"New","INSERT","Update","UPDATE", "Delete","DELETE"),"")</f>
        <v/>
      </c>
    </row>
    <row r="533" spans="1:12">
      <c r="A533" s="109" t="str">
        <f>IF('Italian Bonds Settings'!C234&lt;&gt;"","XEUR","")</f>
        <v/>
      </c>
      <c r="B533" s="109" t="str">
        <f>'Italian Bonds Settings'!A234</f>
        <v/>
      </c>
      <c r="C533" s="109">
        <f>'Italian Bonds Settings'!B234</f>
        <v>0</v>
      </c>
      <c r="D533" s="109" t="e">
        <f>INDEX(add_Services!L:L,MATCH('Italian Bonds Settings'!C234,add_Services!Q:Q,0),1)</f>
        <v>#N/A</v>
      </c>
      <c r="E533" s="109" t="e">
        <f>INDEX(add_Services!M:M,MATCH('Italian Bonds Settings'!C234,add_Services!Q:Q,0),1)</f>
        <v>#N/A</v>
      </c>
      <c r="F533" s="111">
        <f>'Italian Bonds Settings'!D234</f>
        <v>0</v>
      </c>
      <c r="G533" s="109" t="str">
        <f>IF('Italian Bonds Settings'!C234&lt;&gt;"","TIN","")</f>
        <v/>
      </c>
      <c r="H533" s="129" t="e">
        <f>_xlfn.SWITCH('Italian Bonds Settings'!E234,"Aggregation","AGGREGATE","Gross","GROSS","Netting ('UNWIND')","NET","Netting with Strange Nets ('NET/SPLIT')","NET","Aggregation with Linking","AGGREGATE")</f>
        <v>#N/A</v>
      </c>
      <c r="I533" s="109" t="e">
        <f>_xlfn.SWITCH('Italian Bonds Settings'!F234,"released","RELEASED","on hold","HOLD")</f>
        <v>#N/A</v>
      </c>
      <c r="J533" s="129" t="e">
        <f>IF(H533&lt;&gt;"",IF('Italian Bonds Settings'!E234="Gross","",IF(OR('Italian Bonds Settings'!E234="Netting with Strange Nets ('NET/SPLIT')",'Italian Bonds Settings'!E234="Aggregation"),"NET/SPLIT","UNWIND")),"")</f>
        <v>#N/A</v>
      </c>
      <c r="K533" s="120" t="str">
        <f ca="1">IF(C533&lt;&gt;0,IF(ISNUMBER(YEAR('Signature Sheet'!$H$31)),'Signature Sheet'!H$31,NOW()),"")</f>
        <v/>
      </c>
      <c r="L533" s="119" t="str">
        <f>IFERROR(_xlfn.SWITCH('Italian Bonds Settings'!I234,"New","INSERT","Update","UPDATE", "Delete","DELETE"),"")</f>
        <v/>
      </c>
    </row>
    <row r="534" spans="1:12">
      <c r="A534" s="109" t="str">
        <f>IF('Italian Bonds Settings'!C235&lt;&gt;"","XEUR","")</f>
        <v/>
      </c>
      <c r="B534" s="109" t="str">
        <f>'Italian Bonds Settings'!A235</f>
        <v/>
      </c>
      <c r="C534" s="109">
        <f>'Italian Bonds Settings'!B235</f>
        <v>0</v>
      </c>
      <c r="D534" s="109" t="e">
        <f>INDEX(add_Services!L:L,MATCH('Italian Bonds Settings'!C235,add_Services!Q:Q,0),1)</f>
        <v>#N/A</v>
      </c>
      <c r="E534" s="109" t="e">
        <f>INDEX(add_Services!M:M,MATCH('Italian Bonds Settings'!C235,add_Services!Q:Q,0),1)</f>
        <v>#N/A</v>
      </c>
      <c r="F534" s="111">
        <f>'Italian Bonds Settings'!D235</f>
        <v>0</v>
      </c>
      <c r="G534" s="109" t="str">
        <f>IF('Italian Bonds Settings'!C235&lt;&gt;"","TIN","")</f>
        <v/>
      </c>
      <c r="H534" s="129" t="e">
        <f>_xlfn.SWITCH('Italian Bonds Settings'!E235,"Aggregation","AGGREGATE","Gross","GROSS","Netting ('UNWIND')","NET","Netting with Strange Nets ('NET/SPLIT')","NET","Aggregation with Linking","AGGREGATE")</f>
        <v>#N/A</v>
      </c>
      <c r="I534" s="109" t="e">
        <f>_xlfn.SWITCH('Italian Bonds Settings'!F235,"released","RELEASED","on hold","HOLD")</f>
        <v>#N/A</v>
      </c>
      <c r="J534" s="129" t="e">
        <f>IF(H534&lt;&gt;"",IF('Italian Bonds Settings'!E235="Gross","",IF(OR('Italian Bonds Settings'!E235="Netting with Strange Nets ('NET/SPLIT')",'Italian Bonds Settings'!E235="Aggregation"),"NET/SPLIT","UNWIND")),"")</f>
        <v>#N/A</v>
      </c>
      <c r="K534" s="120" t="str">
        <f ca="1">IF(C534&lt;&gt;0,IF(ISNUMBER(YEAR('Signature Sheet'!$H$31)),'Signature Sheet'!H$31,NOW()),"")</f>
        <v/>
      </c>
      <c r="L534" s="119" t="str">
        <f>IFERROR(_xlfn.SWITCH('Italian Bonds Settings'!I235,"New","INSERT","Update","UPDATE", "Delete","DELETE"),"")</f>
        <v/>
      </c>
    </row>
    <row r="535" spans="1:12">
      <c r="A535" s="109" t="str">
        <f>IF('Italian Bonds Settings'!C236&lt;&gt;"","XEUR","")</f>
        <v/>
      </c>
      <c r="B535" s="109" t="str">
        <f>'Italian Bonds Settings'!A236</f>
        <v/>
      </c>
      <c r="C535" s="109">
        <f>'Italian Bonds Settings'!B236</f>
        <v>0</v>
      </c>
      <c r="D535" s="109" t="e">
        <f>INDEX(add_Services!L:L,MATCH('Italian Bonds Settings'!C236,add_Services!Q:Q,0),1)</f>
        <v>#N/A</v>
      </c>
      <c r="E535" s="109" t="e">
        <f>INDEX(add_Services!M:M,MATCH('Italian Bonds Settings'!C236,add_Services!Q:Q,0),1)</f>
        <v>#N/A</v>
      </c>
      <c r="F535" s="111">
        <f>'Italian Bonds Settings'!D236</f>
        <v>0</v>
      </c>
      <c r="G535" s="109" t="str">
        <f>IF('Italian Bonds Settings'!C236&lt;&gt;"","TIN","")</f>
        <v/>
      </c>
      <c r="H535" s="129" t="e">
        <f>_xlfn.SWITCH('Italian Bonds Settings'!E236,"Aggregation","AGGREGATE","Gross","GROSS","Netting ('UNWIND')","NET","Netting with Strange Nets ('NET/SPLIT')","NET","Aggregation with Linking","AGGREGATE")</f>
        <v>#N/A</v>
      </c>
      <c r="I535" s="109" t="e">
        <f>_xlfn.SWITCH('Italian Bonds Settings'!F236,"released","RELEASED","on hold","HOLD")</f>
        <v>#N/A</v>
      </c>
      <c r="J535" s="129" t="e">
        <f>IF(H535&lt;&gt;"",IF('Italian Bonds Settings'!E236="Gross","",IF(OR('Italian Bonds Settings'!E236="Netting with Strange Nets ('NET/SPLIT')",'Italian Bonds Settings'!E236="Aggregation"),"NET/SPLIT","UNWIND")),"")</f>
        <v>#N/A</v>
      </c>
      <c r="K535" s="120" t="str">
        <f ca="1">IF(C535&lt;&gt;0,IF(ISNUMBER(YEAR('Signature Sheet'!$H$31)),'Signature Sheet'!H$31,NOW()),"")</f>
        <v/>
      </c>
      <c r="L535" s="119" t="str">
        <f>IFERROR(_xlfn.SWITCH('Italian Bonds Settings'!I236,"New","INSERT","Update","UPDATE", "Delete","DELETE"),"")</f>
        <v/>
      </c>
    </row>
    <row r="536" spans="1:12">
      <c r="A536" s="109" t="str">
        <f>IF('Italian Bonds Settings'!C237&lt;&gt;"","XEUR","")</f>
        <v/>
      </c>
      <c r="B536" s="109" t="str">
        <f>'Italian Bonds Settings'!A237</f>
        <v/>
      </c>
      <c r="C536" s="109">
        <f>'Italian Bonds Settings'!B237</f>
        <v>0</v>
      </c>
      <c r="D536" s="109" t="e">
        <f>INDEX(add_Services!L:L,MATCH('Italian Bonds Settings'!C237,add_Services!Q:Q,0),1)</f>
        <v>#N/A</v>
      </c>
      <c r="E536" s="109" t="e">
        <f>INDEX(add_Services!M:M,MATCH('Italian Bonds Settings'!C237,add_Services!Q:Q,0),1)</f>
        <v>#N/A</v>
      </c>
      <c r="F536" s="111">
        <f>'Italian Bonds Settings'!D237</f>
        <v>0</v>
      </c>
      <c r="G536" s="109" t="str">
        <f>IF('Italian Bonds Settings'!C237&lt;&gt;"","TIN","")</f>
        <v/>
      </c>
      <c r="H536" s="129" t="e">
        <f>_xlfn.SWITCH('Italian Bonds Settings'!E237,"Aggregation","AGGREGATE","Gross","GROSS","Netting ('UNWIND')","NET","Netting with Strange Nets ('NET/SPLIT')","NET","Aggregation with Linking","AGGREGATE")</f>
        <v>#N/A</v>
      </c>
      <c r="I536" s="109" t="e">
        <f>_xlfn.SWITCH('Italian Bonds Settings'!F237,"released","RELEASED","on hold","HOLD")</f>
        <v>#N/A</v>
      </c>
      <c r="J536" s="129" t="e">
        <f>IF(H536&lt;&gt;"",IF('Italian Bonds Settings'!E237="Gross","",IF(OR('Italian Bonds Settings'!E237="Netting with Strange Nets ('NET/SPLIT')",'Italian Bonds Settings'!E237="Aggregation"),"NET/SPLIT","UNWIND")),"")</f>
        <v>#N/A</v>
      </c>
      <c r="K536" s="120" t="str">
        <f ca="1">IF(C536&lt;&gt;0,IF(ISNUMBER(YEAR('Signature Sheet'!$H$31)),'Signature Sheet'!H$31,NOW()),"")</f>
        <v/>
      </c>
      <c r="L536" s="119" t="str">
        <f>IFERROR(_xlfn.SWITCH('Italian Bonds Settings'!I237,"New","INSERT","Update","UPDATE", "Delete","DELETE"),"")</f>
        <v/>
      </c>
    </row>
    <row r="537" spans="1:12">
      <c r="A537" s="109" t="str">
        <f>IF('Italian Bonds Settings'!C238&lt;&gt;"","XEUR","")</f>
        <v/>
      </c>
      <c r="B537" s="109" t="str">
        <f>'Italian Bonds Settings'!A238</f>
        <v/>
      </c>
      <c r="C537" s="109">
        <f>'Italian Bonds Settings'!B238</f>
        <v>0</v>
      </c>
      <c r="D537" s="109" t="e">
        <f>INDEX(add_Services!L:L,MATCH('Italian Bonds Settings'!C238,add_Services!Q:Q,0),1)</f>
        <v>#N/A</v>
      </c>
      <c r="E537" s="109" t="e">
        <f>INDEX(add_Services!M:M,MATCH('Italian Bonds Settings'!C238,add_Services!Q:Q,0),1)</f>
        <v>#N/A</v>
      </c>
      <c r="F537" s="111">
        <f>'Italian Bonds Settings'!D238</f>
        <v>0</v>
      </c>
      <c r="G537" s="109" t="str">
        <f>IF('Italian Bonds Settings'!C238&lt;&gt;"","TIN","")</f>
        <v/>
      </c>
      <c r="H537" s="129" t="e">
        <f>_xlfn.SWITCH('Italian Bonds Settings'!E238,"Aggregation","AGGREGATE","Gross","GROSS","Netting ('UNWIND')","NET","Netting with Strange Nets ('NET/SPLIT')","NET","Aggregation with Linking","AGGREGATE")</f>
        <v>#N/A</v>
      </c>
      <c r="I537" s="109" t="e">
        <f>_xlfn.SWITCH('Italian Bonds Settings'!F238,"released","RELEASED","on hold","HOLD")</f>
        <v>#N/A</v>
      </c>
      <c r="J537" s="129" t="e">
        <f>IF(H537&lt;&gt;"",IF('Italian Bonds Settings'!E238="Gross","",IF(OR('Italian Bonds Settings'!E238="Netting with Strange Nets ('NET/SPLIT')",'Italian Bonds Settings'!E238="Aggregation"),"NET/SPLIT","UNWIND")),"")</f>
        <v>#N/A</v>
      </c>
      <c r="K537" s="120" t="str">
        <f ca="1">IF(C537&lt;&gt;0,IF(ISNUMBER(YEAR('Signature Sheet'!$H$31)),'Signature Sheet'!H$31,NOW()),"")</f>
        <v/>
      </c>
      <c r="L537" s="119" t="str">
        <f>IFERROR(_xlfn.SWITCH('Italian Bonds Settings'!I238,"New","INSERT","Update","UPDATE", "Delete","DELETE"),"")</f>
        <v/>
      </c>
    </row>
    <row r="538" spans="1:12">
      <c r="A538" s="109" t="str">
        <f>IF('Italian Bonds Settings'!C239&lt;&gt;"","XEUR","")</f>
        <v/>
      </c>
      <c r="B538" s="109" t="str">
        <f>'Italian Bonds Settings'!A239</f>
        <v/>
      </c>
      <c r="C538" s="109">
        <f>'Italian Bonds Settings'!B239</f>
        <v>0</v>
      </c>
      <c r="D538" s="109" t="e">
        <f>INDEX(add_Services!L:L,MATCH('Italian Bonds Settings'!C239,add_Services!Q:Q,0),1)</f>
        <v>#N/A</v>
      </c>
      <c r="E538" s="109" t="e">
        <f>INDEX(add_Services!M:M,MATCH('Italian Bonds Settings'!C239,add_Services!Q:Q,0),1)</f>
        <v>#N/A</v>
      </c>
      <c r="F538" s="111">
        <f>'Italian Bonds Settings'!D239</f>
        <v>0</v>
      </c>
      <c r="G538" s="109" t="str">
        <f>IF('Italian Bonds Settings'!C239&lt;&gt;"","TIN","")</f>
        <v/>
      </c>
      <c r="H538" s="129" t="e">
        <f>_xlfn.SWITCH('Italian Bonds Settings'!E239,"Aggregation","AGGREGATE","Gross","GROSS","Netting ('UNWIND')","NET","Netting with Strange Nets ('NET/SPLIT')","NET","Aggregation with Linking","AGGREGATE")</f>
        <v>#N/A</v>
      </c>
      <c r="I538" s="109" t="e">
        <f>_xlfn.SWITCH('Italian Bonds Settings'!F239,"released","RELEASED","on hold","HOLD")</f>
        <v>#N/A</v>
      </c>
      <c r="J538" s="129" t="e">
        <f>IF(H538&lt;&gt;"",IF('Italian Bonds Settings'!E239="Gross","",IF(OR('Italian Bonds Settings'!E239="Netting with Strange Nets ('NET/SPLIT')",'Italian Bonds Settings'!E239="Aggregation"),"NET/SPLIT","UNWIND")),"")</f>
        <v>#N/A</v>
      </c>
      <c r="K538" s="120" t="str">
        <f ca="1">IF(C538&lt;&gt;0,IF(ISNUMBER(YEAR('Signature Sheet'!$H$31)),'Signature Sheet'!H$31,NOW()),"")</f>
        <v/>
      </c>
      <c r="L538" s="119" t="str">
        <f>IFERROR(_xlfn.SWITCH('Italian Bonds Settings'!I239,"New","INSERT","Update","UPDATE", "Delete","DELETE"),"")</f>
        <v/>
      </c>
    </row>
    <row r="539" spans="1:12">
      <c r="A539" s="109" t="str">
        <f>IF('Italian Bonds Settings'!C240&lt;&gt;"","XEUR","")</f>
        <v/>
      </c>
      <c r="B539" s="109" t="str">
        <f>'Italian Bonds Settings'!A240</f>
        <v/>
      </c>
      <c r="C539" s="109">
        <f>'Italian Bonds Settings'!B240</f>
        <v>0</v>
      </c>
      <c r="D539" s="109" t="e">
        <f>INDEX(add_Services!L:L,MATCH('Italian Bonds Settings'!C240,add_Services!Q:Q,0),1)</f>
        <v>#N/A</v>
      </c>
      <c r="E539" s="109" t="e">
        <f>INDEX(add_Services!M:M,MATCH('Italian Bonds Settings'!C240,add_Services!Q:Q,0),1)</f>
        <v>#N/A</v>
      </c>
      <c r="F539" s="111">
        <f>'Italian Bonds Settings'!D240</f>
        <v>0</v>
      </c>
      <c r="G539" s="109" t="str">
        <f>IF('Italian Bonds Settings'!C240&lt;&gt;"","TIN","")</f>
        <v/>
      </c>
      <c r="H539" s="129" t="e">
        <f>_xlfn.SWITCH('Italian Bonds Settings'!E240,"Aggregation","AGGREGATE","Gross","GROSS","Netting ('UNWIND')","NET","Netting with Strange Nets ('NET/SPLIT')","NET","Aggregation with Linking","AGGREGATE")</f>
        <v>#N/A</v>
      </c>
      <c r="I539" s="109" t="e">
        <f>_xlfn.SWITCH('Italian Bonds Settings'!F240,"released","RELEASED","on hold","HOLD")</f>
        <v>#N/A</v>
      </c>
      <c r="J539" s="129" t="e">
        <f>IF(H539&lt;&gt;"",IF('Italian Bonds Settings'!E240="Gross","",IF(OR('Italian Bonds Settings'!E240="Netting with Strange Nets ('NET/SPLIT')",'Italian Bonds Settings'!E240="Aggregation"),"NET/SPLIT","UNWIND")),"")</f>
        <v>#N/A</v>
      </c>
      <c r="K539" s="120" t="str">
        <f ca="1">IF(C539&lt;&gt;0,IF(ISNUMBER(YEAR('Signature Sheet'!$H$31)),'Signature Sheet'!H$31,NOW()),"")</f>
        <v/>
      </c>
      <c r="L539" s="119" t="str">
        <f>IFERROR(_xlfn.SWITCH('Italian Bonds Settings'!I240,"New","INSERT","Update","UPDATE", "Delete","DELETE"),"")</f>
        <v/>
      </c>
    </row>
    <row r="540" spans="1:12">
      <c r="A540" s="109" t="str">
        <f>IF('Italian Bonds Settings'!C241&lt;&gt;"","XEUR","")</f>
        <v/>
      </c>
      <c r="B540" s="109" t="str">
        <f>'Italian Bonds Settings'!A241</f>
        <v/>
      </c>
      <c r="C540" s="109">
        <f>'Italian Bonds Settings'!B241</f>
        <v>0</v>
      </c>
      <c r="D540" s="109" t="e">
        <f>INDEX(add_Services!L:L,MATCH('Italian Bonds Settings'!C241,add_Services!Q:Q,0),1)</f>
        <v>#N/A</v>
      </c>
      <c r="E540" s="109" t="e">
        <f>INDEX(add_Services!M:M,MATCH('Italian Bonds Settings'!C241,add_Services!Q:Q,0),1)</f>
        <v>#N/A</v>
      </c>
      <c r="F540" s="111">
        <f>'Italian Bonds Settings'!D241</f>
        <v>0</v>
      </c>
      <c r="G540" s="109" t="str">
        <f>IF('Italian Bonds Settings'!C241&lt;&gt;"","TIN","")</f>
        <v/>
      </c>
      <c r="H540" s="129" t="e">
        <f>_xlfn.SWITCH('Italian Bonds Settings'!E241,"Aggregation","AGGREGATE","Gross","GROSS","Netting ('UNWIND')","NET","Netting with Strange Nets ('NET/SPLIT')","NET","Aggregation with Linking","AGGREGATE")</f>
        <v>#N/A</v>
      </c>
      <c r="I540" s="109" t="e">
        <f>_xlfn.SWITCH('Italian Bonds Settings'!F241,"released","RELEASED","on hold","HOLD")</f>
        <v>#N/A</v>
      </c>
      <c r="J540" s="129" t="e">
        <f>IF(H540&lt;&gt;"",IF('Italian Bonds Settings'!E241="Gross","",IF(OR('Italian Bonds Settings'!E241="Netting with Strange Nets ('NET/SPLIT')",'Italian Bonds Settings'!E241="Aggregation"),"NET/SPLIT","UNWIND")),"")</f>
        <v>#N/A</v>
      </c>
      <c r="K540" s="120" t="str">
        <f ca="1">IF(C540&lt;&gt;0,IF(ISNUMBER(YEAR('Signature Sheet'!$H$31)),'Signature Sheet'!H$31,NOW()),"")</f>
        <v/>
      </c>
      <c r="L540" s="119" t="str">
        <f>IFERROR(_xlfn.SWITCH('Italian Bonds Settings'!I241,"New","INSERT","Update","UPDATE", "Delete","DELETE"),"")</f>
        <v/>
      </c>
    </row>
    <row r="541" spans="1:12">
      <c r="A541" s="109" t="str">
        <f>IF('Italian Bonds Settings'!C242&lt;&gt;"","XEUR","")</f>
        <v/>
      </c>
      <c r="B541" s="109" t="str">
        <f>'Italian Bonds Settings'!A242</f>
        <v/>
      </c>
      <c r="C541" s="109">
        <f>'Italian Bonds Settings'!B242</f>
        <v>0</v>
      </c>
      <c r="D541" s="109" t="e">
        <f>INDEX(add_Services!L:L,MATCH('Italian Bonds Settings'!C242,add_Services!Q:Q,0),1)</f>
        <v>#N/A</v>
      </c>
      <c r="E541" s="109" t="e">
        <f>INDEX(add_Services!M:M,MATCH('Italian Bonds Settings'!C242,add_Services!Q:Q,0),1)</f>
        <v>#N/A</v>
      </c>
      <c r="F541" s="111">
        <f>'Italian Bonds Settings'!D242</f>
        <v>0</v>
      </c>
      <c r="G541" s="109" t="str">
        <f>IF('Italian Bonds Settings'!C242&lt;&gt;"","TIN","")</f>
        <v/>
      </c>
      <c r="H541" s="129" t="e">
        <f>_xlfn.SWITCH('Italian Bonds Settings'!E242,"Aggregation","AGGREGATE","Gross","GROSS","Netting ('UNWIND')","NET","Netting with Strange Nets ('NET/SPLIT')","NET","Aggregation with Linking","AGGREGATE")</f>
        <v>#N/A</v>
      </c>
      <c r="I541" s="109" t="e">
        <f>_xlfn.SWITCH('Italian Bonds Settings'!F242,"released","RELEASED","on hold","HOLD")</f>
        <v>#N/A</v>
      </c>
      <c r="J541" s="129" t="e">
        <f>IF(H541&lt;&gt;"",IF('Italian Bonds Settings'!E242="Gross","",IF(OR('Italian Bonds Settings'!E242="Netting with Strange Nets ('NET/SPLIT')",'Italian Bonds Settings'!E242="Aggregation"),"NET/SPLIT","UNWIND")),"")</f>
        <v>#N/A</v>
      </c>
      <c r="K541" s="120" t="str">
        <f ca="1">IF(C541&lt;&gt;0,IF(ISNUMBER(YEAR('Signature Sheet'!$H$31)),'Signature Sheet'!H$31,NOW()),"")</f>
        <v/>
      </c>
      <c r="L541" s="119" t="str">
        <f>IFERROR(_xlfn.SWITCH('Italian Bonds Settings'!I242,"New","INSERT","Update","UPDATE", "Delete","DELETE"),"")</f>
        <v/>
      </c>
    </row>
    <row r="542" spans="1:12">
      <c r="A542" s="109" t="str">
        <f>IF('Italian Bonds Settings'!C243&lt;&gt;"","XEUR","")</f>
        <v/>
      </c>
      <c r="B542" s="109" t="str">
        <f>'Italian Bonds Settings'!A243</f>
        <v/>
      </c>
      <c r="C542" s="109">
        <f>'Italian Bonds Settings'!B243</f>
        <v>0</v>
      </c>
      <c r="D542" s="109" t="e">
        <f>INDEX(add_Services!L:L,MATCH('Italian Bonds Settings'!C243,add_Services!Q:Q,0),1)</f>
        <v>#N/A</v>
      </c>
      <c r="E542" s="109" t="e">
        <f>INDEX(add_Services!M:M,MATCH('Italian Bonds Settings'!C243,add_Services!Q:Q,0),1)</f>
        <v>#N/A</v>
      </c>
      <c r="F542" s="111">
        <f>'Italian Bonds Settings'!D243</f>
        <v>0</v>
      </c>
      <c r="G542" s="109" t="str">
        <f>IF('Italian Bonds Settings'!C243&lt;&gt;"","TIN","")</f>
        <v/>
      </c>
      <c r="H542" s="129" t="e">
        <f>_xlfn.SWITCH('Italian Bonds Settings'!E243,"Aggregation","AGGREGATE","Gross","GROSS","Netting ('UNWIND')","NET","Netting with Strange Nets ('NET/SPLIT')","NET","Aggregation with Linking","AGGREGATE")</f>
        <v>#N/A</v>
      </c>
      <c r="I542" s="109" t="e">
        <f>_xlfn.SWITCH('Italian Bonds Settings'!F243,"released","RELEASED","on hold","HOLD")</f>
        <v>#N/A</v>
      </c>
      <c r="J542" s="129" t="e">
        <f>IF(H542&lt;&gt;"",IF('Italian Bonds Settings'!E243="Gross","",IF(OR('Italian Bonds Settings'!E243="Netting with Strange Nets ('NET/SPLIT')",'Italian Bonds Settings'!E243="Aggregation"),"NET/SPLIT","UNWIND")),"")</f>
        <v>#N/A</v>
      </c>
      <c r="K542" s="120" t="str">
        <f ca="1">IF(C542&lt;&gt;0,IF(ISNUMBER(YEAR('Signature Sheet'!$H$31)),'Signature Sheet'!H$31,NOW()),"")</f>
        <v/>
      </c>
      <c r="L542" s="119" t="str">
        <f>IFERROR(_xlfn.SWITCH('Italian Bonds Settings'!I243,"New","INSERT","Update","UPDATE", "Delete","DELETE"),"")</f>
        <v/>
      </c>
    </row>
    <row r="543" spans="1:12">
      <c r="A543" s="109" t="str">
        <f>IF('Italian Bonds Settings'!C244&lt;&gt;"","XEUR","")</f>
        <v/>
      </c>
      <c r="B543" s="109" t="str">
        <f>'Italian Bonds Settings'!A244</f>
        <v/>
      </c>
      <c r="C543" s="109">
        <f>'Italian Bonds Settings'!B244</f>
        <v>0</v>
      </c>
      <c r="D543" s="109" t="e">
        <f>INDEX(add_Services!L:L,MATCH('Italian Bonds Settings'!C244,add_Services!Q:Q,0),1)</f>
        <v>#N/A</v>
      </c>
      <c r="E543" s="109" t="e">
        <f>INDEX(add_Services!M:M,MATCH('Italian Bonds Settings'!C244,add_Services!Q:Q,0),1)</f>
        <v>#N/A</v>
      </c>
      <c r="F543" s="111">
        <f>'Italian Bonds Settings'!D244</f>
        <v>0</v>
      </c>
      <c r="G543" s="109" t="str">
        <f>IF('Italian Bonds Settings'!C244&lt;&gt;"","TIN","")</f>
        <v/>
      </c>
      <c r="H543" s="129" t="e">
        <f>_xlfn.SWITCH('Italian Bonds Settings'!E244,"Aggregation","AGGREGATE","Gross","GROSS","Netting ('UNWIND')","NET","Netting with Strange Nets ('NET/SPLIT')","NET","Aggregation with Linking","AGGREGATE")</f>
        <v>#N/A</v>
      </c>
      <c r="I543" s="109" t="e">
        <f>_xlfn.SWITCH('Italian Bonds Settings'!F244,"released","RELEASED","on hold","HOLD")</f>
        <v>#N/A</v>
      </c>
      <c r="J543" s="129" t="e">
        <f>IF(H543&lt;&gt;"",IF('Italian Bonds Settings'!E244="Gross","",IF(OR('Italian Bonds Settings'!E244="Netting with Strange Nets ('NET/SPLIT')",'Italian Bonds Settings'!E244="Aggregation"),"NET/SPLIT","UNWIND")),"")</f>
        <v>#N/A</v>
      </c>
      <c r="K543" s="120" t="str">
        <f ca="1">IF(C543&lt;&gt;0,IF(ISNUMBER(YEAR('Signature Sheet'!$H$31)),'Signature Sheet'!H$31,NOW()),"")</f>
        <v/>
      </c>
      <c r="L543" s="119" t="str">
        <f>IFERROR(_xlfn.SWITCH('Italian Bonds Settings'!I244,"New","INSERT","Update","UPDATE", "Delete","DELETE"),"")</f>
        <v/>
      </c>
    </row>
    <row r="544" spans="1:12">
      <c r="A544" s="109" t="str">
        <f>IF('Italian Bonds Settings'!C245&lt;&gt;"","XEUR","")</f>
        <v/>
      </c>
      <c r="B544" s="109" t="str">
        <f>'Italian Bonds Settings'!A245</f>
        <v/>
      </c>
      <c r="C544" s="109">
        <f>'Italian Bonds Settings'!B245</f>
        <v>0</v>
      </c>
      <c r="D544" s="109" t="e">
        <f>INDEX(add_Services!L:L,MATCH('Italian Bonds Settings'!C245,add_Services!Q:Q,0),1)</f>
        <v>#N/A</v>
      </c>
      <c r="E544" s="109" t="e">
        <f>INDEX(add_Services!M:M,MATCH('Italian Bonds Settings'!C245,add_Services!Q:Q,0),1)</f>
        <v>#N/A</v>
      </c>
      <c r="F544" s="111">
        <f>'Italian Bonds Settings'!D245</f>
        <v>0</v>
      </c>
      <c r="G544" s="109" t="str">
        <f>IF('Italian Bonds Settings'!C245&lt;&gt;"","TIN","")</f>
        <v/>
      </c>
      <c r="H544" s="129" t="e">
        <f>_xlfn.SWITCH('Italian Bonds Settings'!E245,"Aggregation","AGGREGATE","Gross","GROSS","Netting ('UNWIND')","NET","Netting with Strange Nets ('NET/SPLIT')","NET","Aggregation with Linking","AGGREGATE")</f>
        <v>#N/A</v>
      </c>
      <c r="I544" s="109" t="e">
        <f>_xlfn.SWITCH('Italian Bonds Settings'!F245,"released","RELEASED","on hold","HOLD")</f>
        <v>#N/A</v>
      </c>
      <c r="J544" s="129" t="e">
        <f>IF(H544&lt;&gt;"",IF('Italian Bonds Settings'!E245="Gross","",IF(OR('Italian Bonds Settings'!E245="Netting with Strange Nets ('NET/SPLIT')",'Italian Bonds Settings'!E245="Aggregation"),"NET/SPLIT","UNWIND")),"")</f>
        <v>#N/A</v>
      </c>
      <c r="K544" s="120" t="str">
        <f ca="1">IF(C544&lt;&gt;0,IF(ISNUMBER(YEAR('Signature Sheet'!$H$31)),'Signature Sheet'!H$31,NOW()),"")</f>
        <v/>
      </c>
      <c r="L544" s="119" t="str">
        <f>IFERROR(_xlfn.SWITCH('Italian Bonds Settings'!I245,"New","INSERT","Update","UPDATE", "Delete","DELETE"),"")</f>
        <v/>
      </c>
    </row>
    <row r="545" spans="1:12">
      <c r="A545" s="109" t="str">
        <f>IF('Italian Bonds Settings'!C246&lt;&gt;"","XEUR","")</f>
        <v/>
      </c>
      <c r="B545" s="109" t="str">
        <f>'Italian Bonds Settings'!A246</f>
        <v/>
      </c>
      <c r="C545" s="109">
        <f>'Italian Bonds Settings'!B246</f>
        <v>0</v>
      </c>
      <c r="D545" s="109" t="e">
        <f>INDEX(add_Services!L:L,MATCH('Italian Bonds Settings'!C246,add_Services!Q:Q,0),1)</f>
        <v>#N/A</v>
      </c>
      <c r="E545" s="109" t="e">
        <f>INDEX(add_Services!M:M,MATCH('Italian Bonds Settings'!C246,add_Services!Q:Q,0),1)</f>
        <v>#N/A</v>
      </c>
      <c r="F545" s="111">
        <f>'Italian Bonds Settings'!D246</f>
        <v>0</v>
      </c>
      <c r="G545" s="109" t="str">
        <f>IF('Italian Bonds Settings'!C246&lt;&gt;"","TIN","")</f>
        <v/>
      </c>
      <c r="H545" s="129" t="e">
        <f>_xlfn.SWITCH('Italian Bonds Settings'!E246,"Aggregation","AGGREGATE","Gross","GROSS","Netting ('UNWIND')","NET","Netting with Strange Nets ('NET/SPLIT')","NET","Aggregation with Linking","AGGREGATE")</f>
        <v>#N/A</v>
      </c>
      <c r="I545" s="109" t="e">
        <f>_xlfn.SWITCH('Italian Bonds Settings'!F246,"released","RELEASED","on hold","HOLD")</f>
        <v>#N/A</v>
      </c>
      <c r="J545" s="129" t="e">
        <f>IF(H545&lt;&gt;"",IF('Italian Bonds Settings'!E246="Gross","",IF(OR('Italian Bonds Settings'!E246="Netting with Strange Nets ('NET/SPLIT')",'Italian Bonds Settings'!E246="Aggregation"),"NET/SPLIT","UNWIND")),"")</f>
        <v>#N/A</v>
      </c>
      <c r="K545" s="120" t="str">
        <f ca="1">IF(C545&lt;&gt;0,IF(ISNUMBER(YEAR('Signature Sheet'!$H$31)),'Signature Sheet'!H$31,NOW()),"")</f>
        <v/>
      </c>
      <c r="L545" s="119" t="str">
        <f>IFERROR(_xlfn.SWITCH('Italian Bonds Settings'!I246,"New","INSERT","Update","UPDATE", "Delete","DELETE"),"")</f>
        <v/>
      </c>
    </row>
    <row r="546" spans="1:12">
      <c r="A546" s="109" t="str">
        <f>IF('Italian Bonds Settings'!C247&lt;&gt;"","XEUR","")</f>
        <v/>
      </c>
      <c r="B546" s="109" t="str">
        <f>'Italian Bonds Settings'!A247</f>
        <v/>
      </c>
      <c r="C546" s="109">
        <f>'Italian Bonds Settings'!B247</f>
        <v>0</v>
      </c>
      <c r="D546" s="109" t="e">
        <f>INDEX(add_Services!L:L,MATCH('Italian Bonds Settings'!C247,add_Services!Q:Q,0),1)</f>
        <v>#N/A</v>
      </c>
      <c r="E546" s="109" t="e">
        <f>INDEX(add_Services!M:M,MATCH('Italian Bonds Settings'!C247,add_Services!Q:Q,0),1)</f>
        <v>#N/A</v>
      </c>
      <c r="F546" s="111">
        <f>'Italian Bonds Settings'!D247</f>
        <v>0</v>
      </c>
      <c r="G546" s="109" t="str">
        <f>IF('Italian Bonds Settings'!C247&lt;&gt;"","TIN","")</f>
        <v/>
      </c>
      <c r="H546" s="129" t="e">
        <f>_xlfn.SWITCH('Italian Bonds Settings'!E247,"Aggregation","AGGREGATE","Gross","GROSS","Netting ('UNWIND')","NET","Netting with Strange Nets ('NET/SPLIT')","NET","Aggregation with Linking","AGGREGATE")</f>
        <v>#N/A</v>
      </c>
      <c r="I546" s="109" t="e">
        <f>_xlfn.SWITCH('Italian Bonds Settings'!F247,"released","RELEASED","on hold","HOLD")</f>
        <v>#N/A</v>
      </c>
      <c r="J546" s="129" t="e">
        <f>IF(H546&lt;&gt;"",IF('Italian Bonds Settings'!E247="Gross","",IF(OR('Italian Bonds Settings'!E247="Netting with Strange Nets ('NET/SPLIT')",'Italian Bonds Settings'!E247="Aggregation"),"NET/SPLIT","UNWIND")),"")</f>
        <v>#N/A</v>
      </c>
      <c r="K546" s="120" t="str">
        <f ca="1">IF(C546&lt;&gt;0,IF(ISNUMBER(YEAR('Signature Sheet'!$H$31)),'Signature Sheet'!H$31,NOW()),"")</f>
        <v/>
      </c>
      <c r="L546" s="119" t="str">
        <f>IFERROR(_xlfn.SWITCH('Italian Bonds Settings'!I247,"New","INSERT","Update","UPDATE", "Delete","DELETE"),"")</f>
        <v/>
      </c>
    </row>
    <row r="547" spans="1:12">
      <c r="A547" s="109" t="str">
        <f>IF('Italian Bonds Settings'!C248&lt;&gt;"","XEUR","")</f>
        <v/>
      </c>
      <c r="B547" s="109" t="str">
        <f>'Italian Bonds Settings'!A248</f>
        <v/>
      </c>
      <c r="C547" s="109">
        <f>'Italian Bonds Settings'!B248</f>
        <v>0</v>
      </c>
      <c r="D547" s="109" t="e">
        <f>INDEX(add_Services!L:L,MATCH('Italian Bonds Settings'!C248,add_Services!Q:Q,0),1)</f>
        <v>#N/A</v>
      </c>
      <c r="E547" s="109" t="e">
        <f>INDEX(add_Services!M:M,MATCH('Italian Bonds Settings'!C248,add_Services!Q:Q,0),1)</f>
        <v>#N/A</v>
      </c>
      <c r="F547" s="111">
        <f>'Italian Bonds Settings'!D248</f>
        <v>0</v>
      </c>
      <c r="G547" s="109" t="str">
        <f>IF('Italian Bonds Settings'!C248&lt;&gt;"","TIN","")</f>
        <v/>
      </c>
      <c r="H547" s="129" t="e">
        <f>_xlfn.SWITCH('Italian Bonds Settings'!E248,"Aggregation","AGGREGATE","Gross","GROSS","Netting ('UNWIND')","NET","Netting with Strange Nets ('NET/SPLIT')","NET","Aggregation with Linking","AGGREGATE")</f>
        <v>#N/A</v>
      </c>
      <c r="I547" s="109" t="e">
        <f>_xlfn.SWITCH('Italian Bonds Settings'!F248,"released","RELEASED","on hold","HOLD")</f>
        <v>#N/A</v>
      </c>
      <c r="J547" s="129" t="e">
        <f>IF(H547&lt;&gt;"",IF('Italian Bonds Settings'!E248="Gross","",IF(OR('Italian Bonds Settings'!E248="Netting with Strange Nets ('NET/SPLIT')",'Italian Bonds Settings'!E248="Aggregation"),"NET/SPLIT","UNWIND")),"")</f>
        <v>#N/A</v>
      </c>
      <c r="K547" s="120" t="str">
        <f ca="1">IF(C547&lt;&gt;0,IF(ISNUMBER(YEAR('Signature Sheet'!$H$31)),'Signature Sheet'!H$31,NOW()),"")</f>
        <v/>
      </c>
      <c r="L547" s="119" t="str">
        <f>IFERROR(_xlfn.SWITCH('Italian Bonds Settings'!I248,"New","INSERT","Update","UPDATE", "Delete","DELETE"),"")</f>
        <v/>
      </c>
    </row>
    <row r="548" spans="1:12">
      <c r="A548" s="109" t="str">
        <f>IF('Italian Bonds Settings'!C249&lt;&gt;"","XEUR","")</f>
        <v/>
      </c>
      <c r="B548" s="109" t="str">
        <f>'Italian Bonds Settings'!A249</f>
        <v/>
      </c>
      <c r="C548" s="109">
        <f>'Italian Bonds Settings'!B249</f>
        <v>0</v>
      </c>
      <c r="D548" s="109" t="e">
        <f>INDEX(add_Services!L:L,MATCH('Italian Bonds Settings'!C249,add_Services!Q:Q,0),1)</f>
        <v>#N/A</v>
      </c>
      <c r="E548" s="109" t="e">
        <f>INDEX(add_Services!M:M,MATCH('Italian Bonds Settings'!C249,add_Services!Q:Q,0),1)</f>
        <v>#N/A</v>
      </c>
      <c r="F548" s="111">
        <f>'Italian Bonds Settings'!D249</f>
        <v>0</v>
      </c>
      <c r="G548" s="109" t="str">
        <f>IF('Italian Bonds Settings'!C249&lt;&gt;"","TIN","")</f>
        <v/>
      </c>
      <c r="H548" s="129" t="e">
        <f>_xlfn.SWITCH('Italian Bonds Settings'!E249,"Aggregation","AGGREGATE","Gross","GROSS","Netting ('UNWIND')","NET","Netting with Strange Nets ('NET/SPLIT')","NET","Aggregation with Linking","AGGREGATE")</f>
        <v>#N/A</v>
      </c>
      <c r="I548" s="109" t="e">
        <f>_xlfn.SWITCH('Italian Bonds Settings'!F249,"released","RELEASED","on hold","HOLD")</f>
        <v>#N/A</v>
      </c>
      <c r="J548" s="129" t="e">
        <f>IF(H548&lt;&gt;"",IF('Italian Bonds Settings'!E249="Gross","",IF(OR('Italian Bonds Settings'!E249="Netting with Strange Nets ('NET/SPLIT')",'Italian Bonds Settings'!E249="Aggregation"),"NET/SPLIT","UNWIND")),"")</f>
        <v>#N/A</v>
      </c>
      <c r="K548" s="120" t="str">
        <f ca="1">IF(C548&lt;&gt;0,IF(ISNUMBER(YEAR('Signature Sheet'!$H$31)),'Signature Sheet'!H$31,NOW()),"")</f>
        <v/>
      </c>
      <c r="L548" s="119" t="str">
        <f>IFERROR(_xlfn.SWITCH('Italian Bonds Settings'!I249,"New","INSERT","Update","UPDATE", "Delete","DELETE"),"")</f>
        <v/>
      </c>
    </row>
    <row r="549" spans="1:12">
      <c r="A549" s="109" t="str">
        <f>IF('Italian Bonds Settings'!C250&lt;&gt;"","XEUR","")</f>
        <v/>
      </c>
      <c r="B549" s="109" t="str">
        <f>'Italian Bonds Settings'!A250</f>
        <v/>
      </c>
      <c r="C549" s="109">
        <f>'Italian Bonds Settings'!B250</f>
        <v>0</v>
      </c>
      <c r="D549" s="109" t="e">
        <f>INDEX(add_Services!L:L,MATCH('Italian Bonds Settings'!C250,add_Services!Q:Q,0),1)</f>
        <v>#N/A</v>
      </c>
      <c r="E549" s="109" t="e">
        <f>INDEX(add_Services!M:M,MATCH('Italian Bonds Settings'!C250,add_Services!Q:Q,0),1)</f>
        <v>#N/A</v>
      </c>
      <c r="F549" s="111">
        <f>'Italian Bonds Settings'!D250</f>
        <v>0</v>
      </c>
      <c r="G549" s="109" t="str">
        <f>IF('Italian Bonds Settings'!C250&lt;&gt;"","TIN","")</f>
        <v/>
      </c>
      <c r="H549" s="129" t="e">
        <f>_xlfn.SWITCH('Italian Bonds Settings'!E250,"Aggregation","AGGREGATE","Gross","GROSS","Netting ('UNWIND')","NET","Netting with Strange Nets ('NET/SPLIT')","NET","Aggregation with Linking","AGGREGATE")</f>
        <v>#N/A</v>
      </c>
      <c r="I549" s="109" t="e">
        <f>_xlfn.SWITCH('Italian Bonds Settings'!F250,"released","RELEASED","on hold","HOLD")</f>
        <v>#N/A</v>
      </c>
      <c r="J549" s="129" t="e">
        <f>IF(H549&lt;&gt;"",IF('Italian Bonds Settings'!E250="Gross","",IF(OR('Italian Bonds Settings'!E250="Netting with Strange Nets ('NET/SPLIT')",'Italian Bonds Settings'!E250="Aggregation"),"NET/SPLIT","UNWIND")),"")</f>
        <v>#N/A</v>
      </c>
      <c r="K549" s="120" t="str">
        <f ca="1">IF(C549&lt;&gt;0,IF(ISNUMBER(YEAR('Signature Sheet'!$H$31)),'Signature Sheet'!H$31,NOW()),"")</f>
        <v/>
      </c>
      <c r="L549" s="119" t="str">
        <f>IFERROR(_xlfn.SWITCH('Italian Bonds Settings'!I250,"New","INSERT","Update","UPDATE", "Delete","DELETE"),"")</f>
        <v/>
      </c>
    </row>
    <row r="550" spans="1:12">
      <c r="A550" s="109" t="str">
        <f>IF('Italian Bonds Settings'!C251&lt;&gt;"","XEUR","")</f>
        <v/>
      </c>
      <c r="B550" s="109" t="str">
        <f>'Italian Bonds Settings'!A251</f>
        <v/>
      </c>
      <c r="C550" s="109">
        <f>'Italian Bonds Settings'!B251</f>
        <v>0</v>
      </c>
      <c r="D550" s="109" t="e">
        <f>INDEX(add_Services!L:L,MATCH('Italian Bonds Settings'!C251,add_Services!Q:Q,0),1)</f>
        <v>#N/A</v>
      </c>
      <c r="E550" s="109" t="e">
        <f>INDEX(add_Services!M:M,MATCH('Italian Bonds Settings'!C251,add_Services!Q:Q,0),1)</f>
        <v>#N/A</v>
      </c>
      <c r="F550" s="111">
        <f>'Italian Bonds Settings'!D251</f>
        <v>0</v>
      </c>
      <c r="G550" s="109" t="str">
        <f>IF('Italian Bonds Settings'!C251&lt;&gt;"","TIN","")</f>
        <v/>
      </c>
      <c r="H550" s="129" t="e">
        <f>_xlfn.SWITCH('Italian Bonds Settings'!E251,"Aggregation","AGGREGATE","Gross","GROSS","Netting ('UNWIND')","NET","Netting with Strange Nets ('NET/SPLIT')","NET","Aggregation with Linking","AGGREGATE")</f>
        <v>#N/A</v>
      </c>
      <c r="I550" s="109" t="e">
        <f>_xlfn.SWITCH('Italian Bonds Settings'!F251,"released","RELEASED","on hold","HOLD")</f>
        <v>#N/A</v>
      </c>
      <c r="J550" s="129" t="e">
        <f>IF(H550&lt;&gt;"",IF('Italian Bonds Settings'!E251="Gross","",IF(OR('Italian Bonds Settings'!E251="Netting with Strange Nets ('NET/SPLIT')",'Italian Bonds Settings'!E251="Aggregation"),"NET/SPLIT","UNWIND")),"")</f>
        <v>#N/A</v>
      </c>
      <c r="K550" s="120" t="str">
        <f ca="1">IF(C550&lt;&gt;0,IF(ISNUMBER(YEAR('Signature Sheet'!$H$31)),'Signature Sheet'!H$31,NOW()),"")</f>
        <v/>
      </c>
      <c r="L550" s="119" t="str">
        <f>IFERROR(_xlfn.SWITCH('Italian Bonds Settings'!I251,"New","INSERT","Update","UPDATE", "Delete","DELETE"),"")</f>
        <v/>
      </c>
    </row>
    <row r="551" spans="1:12">
      <c r="A551" s="109" t="str">
        <f>IF('Italian Bonds Settings'!C252&lt;&gt;"","XEUR","")</f>
        <v/>
      </c>
      <c r="B551" s="109" t="str">
        <f>'Italian Bonds Settings'!A252</f>
        <v/>
      </c>
      <c r="C551" s="109">
        <f>'Italian Bonds Settings'!B252</f>
        <v>0</v>
      </c>
      <c r="D551" s="109" t="e">
        <f>INDEX(add_Services!L:L,MATCH('Italian Bonds Settings'!C252,add_Services!Q:Q,0),1)</f>
        <v>#N/A</v>
      </c>
      <c r="E551" s="109" t="e">
        <f>INDEX(add_Services!M:M,MATCH('Italian Bonds Settings'!C252,add_Services!Q:Q,0),1)</f>
        <v>#N/A</v>
      </c>
      <c r="F551" s="111">
        <f>'Italian Bonds Settings'!D252</f>
        <v>0</v>
      </c>
      <c r="G551" s="109" t="str">
        <f>IF('Italian Bonds Settings'!C252&lt;&gt;"","TIN","")</f>
        <v/>
      </c>
      <c r="H551" s="129" t="e">
        <f>_xlfn.SWITCH('Italian Bonds Settings'!E252,"Aggregation","AGGREGATE","Gross","GROSS","Netting ('UNWIND')","NET","Netting with Strange Nets ('NET/SPLIT')","NET","Aggregation with Linking","AGGREGATE")</f>
        <v>#N/A</v>
      </c>
      <c r="I551" s="109" t="e">
        <f>_xlfn.SWITCH('Italian Bonds Settings'!F252,"released","RELEASED","on hold","HOLD")</f>
        <v>#N/A</v>
      </c>
      <c r="J551" s="129" t="e">
        <f>IF(H551&lt;&gt;"",IF('Italian Bonds Settings'!E252="Gross","",IF(OR('Italian Bonds Settings'!E252="Netting with Strange Nets ('NET/SPLIT')",'Italian Bonds Settings'!E252="Aggregation"),"NET/SPLIT","UNWIND")),"")</f>
        <v>#N/A</v>
      </c>
      <c r="K551" s="120" t="str">
        <f ca="1">IF(C551&lt;&gt;0,IF(ISNUMBER(YEAR('Signature Sheet'!$H$31)),'Signature Sheet'!H$31,NOW()),"")</f>
        <v/>
      </c>
      <c r="L551" s="119" t="str">
        <f>IFERROR(_xlfn.SWITCH('Italian Bonds Settings'!I252,"New","INSERT","Update","UPDATE", "Delete","DELETE"),"")</f>
        <v/>
      </c>
    </row>
    <row r="552" spans="1:12">
      <c r="A552" s="109" t="str">
        <f>IF('Italian Bonds Settings'!C253&lt;&gt;"","XEUR","")</f>
        <v/>
      </c>
      <c r="B552" s="109" t="str">
        <f>'Italian Bonds Settings'!A253</f>
        <v/>
      </c>
      <c r="C552" s="109">
        <f>'Italian Bonds Settings'!B253</f>
        <v>0</v>
      </c>
      <c r="D552" s="109" t="e">
        <f>INDEX(add_Services!L:L,MATCH('Italian Bonds Settings'!C253,add_Services!Q:Q,0),1)</f>
        <v>#N/A</v>
      </c>
      <c r="E552" s="109" t="e">
        <f>INDEX(add_Services!M:M,MATCH('Italian Bonds Settings'!C253,add_Services!Q:Q,0),1)</f>
        <v>#N/A</v>
      </c>
      <c r="F552" s="111">
        <f>'Italian Bonds Settings'!D253</f>
        <v>0</v>
      </c>
      <c r="G552" s="109" t="str">
        <f>IF('Italian Bonds Settings'!C253&lt;&gt;"","TIN","")</f>
        <v/>
      </c>
      <c r="H552" s="129" t="e">
        <f>_xlfn.SWITCH('Italian Bonds Settings'!E253,"Aggregation","AGGREGATE","Gross","GROSS","Netting ('UNWIND')","NET","Netting with Strange Nets ('NET/SPLIT')","NET","Aggregation with Linking","AGGREGATE")</f>
        <v>#N/A</v>
      </c>
      <c r="I552" s="109" t="e">
        <f>_xlfn.SWITCH('Italian Bonds Settings'!F253,"released","RELEASED","on hold","HOLD")</f>
        <v>#N/A</v>
      </c>
      <c r="J552" s="129" t="e">
        <f>IF(H552&lt;&gt;"",IF('Italian Bonds Settings'!E253="Gross","",IF(OR('Italian Bonds Settings'!E253="Netting with Strange Nets ('NET/SPLIT')",'Italian Bonds Settings'!E253="Aggregation"),"NET/SPLIT","UNWIND")),"")</f>
        <v>#N/A</v>
      </c>
      <c r="K552" s="120" t="str">
        <f ca="1">IF(C552&lt;&gt;0,IF(ISNUMBER(YEAR('Signature Sheet'!$H$31)),'Signature Sheet'!H$31,NOW()),"")</f>
        <v/>
      </c>
      <c r="L552" s="119" t="str">
        <f>IFERROR(_xlfn.SWITCH('Italian Bonds Settings'!I253,"New","INSERT","Update","UPDATE", "Delete","DELETE"),"")</f>
        <v/>
      </c>
    </row>
    <row r="553" spans="1:12">
      <c r="A553" s="109" t="str">
        <f>IF('Italian Bonds Settings'!C254&lt;&gt;"","XEUR","")</f>
        <v/>
      </c>
      <c r="B553" s="109" t="str">
        <f>'Italian Bonds Settings'!A254</f>
        <v/>
      </c>
      <c r="C553" s="109">
        <f>'Italian Bonds Settings'!B254</f>
        <v>0</v>
      </c>
      <c r="D553" s="109" t="e">
        <f>INDEX(add_Services!L:L,MATCH('Italian Bonds Settings'!C254,add_Services!Q:Q,0),1)</f>
        <v>#N/A</v>
      </c>
      <c r="E553" s="109" t="e">
        <f>INDEX(add_Services!M:M,MATCH('Italian Bonds Settings'!C254,add_Services!Q:Q,0),1)</f>
        <v>#N/A</v>
      </c>
      <c r="F553" s="111">
        <f>'Italian Bonds Settings'!D254</f>
        <v>0</v>
      </c>
      <c r="G553" s="109" t="str">
        <f>IF('Italian Bonds Settings'!C254&lt;&gt;"","TIN","")</f>
        <v/>
      </c>
      <c r="H553" s="129" t="e">
        <f>_xlfn.SWITCH('Italian Bonds Settings'!E254,"Aggregation","AGGREGATE","Gross","GROSS","Netting ('UNWIND')","NET","Netting with Strange Nets ('NET/SPLIT')","NET","Aggregation with Linking","AGGREGATE")</f>
        <v>#N/A</v>
      </c>
      <c r="I553" s="109" t="e">
        <f>_xlfn.SWITCH('Italian Bonds Settings'!F254,"released","RELEASED","on hold","HOLD")</f>
        <v>#N/A</v>
      </c>
      <c r="J553" s="129" t="e">
        <f>IF(H553&lt;&gt;"",IF('Italian Bonds Settings'!E254="Gross","",IF(OR('Italian Bonds Settings'!E254="Netting with Strange Nets ('NET/SPLIT')",'Italian Bonds Settings'!E254="Aggregation"),"NET/SPLIT","UNWIND")),"")</f>
        <v>#N/A</v>
      </c>
      <c r="K553" s="120" t="str">
        <f ca="1">IF(C553&lt;&gt;0,IF(ISNUMBER(YEAR('Signature Sheet'!$H$31)),'Signature Sheet'!H$31,NOW()),"")</f>
        <v/>
      </c>
      <c r="L553" s="119" t="str">
        <f>IFERROR(_xlfn.SWITCH('Italian Bonds Settings'!I254,"New","INSERT","Update","UPDATE", "Delete","DELETE"),"")</f>
        <v/>
      </c>
    </row>
    <row r="554" spans="1:12">
      <c r="A554" s="109" t="str">
        <f>IF('Italian Bonds Settings'!C255&lt;&gt;"","XEUR","")</f>
        <v/>
      </c>
      <c r="B554" s="109" t="str">
        <f>'Italian Bonds Settings'!A255</f>
        <v/>
      </c>
      <c r="C554" s="109">
        <f>'Italian Bonds Settings'!B255</f>
        <v>0</v>
      </c>
      <c r="D554" s="109" t="e">
        <f>INDEX(add_Services!L:L,MATCH('Italian Bonds Settings'!C255,add_Services!Q:Q,0),1)</f>
        <v>#N/A</v>
      </c>
      <c r="E554" s="109" t="e">
        <f>INDEX(add_Services!M:M,MATCH('Italian Bonds Settings'!C255,add_Services!Q:Q,0),1)</f>
        <v>#N/A</v>
      </c>
      <c r="F554" s="111">
        <f>'Italian Bonds Settings'!D255</f>
        <v>0</v>
      </c>
      <c r="G554" s="109" t="str">
        <f>IF('Italian Bonds Settings'!C255&lt;&gt;"","TIN","")</f>
        <v/>
      </c>
      <c r="H554" s="129" t="e">
        <f>_xlfn.SWITCH('Italian Bonds Settings'!E255,"Aggregation","AGGREGATE","Gross","GROSS","Netting ('UNWIND')","NET","Netting with Strange Nets ('NET/SPLIT')","NET","Aggregation with Linking","AGGREGATE")</f>
        <v>#N/A</v>
      </c>
      <c r="I554" s="109" t="e">
        <f>_xlfn.SWITCH('Italian Bonds Settings'!F255,"released","RELEASED","on hold","HOLD")</f>
        <v>#N/A</v>
      </c>
      <c r="J554" s="129" t="e">
        <f>IF(H554&lt;&gt;"",IF('Italian Bonds Settings'!E255="Gross","",IF(OR('Italian Bonds Settings'!E255="Netting with Strange Nets ('NET/SPLIT')",'Italian Bonds Settings'!E255="Aggregation"),"NET/SPLIT","UNWIND")),"")</f>
        <v>#N/A</v>
      </c>
      <c r="K554" s="120" t="str">
        <f ca="1">IF(C554&lt;&gt;0,IF(ISNUMBER(YEAR('Signature Sheet'!$H$31)),'Signature Sheet'!H$31,NOW()),"")</f>
        <v/>
      </c>
      <c r="L554" s="119" t="str">
        <f>IFERROR(_xlfn.SWITCH('Italian Bonds Settings'!I255,"New","INSERT","Update","UPDATE", "Delete","DELETE"),"")</f>
        <v/>
      </c>
    </row>
    <row r="555" spans="1:12">
      <c r="A555" s="109" t="str">
        <f>IF('Italian Bonds Settings'!C256&lt;&gt;"","XEUR","")</f>
        <v/>
      </c>
      <c r="B555" s="109" t="str">
        <f>'Italian Bonds Settings'!A256</f>
        <v/>
      </c>
      <c r="C555" s="109">
        <f>'Italian Bonds Settings'!B256</f>
        <v>0</v>
      </c>
      <c r="D555" s="109" t="e">
        <f>INDEX(add_Services!L:L,MATCH('Italian Bonds Settings'!C256,add_Services!Q:Q,0),1)</f>
        <v>#N/A</v>
      </c>
      <c r="E555" s="109" t="e">
        <f>INDEX(add_Services!M:M,MATCH('Italian Bonds Settings'!C256,add_Services!Q:Q,0),1)</f>
        <v>#N/A</v>
      </c>
      <c r="F555" s="111">
        <f>'Italian Bonds Settings'!D256</f>
        <v>0</v>
      </c>
      <c r="G555" s="109" t="str">
        <f>IF('Italian Bonds Settings'!C256&lt;&gt;"","TIN","")</f>
        <v/>
      </c>
      <c r="H555" s="129" t="e">
        <f>_xlfn.SWITCH('Italian Bonds Settings'!E256,"Aggregation","AGGREGATE","Gross","GROSS","Netting ('UNWIND')","NET","Netting with Strange Nets ('NET/SPLIT')","NET","Aggregation with Linking","AGGREGATE")</f>
        <v>#N/A</v>
      </c>
      <c r="I555" s="109" t="e">
        <f>_xlfn.SWITCH('Italian Bonds Settings'!F256,"released","RELEASED","on hold","HOLD")</f>
        <v>#N/A</v>
      </c>
      <c r="J555" s="129" t="e">
        <f>IF(H555&lt;&gt;"",IF('Italian Bonds Settings'!E256="Gross","",IF(OR('Italian Bonds Settings'!E256="Netting with Strange Nets ('NET/SPLIT')",'Italian Bonds Settings'!E256="Aggregation"),"NET/SPLIT","UNWIND")),"")</f>
        <v>#N/A</v>
      </c>
      <c r="K555" s="120" t="str">
        <f ca="1">IF(C555&lt;&gt;0,IF(ISNUMBER(YEAR('Signature Sheet'!$H$31)),'Signature Sheet'!H$31,NOW()),"")</f>
        <v/>
      </c>
      <c r="L555" s="119" t="str">
        <f>IFERROR(_xlfn.SWITCH('Italian Bonds Settings'!I256,"New","INSERT","Update","UPDATE", "Delete","DELETE"),"")</f>
        <v/>
      </c>
    </row>
    <row r="556" spans="1:12">
      <c r="A556" s="109" t="str">
        <f>IF('Italian Bonds Settings'!C257&lt;&gt;"","XEUR","")</f>
        <v/>
      </c>
      <c r="B556" s="109" t="str">
        <f>'Italian Bonds Settings'!A257</f>
        <v/>
      </c>
      <c r="C556" s="109">
        <f>'Italian Bonds Settings'!B257</f>
        <v>0</v>
      </c>
      <c r="D556" s="109" t="e">
        <f>INDEX(add_Services!L:L,MATCH('Italian Bonds Settings'!C257,add_Services!Q:Q,0),1)</f>
        <v>#N/A</v>
      </c>
      <c r="E556" s="109" t="e">
        <f>INDEX(add_Services!M:M,MATCH('Italian Bonds Settings'!C257,add_Services!Q:Q,0),1)</f>
        <v>#N/A</v>
      </c>
      <c r="F556" s="111">
        <f>'Italian Bonds Settings'!D257</f>
        <v>0</v>
      </c>
      <c r="G556" s="109" t="str">
        <f>IF('Italian Bonds Settings'!C257&lt;&gt;"","TIN","")</f>
        <v/>
      </c>
      <c r="H556" s="129" t="e">
        <f>_xlfn.SWITCH('Italian Bonds Settings'!E257,"Aggregation","AGGREGATE","Gross","GROSS","Netting ('UNWIND')","NET","Netting with Strange Nets ('NET/SPLIT')","NET","Aggregation with Linking","AGGREGATE")</f>
        <v>#N/A</v>
      </c>
      <c r="I556" s="109" t="e">
        <f>_xlfn.SWITCH('Italian Bonds Settings'!F257,"released","RELEASED","on hold","HOLD")</f>
        <v>#N/A</v>
      </c>
      <c r="J556" s="129" t="e">
        <f>IF(H556&lt;&gt;"",IF('Italian Bonds Settings'!E257="Gross","",IF(OR('Italian Bonds Settings'!E257="Netting with Strange Nets ('NET/SPLIT')",'Italian Bonds Settings'!E257="Aggregation"),"NET/SPLIT","UNWIND")),"")</f>
        <v>#N/A</v>
      </c>
      <c r="K556" s="120" t="str">
        <f ca="1">IF(C556&lt;&gt;0,IF(ISNUMBER(YEAR('Signature Sheet'!$H$31)),'Signature Sheet'!H$31,NOW()),"")</f>
        <v/>
      </c>
      <c r="L556" s="119" t="str">
        <f>IFERROR(_xlfn.SWITCH('Italian Bonds Settings'!I257,"New","INSERT","Update","UPDATE", "Delete","DELETE"),"")</f>
        <v/>
      </c>
    </row>
    <row r="557" spans="1:12">
      <c r="A557" s="109" t="str">
        <f>IF('Italian Bonds Settings'!C258&lt;&gt;"","XEUR","")</f>
        <v/>
      </c>
      <c r="B557" s="109" t="str">
        <f>'Italian Bonds Settings'!A258</f>
        <v/>
      </c>
      <c r="C557" s="109">
        <f>'Italian Bonds Settings'!B258</f>
        <v>0</v>
      </c>
      <c r="D557" s="109" t="e">
        <f>INDEX(add_Services!L:L,MATCH('Italian Bonds Settings'!C258,add_Services!Q:Q,0),1)</f>
        <v>#N/A</v>
      </c>
      <c r="E557" s="109" t="e">
        <f>INDEX(add_Services!M:M,MATCH('Italian Bonds Settings'!C258,add_Services!Q:Q,0),1)</f>
        <v>#N/A</v>
      </c>
      <c r="F557" s="111">
        <f>'Italian Bonds Settings'!D258</f>
        <v>0</v>
      </c>
      <c r="G557" s="109" t="str">
        <f>IF('Italian Bonds Settings'!C258&lt;&gt;"","TIN","")</f>
        <v/>
      </c>
      <c r="H557" s="129" t="e">
        <f>_xlfn.SWITCH('Italian Bonds Settings'!E258,"Aggregation","AGGREGATE","Gross","GROSS","Netting ('UNWIND')","NET","Netting with Strange Nets ('NET/SPLIT')","NET","Aggregation with Linking","AGGREGATE")</f>
        <v>#N/A</v>
      </c>
      <c r="I557" s="109" t="e">
        <f>_xlfn.SWITCH('Italian Bonds Settings'!F258,"released","RELEASED","on hold","HOLD")</f>
        <v>#N/A</v>
      </c>
      <c r="J557" s="129" t="e">
        <f>IF(H557&lt;&gt;"",IF('Italian Bonds Settings'!E258="Gross","",IF(OR('Italian Bonds Settings'!E258="Netting with Strange Nets ('NET/SPLIT')",'Italian Bonds Settings'!E258="Aggregation"),"NET/SPLIT","UNWIND")),"")</f>
        <v>#N/A</v>
      </c>
      <c r="K557" s="120" t="str">
        <f ca="1">IF(C557&lt;&gt;0,IF(ISNUMBER(YEAR('Signature Sheet'!$H$31)),'Signature Sheet'!H$31,NOW()),"")</f>
        <v/>
      </c>
      <c r="L557" s="119" t="str">
        <f>IFERROR(_xlfn.SWITCH('Italian Bonds Settings'!I258,"New","INSERT","Update","UPDATE", "Delete","DELETE"),"")</f>
        <v/>
      </c>
    </row>
    <row r="558" spans="1:12">
      <c r="A558" s="109" t="str">
        <f>IF('Italian Bonds Settings'!C259&lt;&gt;"","XEUR","")</f>
        <v/>
      </c>
      <c r="B558" s="109" t="str">
        <f>'Italian Bonds Settings'!A259</f>
        <v/>
      </c>
      <c r="C558" s="109">
        <f>'Italian Bonds Settings'!B259</f>
        <v>0</v>
      </c>
      <c r="D558" s="109" t="e">
        <f>INDEX(add_Services!L:L,MATCH('Italian Bonds Settings'!C259,add_Services!Q:Q,0),1)</f>
        <v>#N/A</v>
      </c>
      <c r="E558" s="109" t="e">
        <f>INDEX(add_Services!M:M,MATCH('Italian Bonds Settings'!C259,add_Services!Q:Q,0),1)</f>
        <v>#N/A</v>
      </c>
      <c r="F558" s="111">
        <f>'Italian Bonds Settings'!D259</f>
        <v>0</v>
      </c>
      <c r="G558" s="109" t="str">
        <f>IF('Italian Bonds Settings'!C259&lt;&gt;"","TIN","")</f>
        <v/>
      </c>
      <c r="H558" s="129" t="e">
        <f>_xlfn.SWITCH('Italian Bonds Settings'!E259,"Aggregation","AGGREGATE","Gross","GROSS","Netting ('UNWIND')","NET","Netting with Strange Nets ('NET/SPLIT')","NET","Aggregation with Linking","AGGREGATE")</f>
        <v>#N/A</v>
      </c>
      <c r="I558" s="109" t="e">
        <f>_xlfn.SWITCH('Italian Bonds Settings'!F259,"released","RELEASED","on hold","HOLD")</f>
        <v>#N/A</v>
      </c>
      <c r="J558" s="129" t="e">
        <f>IF(H558&lt;&gt;"",IF('Italian Bonds Settings'!E259="Gross","",IF(OR('Italian Bonds Settings'!E259="Netting with Strange Nets ('NET/SPLIT')",'Italian Bonds Settings'!E259="Aggregation"),"NET/SPLIT","UNWIND")),"")</f>
        <v>#N/A</v>
      </c>
      <c r="K558" s="120" t="str">
        <f ca="1">IF(C558&lt;&gt;0,IF(ISNUMBER(YEAR('Signature Sheet'!$H$31)),'Signature Sheet'!H$31,NOW()),"")</f>
        <v/>
      </c>
      <c r="L558" s="119" t="str">
        <f>IFERROR(_xlfn.SWITCH('Italian Bonds Settings'!I259,"New","INSERT","Update","UPDATE", "Delete","DELETE"),"")</f>
        <v/>
      </c>
    </row>
    <row r="559" spans="1:12">
      <c r="A559" s="109" t="str">
        <f>IF('Italian Bonds Settings'!C260&lt;&gt;"","XEUR","")</f>
        <v/>
      </c>
      <c r="B559" s="109" t="str">
        <f>'Italian Bonds Settings'!A260</f>
        <v/>
      </c>
      <c r="C559" s="109">
        <f>'Italian Bonds Settings'!B260</f>
        <v>0</v>
      </c>
      <c r="D559" s="109" t="e">
        <f>INDEX(add_Services!L:L,MATCH('Italian Bonds Settings'!C260,add_Services!Q:Q,0),1)</f>
        <v>#N/A</v>
      </c>
      <c r="E559" s="109" t="e">
        <f>INDEX(add_Services!M:M,MATCH('Italian Bonds Settings'!C260,add_Services!Q:Q,0),1)</f>
        <v>#N/A</v>
      </c>
      <c r="F559" s="111">
        <f>'Italian Bonds Settings'!D260</f>
        <v>0</v>
      </c>
      <c r="G559" s="109" t="str">
        <f>IF('Italian Bonds Settings'!C260&lt;&gt;"","TIN","")</f>
        <v/>
      </c>
      <c r="H559" s="129" t="e">
        <f>_xlfn.SWITCH('Italian Bonds Settings'!E260,"Aggregation","AGGREGATE","Gross","GROSS","Netting ('UNWIND')","NET","Netting with Strange Nets ('NET/SPLIT')","NET","Aggregation with Linking","AGGREGATE")</f>
        <v>#N/A</v>
      </c>
      <c r="I559" s="109" t="e">
        <f>_xlfn.SWITCH('Italian Bonds Settings'!F260,"released","RELEASED","on hold","HOLD")</f>
        <v>#N/A</v>
      </c>
      <c r="J559" s="129" t="e">
        <f>IF(H559&lt;&gt;"",IF('Italian Bonds Settings'!E260="Gross","",IF(OR('Italian Bonds Settings'!E260="Netting with Strange Nets ('NET/SPLIT')",'Italian Bonds Settings'!E260="Aggregation"),"NET/SPLIT","UNWIND")),"")</f>
        <v>#N/A</v>
      </c>
      <c r="K559" s="120" t="str">
        <f ca="1">IF(C559&lt;&gt;0,IF(ISNUMBER(YEAR('Signature Sheet'!$H$31)),'Signature Sheet'!H$31,NOW()),"")</f>
        <v/>
      </c>
      <c r="L559" s="119" t="str">
        <f>IFERROR(_xlfn.SWITCH('Italian Bonds Settings'!I260,"New","INSERT","Update","UPDATE", "Delete","DELETE"),"")</f>
        <v/>
      </c>
    </row>
    <row r="560" spans="1:12">
      <c r="A560" s="109" t="str">
        <f>IF('Italian Bonds Settings'!C261&lt;&gt;"","XEUR","")</f>
        <v/>
      </c>
      <c r="B560" s="109" t="str">
        <f>'Italian Bonds Settings'!A261</f>
        <v/>
      </c>
      <c r="C560" s="109">
        <f>'Italian Bonds Settings'!B261</f>
        <v>0</v>
      </c>
      <c r="D560" s="109" t="e">
        <f>INDEX(add_Services!L:L,MATCH('Italian Bonds Settings'!C261,add_Services!Q:Q,0),1)</f>
        <v>#N/A</v>
      </c>
      <c r="E560" s="109" t="e">
        <f>INDEX(add_Services!M:M,MATCH('Italian Bonds Settings'!C261,add_Services!Q:Q,0),1)</f>
        <v>#N/A</v>
      </c>
      <c r="F560" s="111">
        <f>'Italian Bonds Settings'!D261</f>
        <v>0</v>
      </c>
      <c r="G560" s="109" t="str">
        <f>IF('Italian Bonds Settings'!C261&lt;&gt;"","TIN","")</f>
        <v/>
      </c>
      <c r="H560" s="129" t="e">
        <f>_xlfn.SWITCH('Italian Bonds Settings'!E261,"Aggregation","AGGREGATE","Gross","GROSS","Netting ('UNWIND')","NET","Netting with Strange Nets ('NET/SPLIT')","NET","Aggregation with Linking","AGGREGATE")</f>
        <v>#N/A</v>
      </c>
      <c r="I560" s="109" t="e">
        <f>_xlfn.SWITCH('Italian Bonds Settings'!F261,"released","RELEASED","on hold","HOLD")</f>
        <v>#N/A</v>
      </c>
      <c r="J560" s="129" t="e">
        <f>IF(H560&lt;&gt;"",IF('Italian Bonds Settings'!E261="Gross","",IF(OR('Italian Bonds Settings'!E261="Netting with Strange Nets ('NET/SPLIT')",'Italian Bonds Settings'!E261="Aggregation"),"NET/SPLIT","UNWIND")),"")</f>
        <v>#N/A</v>
      </c>
      <c r="K560" s="120" t="str">
        <f ca="1">IF(C560&lt;&gt;0,IF(ISNUMBER(YEAR('Signature Sheet'!$H$31)),'Signature Sheet'!H$31,NOW()),"")</f>
        <v/>
      </c>
      <c r="L560" s="119" t="str">
        <f>IFERROR(_xlfn.SWITCH('Italian Bonds Settings'!I261,"New","INSERT","Update","UPDATE", "Delete","DELETE"),"")</f>
        <v/>
      </c>
    </row>
    <row r="561" spans="1:12">
      <c r="A561" s="109" t="str">
        <f>IF('Italian Bonds Settings'!C262&lt;&gt;"","XEUR","")</f>
        <v/>
      </c>
      <c r="B561" s="109" t="str">
        <f>'Italian Bonds Settings'!A262</f>
        <v/>
      </c>
      <c r="C561" s="109">
        <f>'Italian Bonds Settings'!B262</f>
        <v>0</v>
      </c>
      <c r="D561" s="109" t="e">
        <f>INDEX(add_Services!L:L,MATCH('Italian Bonds Settings'!C262,add_Services!Q:Q,0),1)</f>
        <v>#N/A</v>
      </c>
      <c r="E561" s="109" t="e">
        <f>INDEX(add_Services!M:M,MATCH('Italian Bonds Settings'!C262,add_Services!Q:Q,0),1)</f>
        <v>#N/A</v>
      </c>
      <c r="F561" s="111">
        <f>'Italian Bonds Settings'!D262</f>
        <v>0</v>
      </c>
      <c r="G561" s="109" t="str">
        <f>IF('Italian Bonds Settings'!C262&lt;&gt;"","TIN","")</f>
        <v/>
      </c>
      <c r="H561" s="129" t="e">
        <f>_xlfn.SWITCH('Italian Bonds Settings'!E262,"Aggregation","AGGREGATE","Gross","GROSS","Netting ('UNWIND')","NET","Netting with Strange Nets ('NET/SPLIT')","NET","Aggregation with Linking","AGGREGATE")</f>
        <v>#N/A</v>
      </c>
      <c r="I561" s="109" t="e">
        <f>_xlfn.SWITCH('Italian Bonds Settings'!F262,"released","RELEASED","on hold","HOLD")</f>
        <v>#N/A</v>
      </c>
      <c r="J561" s="129" t="e">
        <f>IF(H561&lt;&gt;"",IF('Italian Bonds Settings'!E262="Gross","",IF(OR('Italian Bonds Settings'!E262="Netting with Strange Nets ('NET/SPLIT')",'Italian Bonds Settings'!E262="Aggregation"),"NET/SPLIT","UNWIND")),"")</f>
        <v>#N/A</v>
      </c>
      <c r="K561" s="120" t="str">
        <f ca="1">IF(C561&lt;&gt;0,IF(ISNUMBER(YEAR('Signature Sheet'!$H$31)),'Signature Sheet'!H$31,NOW()),"")</f>
        <v/>
      </c>
      <c r="L561" s="119" t="str">
        <f>IFERROR(_xlfn.SWITCH('Italian Bonds Settings'!I262,"New","INSERT","Update","UPDATE", "Delete","DELETE"),"")</f>
        <v/>
      </c>
    </row>
    <row r="562" spans="1:12">
      <c r="A562" s="109" t="str">
        <f>IF('Italian Bonds Settings'!C263&lt;&gt;"","XEUR","")</f>
        <v/>
      </c>
      <c r="B562" s="109" t="str">
        <f>'Italian Bonds Settings'!A263</f>
        <v/>
      </c>
      <c r="C562" s="109">
        <f>'Italian Bonds Settings'!B263</f>
        <v>0</v>
      </c>
      <c r="D562" s="109" t="e">
        <f>INDEX(add_Services!L:L,MATCH('Italian Bonds Settings'!C263,add_Services!Q:Q,0),1)</f>
        <v>#N/A</v>
      </c>
      <c r="E562" s="109" t="e">
        <f>INDEX(add_Services!M:M,MATCH('Italian Bonds Settings'!C263,add_Services!Q:Q,0),1)</f>
        <v>#N/A</v>
      </c>
      <c r="F562" s="111">
        <f>'Italian Bonds Settings'!D263</f>
        <v>0</v>
      </c>
      <c r="G562" s="109" t="str">
        <f>IF('Italian Bonds Settings'!C263&lt;&gt;"","TIN","")</f>
        <v/>
      </c>
      <c r="H562" s="129" t="e">
        <f>_xlfn.SWITCH('Italian Bonds Settings'!E263,"Aggregation","AGGREGATE","Gross","GROSS","Netting ('UNWIND')","NET","Netting with Strange Nets ('NET/SPLIT')","NET","Aggregation with Linking","AGGREGATE")</f>
        <v>#N/A</v>
      </c>
      <c r="I562" s="109" t="e">
        <f>_xlfn.SWITCH('Italian Bonds Settings'!F263,"released","RELEASED","on hold","HOLD")</f>
        <v>#N/A</v>
      </c>
      <c r="J562" s="129" t="e">
        <f>IF(H562&lt;&gt;"",IF('Italian Bonds Settings'!E263="Gross","",IF(OR('Italian Bonds Settings'!E263="Netting with Strange Nets ('NET/SPLIT')",'Italian Bonds Settings'!E263="Aggregation"),"NET/SPLIT","UNWIND")),"")</f>
        <v>#N/A</v>
      </c>
      <c r="K562" s="120" t="str">
        <f ca="1">IF(C562&lt;&gt;0,IF(ISNUMBER(YEAR('Signature Sheet'!$H$31)),'Signature Sheet'!H$31,NOW()),"")</f>
        <v/>
      </c>
      <c r="L562" s="119" t="str">
        <f>IFERROR(_xlfn.SWITCH('Italian Bonds Settings'!I263,"New","INSERT","Update","UPDATE", "Delete","DELETE"),"")</f>
        <v/>
      </c>
    </row>
    <row r="563" spans="1:12">
      <c r="A563" s="109" t="str">
        <f>IF('Italian Bonds Settings'!C264&lt;&gt;"","XEUR","")</f>
        <v/>
      </c>
      <c r="B563" s="109" t="str">
        <f>'Italian Bonds Settings'!A264</f>
        <v/>
      </c>
      <c r="C563" s="109">
        <f>'Italian Bonds Settings'!B264</f>
        <v>0</v>
      </c>
      <c r="D563" s="109" t="e">
        <f>INDEX(add_Services!L:L,MATCH('Italian Bonds Settings'!C264,add_Services!Q:Q,0),1)</f>
        <v>#N/A</v>
      </c>
      <c r="E563" s="109" t="e">
        <f>INDEX(add_Services!M:M,MATCH('Italian Bonds Settings'!C264,add_Services!Q:Q,0),1)</f>
        <v>#N/A</v>
      </c>
      <c r="F563" s="111">
        <f>'Italian Bonds Settings'!D264</f>
        <v>0</v>
      </c>
      <c r="G563" s="109" t="str">
        <f>IF('Italian Bonds Settings'!C264&lt;&gt;"","TIN","")</f>
        <v/>
      </c>
      <c r="H563" s="129" t="e">
        <f>_xlfn.SWITCH('Italian Bonds Settings'!E264,"Aggregation","AGGREGATE","Gross","GROSS","Netting ('UNWIND')","NET","Netting with Strange Nets ('NET/SPLIT')","NET","Aggregation with Linking","AGGREGATE")</f>
        <v>#N/A</v>
      </c>
      <c r="I563" s="109" t="e">
        <f>_xlfn.SWITCH('Italian Bonds Settings'!F264,"released","RELEASED","on hold","HOLD")</f>
        <v>#N/A</v>
      </c>
      <c r="J563" s="129" t="e">
        <f>IF(H563&lt;&gt;"",IF('Italian Bonds Settings'!E264="Gross","",IF(OR('Italian Bonds Settings'!E264="Netting with Strange Nets ('NET/SPLIT')",'Italian Bonds Settings'!E264="Aggregation"),"NET/SPLIT","UNWIND")),"")</f>
        <v>#N/A</v>
      </c>
      <c r="K563" s="120" t="str">
        <f ca="1">IF(C563&lt;&gt;0,IF(ISNUMBER(YEAR('Signature Sheet'!$H$31)),'Signature Sheet'!H$31,NOW()),"")</f>
        <v/>
      </c>
      <c r="L563" s="119" t="str">
        <f>IFERROR(_xlfn.SWITCH('Italian Bonds Settings'!I264,"New","INSERT","Update","UPDATE", "Delete","DELETE"),"")</f>
        <v/>
      </c>
    </row>
    <row r="564" spans="1:12">
      <c r="A564" s="109" t="str">
        <f>IF('Italian Bonds Settings'!C265&lt;&gt;"","XEUR","")</f>
        <v/>
      </c>
      <c r="B564" s="109" t="str">
        <f>'Italian Bonds Settings'!A265</f>
        <v/>
      </c>
      <c r="C564" s="109">
        <f>'Italian Bonds Settings'!B265</f>
        <v>0</v>
      </c>
      <c r="D564" s="109" t="e">
        <f>INDEX(add_Services!L:L,MATCH('Italian Bonds Settings'!C265,add_Services!Q:Q,0),1)</f>
        <v>#N/A</v>
      </c>
      <c r="E564" s="109" t="e">
        <f>INDEX(add_Services!M:M,MATCH('Italian Bonds Settings'!C265,add_Services!Q:Q,0),1)</f>
        <v>#N/A</v>
      </c>
      <c r="F564" s="111">
        <f>'Italian Bonds Settings'!D265</f>
        <v>0</v>
      </c>
      <c r="G564" s="109" t="str">
        <f>IF('Italian Bonds Settings'!C265&lt;&gt;"","TIN","")</f>
        <v/>
      </c>
      <c r="H564" s="129" t="e">
        <f>_xlfn.SWITCH('Italian Bonds Settings'!E265,"Aggregation","AGGREGATE","Gross","GROSS","Netting ('UNWIND')","NET","Netting with Strange Nets ('NET/SPLIT')","NET","Aggregation with Linking","AGGREGATE")</f>
        <v>#N/A</v>
      </c>
      <c r="I564" s="109" t="e">
        <f>_xlfn.SWITCH('Italian Bonds Settings'!F265,"released","RELEASED","on hold","HOLD")</f>
        <v>#N/A</v>
      </c>
      <c r="J564" s="129" t="e">
        <f>IF(H564&lt;&gt;"",IF('Italian Bonds Settings'!E265="Gross","",IF(OR('Italian Bonds Settings'!E265="Netting with Strange Nets ('NET/SPLIT')",'Italian Bonds Settings'!E265="Aggregation"),"NET/SPLIT","UNWIND")),"")</f>
        <v>#N/A</v>
      </c>
      <c r="K564" s="120" t="str">
        <f ca="1">IF(C564&lt;&gt;0,IF(ISNUMBER(YEAR('Signature Sheet'!$H$31)),'Signature Sheet'!H$31,NOW()),"")</f>
        <v/>
      </c>
      <c r="L564" s="119" t="str">
        <f>IFERROR(_xlfn.SWITCH('Italian Bonds Settings'!I265,"New","INSERT","Update","UPDATE", "Delete","DELETE"),"")</f>
        <v/>
      </c>
    </row>
    <row r="565" spans="1:12">
      <c r="A565" s="109" t="str">
        <f>IF('Italian Bonds Settings'!C266&lt;&gt;"","XEUR","")</f>
        <v/>
      </c>
      <c r="B565" s="109" t="str">
        <f>'Italian Bonds Settings'!A266</f>
        <v/>
      </c>
      <c r="C565" s="109">
        <f>'Italian Bonds Settings'!B266</f>
        <v>0</v>
      </c>
      <c r="D565" s="109" t="e">
        <f>INDEX(add_Services!L:L,MATCH('Italian Bonds Settings'!C266,add_Services!Q:Q,0),1)</f>
        <v>#N/A</v>
      </c>
      <c r="E565" s="109" t="e">
        <f>INDEX(add_Services!M:M,MATCH('Italian Bonds Settings'!C266,add_Services!Q:Q,0),1)</f>
        <v>#N/A</v>
      </c>
      <c r="F565" s="111">
        <f>'Italian Bonds Settings'!D266</f>
        <v>0</v>
      </c>
      <c r="G565" s="109" t="str">
        <f>IF('Italian Bonds Settings'!C266&lt;&gt;"","TIN","")</f>
        <v/>
      </c>
      <c r="H565" s="129" t="e">
        <f>_xlfn.SWITCH('Italian Bonds Settings'!E266,"Aggregation","AGGREGATE","Gross","GROSS","Netting ('UNWIND')","NET","Netting with Strange Nets ('NET/SPLIT')","NET","Aggregation with Linking","AGGREGATE")</f>
        <v>#N/A</v>
      </c>
      <c r="I565" s="109" t="e">
        <f>_xlfn.SWITCH('Italian Bonds Settings'!F266,"released","RELEASED","on hold","HOLD")</f>
        <v>#N/A</v>
      </c>
      <c r="J565" s="129" t="e">
        <f>IF(H565&lt;&gt;"",IF('Italian Bonds Settings'!E266="Gross","",IF(OR('Italian Bonds Settings'!E266="Netting with Strange Nets ('NET/SPLIT')",'Italian Bonds Settings'!E266="Aggregation"),"NET/SPLIT","UNWIND")),"")</f>
        <v>#N/A</v>
      </c>
      <c r="K565" s="120" t="str">
        <f ca="1">IF(C565&lt;&gt;0,IF(ISNUMBER(YEAR('Signature Sheet'!$H$31)),'Signature Sheet'!H$31,NOW()),"")</f>
        <v/>
      </c>
      <c r="L565" s="119" t="str">
        <f>IFERROR(_xlfn.SWITCH('Italian Bonds Settings'!I266,"New","INSERT","Update","UPDATE", "Delete","DELETE"),"")</f>
        <v/>
      </c>
    </row>
    <row r="566" spans="1:12">
      <c r="A566" s="109" t="str">
        <f>IF('Italian Bonds Settings'!C267&lt;&gt;"","XEUR","")</f>
        <v/>
      </c>
      <c r="B566" s="109" t="str">
        <f>'Italian Bonds Settings'!A267</f>
        <v/>
      </c>
      <c r="C566" s="109">
        <f>'Italian Bonds Settings'!B267</f>
        <v>0</v>
      </c>
      <c r="D566" s="109" t="e">
        <f>INDEX(add_Services!L:L,MATCH('Italian Bonds Settings'!C267,add_Services!Q:Q,0),1)</f>
        <v>#N/A</v>
      </c>
      <c r="E566" s="109" t="e">
        <f>INDEX(add_Services!M:M,MATCH('Italian Bonds Settings'!C267,add_Services!Q:Q,0),1)</f>
        <v>#N/A</v>
      </c>
      <c r="F566" s="111">
        <f>'Italian Bonds Settings'!D267</f>
        <v>0</v>
      </c>
      <c r="G566" s="109" t="str">
        <f>IF('Italian Bonds Settings'!C267&lt;&gt;"","TIN","")</f>
        <v/>
      </c>
      <c r="H566" s="129" t="e">
        <f>_xlfn.SWITCH('Italian Bonds Settings'!E267,"Aggregation","AGGREGATE","Gross","GROSS","Netting ('UNWIND')","NET","Netting with Strange Nets ('NET/SPLIT')","NET","Aggregation with Linking","AGGREGATE")</f>
        <v>#N/A</v>
      </c>
      <c r="I566" s="109" t="e">
        <f>_xlfn.SWITCH('Italian Bonds Settings'!F267,"released","RELEASED","on hold","HOLD")</f>
        <v>#N/A</v>
      </c>
      <c r="J566" s="129" t="e">
        <f>IF(H566&lt;&gt;"",IF('Italian Bonds Settings'!E267="Gross","",IF(OR('Italian Bonds Settings'!E267="Netting with Strange Nets ('NET/SPLIT')",'Italian Bonds Settings'!E267="Aggregation"),"NET/SPLIT","UNWIND")),"")</f>
        <v>#N/A</v>
      </c>
      <c r="K566" s="120" t="str">
        <f ca="1">IF(C566&lt;&gt;0,IF(ISNUMBER(YEAR('Signature Sheet'!$H$31)),'Signature Sheet'!H$31,NOW()),"")</f>
        <v/>
      </c>
      <c r="L566" s="119" t="str">
        <f>IFERROR(_xlfn.SWITCH('Italian Bonds Settings'!I267,"New","INSERT","Update","UPDATE", "Delete","DELETE"),"")</f>
        <v/>
      </c>
    </row>
    <row r="567" spans="1:12">
      <c r="A567" s="109" t="str">
        <f>IF('Italian Bonds Settings'!C268&lt;&gt;"","XEUR","")</f>
        <v/>
      </c>
      <c r="B567" s="109" t="str">
        <f>'Italian Bonds Settings'!A268</f>
        <v/>
      </c>
      <c r="C567" s="109">
        <f>'Italian Bonds Settings'!B268</f>
        <v>0</v>
      </c>
      <c r="D567" s="109" t="e">
        <f>INDEX(add_Services!L:L,MATCH('Italian Bonds Settings'!C268,add_Services!Q:Q,0),1)</f>
        <v>#N/A</v>
      </c>
      <c r="E567" s="109" t="e">
        <f>INDEX(add_Services!M:M,MATCH('Italian Bonds Settings'!C268,add_Services!Q:Q,0),1)</f>
        <v>#N/A</v>
      </c>
      <c r="F567" s="111">
        <f>'Italian Bonds Settings'!D268</f>
        <v>0</v>
      </c>
      <c r="G567" s="109" t="str">
        <f>IF('Italian Bonds Settings'!C268&lt;&gt;"","TIN","")</f>
        <v/>
      </c>
      <c r="H567" s="129" t="e">
        <f>_xlfn.SWITCH('Italian Bonds Settings'!E268,"Aggregation","AGGREGATE","Gross","GROSS","Netting ('UNWIND')","NET","Netting with Strange Nets ('NET/SPLIT')","NET","Aggregation with Linking","AGGREGATE")</f>
        <v>#N/A</v>
      </c>
      <c r="I567" s="109" t="e">
        <f>_xlfn.SWITCH('Italian Bonds Settings'!F268,"released","RELEASED","on hold","HOLD")</f>
        <v>#N/A</v>
      </c>
      <c r="J567" s="129" t="e">
        <f>IF(H567&lt;&gt;"",IF('Italian Bonds Settings'!E268="Gross","",IF(OR('Italian Bonds Settings'!E268="Netting with Strange Nets ('NET/SPLIT')",'Italian Bonds Settings'!E268="Aggregation"),"NET/SPLIT","UNWIND")),"")</f>
        <v>#N/A</v>
      </c>
      <c r="K567" s="120" t="str">
        <f ca="1">IF(C567&lt;&gt;0,IF(ISNUMBER(YEAR('Signature Sheet'!$H$31)),'Signature Sheet'!H$31,NOW()),"")</f>
        <v/>
      </c>
      <c r="L567" s="119" t="str">
        <f>IFERROR(_xlfn.SWITCH('Italian Bonds Settings'!I268,"New","INSERT","Update","UPDATE", "Delete","DELETE"),"")</f>
        <v/>
      </c>
    </row>
    <row r="568" spans="1:12">
      <c r="A568" s="109" t="str">
        <f>IF('Italian Bonds Settings'!C269&lt;&gt;"","XEUR","")</f>
        <v/>
      </c>
      <c r="B568" s="109" t="str">
        <f>'Italian Bonds Settings'!A269</f>
        <v/>
      </c>
      <c r="C568" s="109">
        <f>'Italian Bonds Settings'!B269</f>
        <v>0</v>
      </c>
      <c r="D568" s="109" t="e">
        <f>INDEX(add_Services!L:L,MATCH('Italian Bonds Settings'!C269,add_Services!Q:Q,0),1)</f>
        <v>#N/A</v>
      </c>
      <c r="E568" s="109" t="e">
        <f>INDEX(add_Services!M:M,MATCH('Italian Bonds Settings'!C269,add_Services!Q:Q,0),1)</f>
        <v>#N/A</v>
      </c>
      <c r="F568" s="111">
        <f>'Italian Bonds Settings'!D269</f>
        <v>0</v>
      </c>
      <c r="G568" s="109" t="str">
        <f>IF('Italian Bonds Settings'!C269&lt;&gt;"","TIN","")</f>
        <v/>
      </c>
      <c r="H568" s="129" t="e">
        <f>_xlfn.SWITCH('Italian Bonds Settings'!E269,"Aggregation","AGGREGATE","Gross","GROSS","Netting ('UNWIND')","NET","Netting with Strange Nets ('NET/SPLIT')","NET","Aggregation with Linking","AGGREGATE")</f>
        <v>#N/A</v>
      </c>
      <c r="I568" s="109" t="e">
        <f>_xlfn.SWITCH('Italian Bonds Settings'!F269,"released","RELEASED","on hold","HOLD")</f>
        <v>#N/A</v>
      </c>
      <c r="J568" s="129" t="e">
        <f>IF(H568&lt;&gt;"",IF('Italian Bonds Settings'!E269="Gross","",IF(OR('Italian Bonds Settings'!E269="Netting with Strange Nets ('NET/SPLIT')",'Italian Bonds Settings'!E269="Aggregation"),"NET/SPLIT","UNWIND")),"")</f>
        <v>#N/A</v>
      </c>
      <c r="K568" s="120" t="str">
        <f ca="1">IF(C568&lt;&gt;0,IF(ISNUMBER(YEAR('Signature Sheet'!$H$31)),'Signature Sheet'!H$31,NOW()),"")</f>
        <v/>
      </c>
      <c r="L568" s="119" t="str">
        <f>IFERROR(_xlfn.SWITCH('Italian Bonds Settings'!I269,"New","INSERT","Update","UPDATE", "Delete","DELETE"),"")</f>
        <v/>
      </c>
    </row>
    <row r="569" spans="1:12">
      <c r="A569" s="109" t="str">
        <f>IF('Italian Bonds Settings'!C270&lt;&gt;"","XEUR","")</f>
        <v/>
      </c>
      <c r="B569" s="109" t="str">
        <f>'Italian Bonds Settings'!A270</f>
        <v/>
      </c>
      <c r="C569" s="109">
        <f>'Italian Bonds Settings'!B270</f>
        <v>0</v>
      </c>
      <c r="D569" s="109" t="e">
        <f>INDEX(add_Services!L:L,MATCH('Italian Bonds Settings'!C270,add_Services!Q:Q,0),1)</f>
        <v>#N/A</v>
      </c>
      <c r="E569" s="109" t="e">
        <f>INDEX(add_Services!M:M,MATCH('Italian Bonds Settings'!C270,add_Services!Q:Q,0),1)</f>
        <v>#N/A</v>
      </c>
      <c r="F569" s="111">
        <f>'Italian Bonds Settings'!D270</f>
        <v>0</v>
      </c>
      <c r="G569" s="109" t="str">
        <f>IF('Italian Bonds Settings'!C270&lt;&gt;"","TIN","")</f>
        <v/>
      </c>
      <c r="H569" s="129" t="e">
        <f>_xlfn.SWITCH('Italian Bonds Settings'!E270,"Aggregation","AGGREGATE","Gross","GROSS","Netting ('UNWIND')","NET","Netting with Strange Nets ('NET/SPLIT')","NET","Aggregation with Linking","AGGREGATE")</f>
        <v>#N/A</v>
      </c>
      <c r="I569" s="109" t="e">
        <f>_xlfn.SWITCH('Italian Bonds Settings'!F270,"released","RELEASED","on hold","HOLD")</f>
        <v>#N/A</v>
      </c>
      <c r="J569" s="129" t="e">
        <f>IF(H569&lt;&gt;"",IF('Italian Bonds Settings'!E270="Gross","",IF(OR('Italian Bonds Settings'!E270="Netting with Strange Nets ('NET/SPLIT')",'Italian Bonds Settings'!E270="Aggregation"),"NET/SPLIT","UNWIND")),"")</f>
        <v>#N/A</v>
      </c>
      <c r="K569" s="120" t="str">
        <f ca="1">IF(C569&lt;&gt;0,IF(ISNUMBER(YEAR('Signature Sheet'!$H$31)),'Signature Sheet'!H$31,NOW()),"")</f>
        <v/>
      </c>
      <c r="L569" s="119" t="str">
        <f>IFERROR(_xlfn.SWITCH('Italian Bonds Settings'!I270,"New","INSERT","Update","UPDATE", "Delete","DELETE"),"")</f>
        <v/>
      </c>
    </row>
    <row r="570" spans="1:12">
      <c r="A570" s="109" t="str">
        <f>IF('Italian Bonds Settings'!C271&lt;&gt;"","XEUR","")</f>
        <v/>
      </c>
      <c r="B570" s="109" t="str">
        <f>'Italian Bonds Settings'!A271</f>
        <v/>
      </c>
      <c r="C570" s="109">
        <f>'Italian Bonds Settings'!B271</f>
        <v>0</v>
      </c>
      <c r="D570" s="109" t="e">
        <f>INDEX(add_Services!L:L,MATCH('Italian Bonds Settings'!C271,add_Services!Q:Q,0),1)</f>
        <v>#N/A</v>
      </c>
      <c r="E570" s="109" t="e">
        <f>INDEX(add_Services!M:M,MATCH('Italian Bonds Settings'!C271,add_Services!Q:Q,0),1)</f>
        <v>#N/A</v>
      </c>
      <c r="F570" s="111">
        <f>'Italian Bonds Settings'!D271</f>
        <v>0</v>
      </c>
      <c r="G570" s="109" t="str">
        <f>IF('Italian Bonds Settings'!C271&lt;&gt;"","TIN","")</f>
        <v/>
      </c>
      <c r="H570" s="129" t="e">
        <f>_xlfn.SWITCH('Italian Bonds Settings'!E271,"Aggregation","AGGREGATE","Gross","GROSS","Netting ('UNWIND')","NET","Netting with Strange Nets ('NET/SPLIT')","NET","Aggregation with Linking","AGGREGATE")</f>
        <v>#N/A</v>
      </c>
      <c r="I570" s="109" t="e">
        <f>_xlfn.SWITCH('Italian Bonds Settings'!F271,"released","RELEASED","on hold","HOLD")</f>
        <v>#N/A</v>
      </c>
      <c r="J570" s="129" t="e">
        <f>IF(H570&lt;&gt;"",IF('Italian Bonds Settings'!E271="Gross","",IF(OR('Italian Bonds Settings'!E271="Netting with Strange Nets ('NET/SPLIT')",'Italian Bonds Settings'!E271="Aggregation"),"NET/SPLIT","UNWIND")),"")</f>
        <v>#N/A</v>
      </c>
      <c r="K570" s="120" t="str">
        <f ca="1">IF(C570&lt;&gt;0,IF(ISNUMBER(YEAR('Signature Sheet'!$H$31)),'Signature Sheet'!H$31,NOW()),"")</f>
        <v/>
      </c>
      <c r="L570" s="119" t="str">
        <f>IFERROR(_xlfn.SWITCH('Italian Bonds Settings'!I271,"New","INSERT","Update","UPDATE", "Delete","DELETE"),"")</f>
        <v/>
      </c>
    </row>
    <row r="571" spans="1:12">
      <c r="A571" s="109" t="str">
        <f>IF('Italian Bonds Settings'!C272&lt;&gt;"","XEUR","")</f>
        <v/>
      </c>
      <c r="B571" s="109" t="str">
        <f>'Italian Bonds Settings'!A272</f>
        <v/>
      </c>
      <c r="C571" s="109">
        <f>'Italian Bonds Settings'!B272</f>
        <v>0</v>
      </c>
      <c r="D571" s="109" t="e">
        <f>INDEX(add_Services!L:L,MATCH('Italian Bonds Settings'!C272,add_Services!Q:Q,0),1)</f>
        <v>#N/A</v>
      </c>
      <c r="E571" s="109" t="e">
        <f>INDEX(add_Services!M:M,MATCH('Italian Bonds Settings'!C272,add_Services!Q:Q,0),1)</f>
        <v>#N/A</v>
      </c>
      <c r="F571" s="111">
        <f>'Italian Bonds Settings'!D272</f>
        <v>0</v>
      </c>
      <c r="G571" s="109" t="str">
        <f>IF('Italian Bonds Settings'!C272&lt;&gt;"","TIN","")</f>
        <v/>
      </c>
      <c r="H571" s="129" t="e">
        <f>_xlfn.SWITCH('Italian Bonds Settings'!E272,"Aggregation","AGGREGATE","Gross","GROSS","Netting ('UNWIND')","NET","Netting with Strange Nets ('NET/SPLIT')","NET","Aggregation with Linking","AGGREGATE")</f>
        <v>#N/A</v>
      </c>
      <c r="I571" s="109" t="e">
        <f>_xlfn.SWITCH('Italian Bonds Settings'!F272,"released","RELEASED","on hold","HOLD")</f>
        <v>#N/A</v>
      </c>
      <c r="J571" s="129" t="e">
        <f>IF(H571&lt;&gt;"",IF('Italian Bonds Settings'!E272="Gross","",IF(OR('Italian Bonds Settings'!E272="Netting with Strange Nets ('NET/SPLIT')",'Italian Bonds Settings'!E272="Aggregation"),"NET/SPLIT","UNWIND")),"")</f>
        <v>#N/A</v>
      </c>
      <c r="K571" s="120" t="str">
        <f ca="1">IF(C571&lt;&gt;0,IF(ISNUMBER(YEAR('Signature Sheet'!$H$31)),'Signature Sheet'!H$31,NOW()),"")</f>
        <v/>
      </c>
      <c r="L571" s="119" t="str">
        <f>IFERROR(_xlfn.SWITCH('Italian Bonds Settings'!I272,"New","INSERT","Update","UPDATE", "Delete","DELETE"),"")</f>
        <v/>
      </c>
    </row>
    <row r="572" spans="1:12">
      <c r="A572" s="109" t="str">
        <f>IF('Italian Bonds Settings'!C273&lt;&gt;"","XEUR","")</f>
        <v/>
      </c>
      <c r="B572" s="109" t="str">
        <f>'Italian Bonds Settings'!A273</f>
        <v/>
      </c>
      <c r="C572" s="109">
        <f>'Italian Bonds Settings'!B273</f>
        <v>0</v>
      </c>
      <c r="D572" s="109" t="e">
        <f>INDEX(add_Services!L:L,MATCH('Italian Bonds Settings'!C273,add_Services!Q:Q,0),1)</f>
        <v>#N/A</v>
      </c>
      <c r="E572" s="109" t="e">
        <f>INDEX(add_Services!M:M,MATCH('Italian Bonds Settings'!C273,add_Services!Q:Q,0),1)</f>
        <v>#N/A</v>
      </c>
      <c r="F572" s="111">
        <f>'Italian Bonds Settings'!D273</f>
        <v>0</v>
      </c>
      <c r="G572" s="109" t="str">
        <f>IF('Italian Bonds Settings'!C273&lt;&gt;"","TIN","")</f>
        <v/>
      </c>
      <c r="H572" s="129" t="e">
        <f>_xlfn.SWITCH('Italian Bonds Settings'!E273,"Aggregation","AGGREGATE","Gross","GROSS","Netting ('UNWIND')","NET","Netting with Strange Nets ('NET/SPLIT')","NET","Aggregation with Linking","AGGREGATE")</f>
        <v>#N/A</v>
      </c>
      <c r="I572" s="109" t="e">
        <f>_xlfn.SWITCH('Italian Bonds Settings'!F273,"released","RELEASED","on hold","HOLD")</f>
        <v>#N/A</v>
      </c>
      <c r="J572" s="129" t="e">
        <f>IF(H572&lt;&gt;"",IF('Italian Bonds Settings'!E273="Gross","",IF(OR('Italian Bonds Settings'!E273="Netting with Strange Nets ('NET/SPLIT')",'Italian Bonds Settings'!E273="Aggregation"),"NET/SPLIT","UNWIND")),"")</f>
        <v>#N/A</v>
      </c>
      <c r="K572" s="120" t="str">
        <f ca="1">IF(C572&lt;&gt;0,IF(ISNUMBER(YEAR('Signature Sheet'!$H$31)),'Signature Sheet'!H$31,NOW()),"")</f>
        <v/>
      </c>
      <c r="L572" s="119" t="str">
        <f>IFERROR(_xlfn.SWITCH('Italian Bonds Settings'!I273,"New","INSERT","Update","UPDATE", "Delete","DELETE"),"")</f>
        <v/>
      </c>
    </row>
    <row r="573" spans="1:12">
      <c r="A573" s="109" t="str">
        <f>IF('Italian Bonds Settings'!C274&lt;&gt;"","XEUR","")</f>
        <v/>
      </c>
      <c r="B573" s="109" t="str">
        <f>'Italian Bonds Settings'!A274</f>
        <v/>
      </c>
      <c r="C573" s="109">
        <f>'Italian Bonds Settings'!B274</f>
        <v>0</v>
      </c>
      <c r="D573" s="109" t="e">
        <f>INDEX(add_Services!L:L,MATCH('Italian Bonds Settings'!C274,add_Services!Q:Q,0),1)</f>
        <v>#N/A</v>
      </c>
      <c r="E573" s="109" t="e">
        <f>INDEX(add_Services!M:M,MATCH('Italian Bonds Settings'!C274,add_Services!Q:Q,0),1)</f>
        <v>#N/A</v>
      </c>
      <c r="F573" s="111">
        <f>'Italian Bonds Settings'!D274</f>
        <v>0</v>
      </c>
      <c r="G573" s="109" t="str">
        <f>IF('Italian Bonds Settings'!C274&lt;&gt;"","TIN","")</f>
        <v/>
      </c>
      <c r="H573" s="129" t="e">
        <f>_xlfn.SWITCH('Italian Bonds Settings'!E274,"Aggregation","AGGREGATE","Gross","GROSS","Netting ('UNWIND')","NET","Netting with Strange Nets ('NET/SPLIT')","NET","Aggregation with Linking","AGGREGATE")</f>
        <v>#N/A</v>
      </c>
      <c r="I573" s="109" t="e">
        <f>_xlfn.SWITCH('Italian Bonds Settings'!F274,"released","RELEASED","on hold","HOLD")</f>
        <v>#N/A</v>
      </c>
      <c r="J573" s="129" t="e">
        <f>IF(H573&lt;&gt;"",IF('Italian Bonds Settings'!E274="Gross","",IF(OR('Italian Bonds Settings'!E274="Netting with Strange Nets ('NET/SPLIT')",'Italian Bonds Settings'!E274="Aggregation"),"NET/SPLIT","UNWIND")),"")</f>
        <v>#N/A</v>
      </c>
      <c r="K573" s="120" t="str">
        <f ca="1">IF(C573&lt;&gt;0,IF(ISNUMBER(YEAR('Signature Sheet'!$H$31)),'Signature Sheet'!H$31,NOW()),"")</f>
        <v/>
      </c>
      <c r="L573" s="119" t="str">
        <f>IFERROR(_xlfn.SWITCH('Italian Bonds Settings'!I274,"New","INSERT","Update","UPDATE", "Delete","DELETE"),"")</f>
        <v/>
      </c>
    </row>
    <row r="574" spans="1:12">
      <c r="A574" s="109" t="str">
        <f>IF('Italian Bonds Settings'!C275&lt;&gt;"","XEUR","")</f>
        <v/>
      </c>
      <c r="B574" s="109" t="str">
        <f>'Italian Bonds Settings'!A275</f>
        <v/>
      </c>
      <c r="C574" s="109">
        <f>'Italian Bonds Settings'!B275</f>
        <v>0</v>
      </c>
      <c r="D574" s="109" t="e">
        <f>INDEX(add_Services!L:L,MATCH('Italian Bonds Settings'!C275,add_Services!Q:Q,0),1)</f>
        <v>#N/A</v>
      </c>
      <c r="E574" s="109" t="e">
        <f>INDEX(add_Services!M:M,MATCH('Italian Bonds Settings'!C275,add_Services!Q:Q,0),1)</f>
        <v>#N/A</v>
      </c>
      <c r="F574" s="111">
        <f>'Italian Bonds Settings'!D275</f>
        <v>0</v>
      </c>
      <c r="G574" s="109" t="str">
        <f>IF('Italian Bonds Settings'!C275&lt;&gt;"","TIN","")</f>
        <v/>
      </c>
      <c r="H574" s="129" t="e">
        <f>_xlfn.SWITCH('Italian Bonds Settings'!E275,"Aggregation","AGGREGATE","Gross","GROSS","Netting ('UNWIND')","NET","Netting with Strange Nets ('NET/SPLIT')","NET","Aggregation with Linking","AGGREGATE")</f>
        <v>#N/A</v>
      </c>
      <c r="I574" s="109" t="e">
        <f>_xlfn.SWITCH('Italian Bonds Settings'!F275,"released","RELEASED","on hold","HOLD")</f>
        <v>#N/A</v>
      </c>
      <c r="J574" s="129" t="e">
        <f>IF(H574&lt;&gt;"",IF('Italian Bonds Settings'!E275="Gross","",IF(OR('Italian Bonds Settings'!E275="Netting with Strange Nets ('NET/SPLIT')",'Italian Bonds Settings'!E275="Aggregation"),"NET/SPLIT","UNWIND")),"")</f>
        <v>#N/A</v>
      </c>
      <c r="K574" s="120" t="str">
        <f ca="1">IF(C574&lt;&gt;0,IF(ISNUMBER(YEAR('Signature Sheet'!$H$31)),'Signature Sheet'!H$31,NOW()),"")</f>
        <v/>
      </c>
      <c r="L574" s="119" t="str">
        <f>IFERROR(_xlfn.SWITCH('Italian Bonds Settings'!I275,"New","INSERT","Update","UPDATE", "Delete","DELETE"),"")</f>
        <v/>
      </c>
    </row>
    <row r="575" spans="1:12">
      <c r="A575" s="109" t="str">
        <f>IF('Italian Bonds Settings'!C276&lt;&gt;"","XEUR","")</f>
        <v/>
      </c>
      <c r="B575" s="109" t="str">
        <f>'Italian Bonds Settings'!A276</f>
        <v/>
      </c>
      <c r="C575" s="109">
        <f>'Italian Bonds Settings'!B276</f>
        <v>0</v>
      </c>
      <c r="D575" s="109" t="e">
        <f>INDEX(add_Services!L:L,MATCH('Italian Bonds Settings'!C276,add_Services!Q:Q,0),1)</f>
        <v>#N/A</v>
      </c>
      <c r="E575" s="109" t="e">
        <f>INDEX(add_Services!M:M,MATCH('Italian Bonds Settings'!C276,add_Services!Q:Q,0),1)</f>
        <v>#N/A</v>
      </c>
      <c r="F575" s="111">
        <f>'Italian Bonds Settings'!D276</f>
        <v>0</v>
      </c>
      <c r="G575" s="109" t="str">
        <f>IF('Italian Bonds Settings'!C276&lt;&gt;"","TIN","")</f>
        <v/>
      </c>
      <c r="H575" s="129" t="e">
        <f>_xlfn.SWITCH('Italian Bonds Settings'!E276,"Aggregation","AGGREGATE","Gross","GROSS","Netting ('UNWIND')","NET","Netting with Strange Nets ('NET/SPLIT')","NET","Aggregation with Linking","AGGREGATE")</f>
        <v>#N/A</v>
      </c>
      <c r="I575" s="109" t="e">
        <f>_xlfn.SWITCH('Italian Bonds Settings'!F276,"released","RELEASED","on hold","HOLD")</f>
        <v>#N/A</v>
      </c>
      <c r="J575" s="129" t="e">
        <f>IF(H575&lt;&gt;"",IF('Italian Bonds Settings'!E276="Gross","",IF(OR('Italian Bonds Settings'!E276="Netting with Strange Nets ('NET/SPLIT')",'Italian Bonds Settings'!E276="Aggregation"),"NET/SPLIT","UNWIND")),"")</f>
        <v>#N/A</v>
      </c>
      <c r="K575" s="120" t="str">
        <f ca="1">IF(C575&lt;&gt;0,IF(ISNUMBER(YEAR('Signature Sheet'!$H$31)),'Signature Sheet'!H$31,NOW()),"")</f>
        <v/>
      </c>
      <c r="L575" s="119" t="str">
        <f>IFERROR(_xlfn.SWITCH('Italian Bonds Settings'!I276,"New","INSERT","Update","UPDATE", "Delete","DELETE"),"")</f>
        <v/>
      </c>
    </row>
    <row r="576" spans="1:12">
      <c r="A576" s="109" t="str">
        <f>IF('Italian Bonds Settings'!C277&lt;&gt;"","XEUR","")</f>
        <v/>
      </c>
      <c r="B576" s="109" t="str">
        <f>'Italian Bonds Settings'!A277</f>
        <v/>
      </c>
      <c r="C576" s="109">
        <f>'Italian Bonds Settings'!B277</f>
        <v>0</v>
      </c>
      <c r="D576" s="109" t="e">
        <f>INDEX(add_Services!L:L,MATCH('Italian Bonds Settings'!C277,add_Services!Q:Q,0),1)</f>
        <v>#N/A</v>
      </c>
      <c r="E576" s="109" t="e">
        <f>INDEX(add_Services!M:M,MATCH('Italian Bonds Settings'!C277,add_Services!Q:Q,0),1)</f>
        <v>#N/A</v>
      </c>
      <c r="F576" s="111">
        <f>'Italian Bonds Settings'!D277</f>
        <v>0</v>
      </c>
      <c r="G576" s="109" t="str">
        <f>IF('Italian Bonds Settings'!C277&lt;&gt;"","TIN","")</f>
        <v/>
      </c>
      <c r="H576" s="129" t="e">
        <f>_xlfn.SWITCH('Italian Bonds Settings'!E277,"Aggregation","AGGREGATE","Gross","GROSS","Netting ('UNWIND')","NET","Netting with Strange Nets ('NET/SPLIT')","NET","Aggregation with Linking","AGGREGATE")</f>
        <v>#N/A</v>
      </c>
      <c r="I576" s="109" t="e">
        <f>_xlfn.SWITCH('Italian Bonds Settings'!F277,"released","RELEASED","on hold","HOLD")</f>
        <v>#N/A</v>
      </c>
      <c r="J576" s="129" t="e">
        <f>IF(H576&lt;&gt;"",IF('Italian Bonds Settings'!E277="Gross","",IF(OR('Italian Bonds Settings'!E277="Netting with Strange Nets ('NET/SPLIT')",'Italian Bonds Settings'!E277="Aggregation"),"NET/SPLIT","UNWIND")),"")</f>
        <v>#N/A</v>
      </c>
      <c r="K576" s="120" t="str">
        <f ca="1">IF(C576&lt;&gt;0,IF(ISNUMBER(YEAR('Signature Sheet'!$H$31)),'Signature Sheet'!H$31,NOW()),"")</f>
        <v/>
      </c>
      <c r="L576" s="119" t="str">
        <f>IFERROR(_xlfn.SWITCH('Italian Bonds Settings'!I277,"New","INSERT","Update","UPDATE", "Delete","DELETE"),"")</f>
        <v/>
      </c>
    </row>
    <row r="577" spans="1:12">
      <c r="A577" s="109" t="str">
        <f>IF('Italian Bonds Settings'!C278&lt;&gt;"","XEUR","")</f>
        <v/>
      </c>
      <c r="B577" s="109" t="str">
        <f>'Italian Bonds Settings'!A278</f>
        <v/>
      </c>
      <c r="C577" s="109">
        <f>'Italian Bonds Settings'!B278</f>
        <v>0</v>
      </c>
      <c r="D577" s="109" t="e">
        <f>INDEX(add_Services!L:L,MATCH('Italian Bonds Settings'!C278,add_Services!Q:Q,0),1)</f>
        <v>#N/A</v>
      </c>
      <c r="E577" s="109" t="e">
        <f>INDEX(add_Services!M:M,MATCH('Italian Bonds Settings'!C278,add_Services!Q:Q,0),1)</f>
        <v>#N/A</v>
      </c>
      <c r="F577" s="111">
        <f>'Italian Bonds Settings'!D278</f>
        <v>0</v>
      </c>
      <c r="G577" s="109" t="str">
        <f>IF('Italian Bonds Settings'!C278&lt;&gt;"","TIN","")</f>
        <v/>
      </c>
      <c r="H577" s="129" t="e">
        <f>_xlfn.SWITCH('Italian Bonds Settings'!E278,"Aggregation","AGGREGATE","Gross","GROSS","Netting ('UNWIND')","NET","Netting with Strange Nets ('NET/SPLIT')","NET","Aggregation with Linking","AGGREGATE")</f>
        <v>#N/A</v>
      </c>
      <c r="I577" s="109" t="e">
        <f>_xlfn.SWITCH('Italian Bonds Settings'!F278,"released","RELEASED","on hold","HOLD")</f>
        <v>#N/A</v>
      </c>
      <c r="J577" s="129" t="e">
        <f>IF(H577&lt;&gt;"",IF('Italian Bonds Settings'!E278="Gross","",IF(OR('Italian Bonds Settings'!E278="Netting with Strange Nets ('NET/SPLIT')",'Italian Bonds Settings'!E278="Aggregation"),"NET/SPLIT","UNWIND")),"")</f>
        <v>#N/A</v>
      </c>
      <c r="K577" s="120" t="str">
        <f ca="1">IF(C577&lt;&gt;0,IF(ISNUMBER(YEAR('Signature Sheet'!$H$31)),'Signature Sheet'!H$31,NOW()),"")</f>
        <v/>
      </c>
      <c r="L577" s="119" t="str">
        <f>IFERROR(_xlfn.SWITCH('Italian Bonds Settings'!I278,"New","INSERT","Update","UPDATE", "Delete","DELETE"),"")</f>
        <v/>
      </c>
    </row>
    <row r="578" spans="1:12">
      <c r="A578" s="109" t="str">
        <f>IF('Italian Bonds Settings'!C279&lt;&gt;"","XEUR","")</f>
        <v/>
      </c>
      <c r="B578" s="109" t="str">
        <f>'Italian Bonds Settings'!A279</f>
        <v/>
      </c>
      <c r="C578" s="109">
        <f>'Italian Bonds Settings'!B279</f>
        <v>0</v>
      </c>
      <c r="D578" s="109" t="e">
        <f>INDEX(add_Services!L:L,MATCH('Italian Bonds Settings'!C279,add_Services!Q:Q,0),1)</f>
        <v>#N/A</v>
      </c>
      <c r="E578" s="109" t="e">
        <f>INDEX(add_Services!M:M,MATCH('Italian Bonds Settings'!C279,add_Services!Q:Q,0),1)</f>
        <v>#N/A</v>
      </c>
      <c r="F578" s="111">
        <f>'Italian Bonds Settings'!D279</f>
        <v>0</v>
      </c>
      <c r="G578" s="109" t="str">
        <f>IF('Italian Bonds Settings'!C279&lt;&gt;"","TIN","")</f>
        <v/>
      </c>
      <c r="H578" s="129" t="e">
        <f>_xlfn.SWITCH('Italian Bonds Settings'!E279,"Aggregation","AGGREGATE","Gross","GROSS","Netting ('UNWIND')","NET","Netting with Strange Nets ('NET/SPLIT')","NET","Aggregation with Linking","AGGREGATE")</f>
        <v>#N/A</v>
      </c>
      <c r="I578" s="109" t="e">
        <f>_xlfn.SWITCH('Italian Bonds Settings'!F279,"released","RELEASED","on hold","HOLD")</f>
        <v>#N/A</v>
      </c>
      <c r="J578" s="129" t="e">
        <f>IF(H578&lt;&gt;"",IF('Italian Bonds Settings'!E279="Gross","",IF(OR('Italian Bonds Settings'!E279="Netting with Strange Nets ('NET/SPLIT')",'Italian Bonds Settings'!E279="Aggregation"),"NET/SPLIT","UNWIND")),"")</f>
        <v>#N/A</v>
      </c>
      <c r="K578" s="120" t="str">
        <f ca="1">IF(C578&lt;&gt;0,IF(ISNUMBER(YEAR('Signature Sheet'!$H$31)),'Signature Sheet'!H$31,NOW()),"")</f>
        <v/>
      </c>
      <c r="L578" s="119" t="str">
        <f>IFERROR(_xlfn.SWITCH('Italian Bonds Settings'!I279,"New","INSERT","Update","UPDATE", "Delete","DELETE"),"")</f>
        <v/>
      </c>
    </row>
    <row r="579" spans="1:12">
      <c r="A579" s="109" t="str">
        <f>IF('Italian Bonds Settings'!C280&lt;&gt;"","XEUR","")</f>
        <v/>
      </c>
      <c r="B579" s="109" t="str">
        <f>'Italian Bonds Settings'!A280</f>
        <v/>
      </c>
      <c r="C579" s="109">
        <f>'Italian Bonds Settings'!B280</f>
        <v>0</v>
      </c>
      <c r="D579" s="109" t="e">
        <f>INDEX(add_Services!L:L,MATCH('Italian Bonds Settings'!C280,add_Services!Q:Q,0),1)</f>
        <v>#N/A</v>
      </c>
      <c r="E579" s="109" t="e">
        <f>INDEX(add_Services!M:M,MATCH('Italian Bonds Settings'!C280,add_Services!Q:Q,0),1)</f>
        <v>#N/A</v>
      </c>
      <c r="F579" s="111">
        <f>'Italian Bonds Settings'!D280</f>
        <v>0</v>
      </c>
      <c r="G579" s="109" t="str">
        <f>IF('Italian Bonds Settings'!C280&lt;&gt;"","TIN","")</f>
        <v/>
      </c>
      <c r="H579" s="129" t="e">
        <f>_xlfn.SWITCH('Italian Bonds Settings'!E280,"Aggregation","AGGREGATE","Gross","GROSS","Netting ('UNWIND')","NET","Netting with Strange Nets ('NET/SPLIT')","NET","Aggregation with Linking","AGGREGATE")</f>
        <v>#N/A</v>
      </c>
      <c r="I579" s="109" t="e">
        <f>_xlfn.SWITCH('Italian Bonds Settings'!F280,"released","RELEASED","on hold","HOLD")</f>
        <v>#N/A</v>
      </c>
      <c r="J579" s="129" t="e">
        <f>IF(H579&lt;&gt;"",IF('Italian Bonds Settings'!E280="Gross","",IF(OR('Italian Bonds Settings'!E280="Netting with Strange Nets ('NET/SPLIT')",'Italian Bonds Settings'!E280="Aggregation"),"NET/SPLIT","UNWIND")),"")</f>
        <v>#N/A</v>
      </c>
      <c r="K579" s="120" t="str">
        <f ca="1">IF(C579&lt;&gt;0,IF(ISNUMBER(YEAR('Signature Sheet'!$H$31)),'Signature Sheet'!H$31,NOW()),"")</f>
        <v/>
      </c>
      <c r="L579" s="119" t="str">
        <f>IFERROR(_xlfn.SWITCH('Italian Bonds Settings'!I280,"New","INSERT","Update","UPDATE", "Delete","DELETE"),"")</f>
        <v/>
      </c>
    </row>
    <row r="580" spans="1:12">
      <c r="A580" s="109" t="str">
        <f>IF('Italian Bonds Settings'!C281&lt;&gt;"","XEUR","")</f>
        <v/>
      </c>
      <c r="B580" s="109" t="str">
        <f>'Italian Bonds Settings'!A281</f>
        <v/>
      </c>
      <c r="C580" s="109">
        <f>'Italian Bonds Settings'!B281</f>
        <v>0</v>
      </c>
      <c r="D580" s="109" t="e">
        <f>INDEX(add_Services!L:L,MATCH('Italian Bonds Settings'!C281,add_Services!Q:Q,0),1)</f>
        <v>#N/A</v>
      </c>
      <c r="E580" s="109" t="e">
        <f>INDEX(add_Services!M:M,MATCH('Italian Bonds Settings'!C281,add_Services!Q:Q,0),1)</f>
        <v>#N/A</v>
      </c>
      <c r="F580" s="111">
        <f>'Italian Bonds Settings'!D281</f>
        <v>0</v>
      </c>
      <c r="G580" s="109" t="str">
        <f>IF('Italian Bonds Settings'!C281&lt;&gt;"","TIN","")</f>
        <v/>
      </c>
      <c r="H580" s="129" t="e">
        <f>_xlfn.SWITCH('Italian Bonds Settings'!E281,"Aggregation","AGGREGATE","Gross","GROSS","Netting ('UNWIND')","NET","Netting with Strange Nets ('NET/SPLIT')","NET","Aggregation with Linking","AGGREGATE")</f>
        <v>#N/A</v>
      </c>
      <c r="I580" s="109" t="e">
        <f>_xlfn.SWITCH('Italian Bonds Settings'!F281,"released","RELEASED","on hold","HOLD")</f>
        <v>#N/A</v>
      </c>
      <c r="J580" s="129" t="e">
        <f>IF(H580&lt;&gt;"",IF('Italian Bonds Settings'!E281="Gross","",IF(OR('Italian Bonds Settings'!E281="Netting with Strange Nets ('NET/SPLIT')",'Italian Bonds Settings'!E281="Aggregation"),"NET/SPLIT","UNWIND")),"")</f>
        <v>#N/A</v>
      </c>
      <c r="K580" s="120" t="str">
        <f ca="1">IF(C580&lt;&gt;0,IF(ISNUMBER(YEAR('Signature Sheet'!$H$31)),'Signature Sheet'!H$31,NOW()),"")</f>
        <v/>
      </c>
      <c r="L580" s="119" t="str">
        <f>IFERROR(_xlfn.SWITCH('Italian Bonds Settings'!I281,"New","INSERT","Update","UPDATE", "Delete","DELETE"),"")</f>
        <v/>
      </c>
    </row>
    <row r="581" spans="1:12">
      <c r="A581" s="109" t="str">
        <f>IF('Italian Bonds Settings'!C282&lt;&gt;"","XEUR","")</f>
        <v/>
      </c>
      <c r="B581" s="109" t="str">
        <f>'Italian Bonds Settings'!A282</f>
        <v/>
      </c>
      <c r="C581" s="109">
        <f>'Italian Bonds Settings'!B282</f>
        <v>0</v>
      </c>
      <c r="D581" s="109" t="e">
        <f>INDEX(add_Services!L:L,MATCH('Italian Bonds Settings'!C282,add_Services!Q:Q,0),1)</f>
        <v>#N/A</v>
      </c>
      <c r="E581" s="109" t="e">
        <f>INDEX(add_Services!M:M,MATCH('Italian Bonds Settings'!C282,add_Services!Q:Q,0),1)</f>
        <v>#N/A</v>
      </c>
      <c r="F581" s="111">
        <f>'Italian Bonds Settings'!D282</f>
        <v>0</v>
      </c>
      <c r="G581" s="109" t="str">
        <f>IF('Italian Bonds Settings'!C282&lt;&gt;"","TIN","")</f>
        <v/>
      </c>
      <c r="H581" s="129" t="e">
        <f>_xlfn.SWITCH('Italian Bonds Settings'!E282,"Aggregation","AGGREGATE","Gross","GROSS","Netting ('UNWIND')","NET","Netting with Strange Nets ('NET/SPLIT')","NET","Aggregation with Linking","AGGREGATE")</f>
        <v>#N/A</v>
      </c>
      <c r="I581" s="109" t="e">
        <f>_xlfn.SWITCH('Italian Bonds Settings'!F282,"released","RELEASED","on hold","HOLD")</f>
        <v>#N/A</v>
      </c>
      <c r="J581" s="129" t="e">
        <f>IF(H581&lt;&gt;"",IF('Italian Bonds Settings'!E282="Gross","",IF(OR('Italian Bonds Settings'!E282="Netting with Strange Nets ('NET/SPLIT')",'Italian Bonds Settings'!E282="Aggregation"),"NET/SPLIT","UNWIND")),"")</f>
        <v>#N/A</v>
      </c>
      <c r="K581" s="120" t="str">
        <f ca="1">IF(C581&lt;&gt;0,IF(ISNUMBER(YEAR('Signature Sheet'!$H$31)),'Signature Sheet'!H$31,NOW()),"")</f>
        <v/>
      </c>
      <c r="L581" s="119" t="str">
        <f>IFERROR(_xlfn.SWITCH('Italian Bonds Settings'!I282,"New","INSERT","Update","UPDATE", "Delete","DELETE"),"")</f>
        <v/>
      </c>
    </row>
    <row r="582" spans="1:12">
      <c r="A582" s="109" t="str">
        <f>IF('Italian Bonds Settings'!C283&lt;&gt;"","XEUR","")</f>
        <v/>
      </c>
      <c r="B582" s="109" t="str">
        <f>'Italian Bonds Settings'!A283</f>
        <v/>
      </c>
      <c r="C582" s="109">
        <f>'Italian Bonds Settings'!B283</f>
        <v>0</v>
      </c>
      <c r="D582" s="109" t="e">
        <f>INDEX(add_Services!L:L,MATCH('Italian Bonds Settings'!C283,add_Services!Q:Q,0),1)</f>
        <v>#N/A</v>
      </c>
      <c r="E582" s="109" t="e">
        <f>INDEX(add_Services!M:M,MATCH('Italian Bonds Settings'!C283,add_Services!Q:Q,0),1)</f>
        <v>#N/A</v>
      </c>
      <c r="F582" s="111">
        <f>'Italian Bonds Settings'!D283</f>
        <v>0</v>
      </c>
      <c r="G582" s="109" t="str">
        <f>IF('Italian Bonds Settings'!C283&lt;&gt;"","TIN","")</f>
        <v/>
      </c>
      <c r="H582" s="129" t="e">
        <f>_xlfn.SWITCH('Italian Bonds Settings'!E283,"Aggregation","AGGREGATE","Gross","GROSS","Netting ('UNWIND')","NET","Netting with Strange Nets ('NET/SPLIT')","NET","Aggregation with Linking","AGGREGATE")</f>
        <v>#N/A</v>
      </c>
      <c r="I582" s="109" t="e">
        <f>_xlfn.SWITCH('Italian Bonds Settings'!F283,"released","RELEASED","on hold","HOLD")</f>
        <v>#N/A</v>
      </c>
      <c r="J582" s="129" t="e">
        <f>IF(H582&lt;&gt;"",IF('Italian Bonds Settings'!E283="Gross","",IF(OR('Italian Bonds Settings'!E283="Netting with Strange Nets ('NET/SPLIT')",'Italian Bonds Settings'!E283="Aggregation"),"NET/SPLIT","UNWIND")),"")</f>
        <v>#N/A</v>
      </c>
      <c r="K582" s="120" t="str">
        <f ca="1">IF(C582&lt;&gt;0,IF(ISNUMBER(YEAR('Signature Sheet'!$H$31)),'Signature Sheet'!H$31,NOW()),"")</f>
        <v/>
      </c>
      <c r="L582" s="119" t="str">
        <f>IFERROR(_xlfn.SWITCH('Italian Bonds Settings'!I283,"New","INSERT","Update","UPDATE", "Delete","DELETE"),"")</f>
        <v/>
      </c>
    </row>
    <row r="583" spans="1:12">
      <c r="A583" s="109" t="str">
        <f>IF('Italian Bonds Settings'!C284&lt;&gt;"","XEUR","")</f>
        <v/>
      </c>
      <c r="B583" s="109" t="str">
        <f>'Italian Bonds Settings'!A284</f>
        <v/>
      </c>
      <c r="C583" s="109">
        <f>'Italian Bonds Settings'!B284</f>
        <v>0</v>
      </c>
      <c r="D583" s="109" t="e">
        <f>INDEX(add_Services!L:L,MATCH('Italian Bonds Settings'!C284,add_Services!Q:Q,0),1)</f>
        <v>#N/A</v>
      </c>
      <c r="E583" s="109" t="e">
        <f>INDEX(add_Services!M:M,MATCH('Italian Bonds Settings'!C284,add_Services!Q:Q,0),1)</f>
        <v>#N/A</v>
      </c>
      <c r="F583" s="111">
        <f>'Italian Bonds Settings'!D284</f>
        <v>0</v>
      </c>
      <c r="G583" s="109" t="str">
        <f>IF('Italian Bonds Settings'!C284&lt;&gt;"","TIN","")</f>
        <v/>
      </c>
      <c r="H583" s="129" t="e">
        <f>_xlfn.SWITCH('Italian Bonds Settings'!E284,"Aggregation","AGGREGATE","Gross","GROSS","Netting ('UNWIND')","NET","Netting with Strange Nets ('NET/SPLIT')","NET","Aggregation with Linking","AGGREGATE")</f>
        <v>#N/A</v>
      </c>
      <c r="I583" s="109" t="e">
        <f>_xlfn.SWITCH('Italian Bonds Settings'!F284,"released","RELEASED","on hold","HOLD")</f>
        <v>#N/A</v>
      </c>
      <c r="J583" s="129" t="e">
        <f>IF(H583&lt;&gt;"",IF('Italian Bonds Settings'!E284="Gross","",IF(OR('Italian Bonds Settings'!E284="Netting with Strange Nets ('NET/SPLIT')",'Italian Bonds Settings'!E284="Aggregation"),"NET/SPLIT","UNWIND")),"")</f>
        <v>#N/A</v>
      </c>
      <c r="K583" s="120" t="str">
        <f ca="1">IF(C583&lt;&gt;0,IF(ISNUMBER(YEAR('Signature Sheet'!$H$31)),'Signature Sheet'!H$31,NOW()),"")</f>
        <v/>
      </c>
      <c r="L583" s="119" t="str">
        <f>IFERROR(_xlfn.SWITCH('Italian Bonds Settings'!I284,"New","INSERT","Update","UPDATE", "Delete","DELETE"),"")</f>
        <v/>
      </c>
    </row>
    <row r="584" spans="1:12">
      <c r="A584" s="109" t="str">
        <f>IF('Italian Bonds Settings'!C285&lt;&gt;"","XEUR","")</f>
        <v/>
      </c>
      <c r="B584" s="109" t="str">
        <f>'Italian Bonds Settings'!A285</f>
        <v/>
      </c>
      <c r="C584" s="109">
        <f>'Italian Bonds Settings'!B285</f>
        <v>0</v>
      </c>
      <c r="D584" s="109" t="e">
        <f>INDEX(add_Services!L:L,MATCH('Italian Bonds Settings'!C285,add_Services!Q:Q,0),1)</f>
        <v>#N/A</v>
      </c>
      <c r="E584" s="109" t="e">
        <f>INDEX(add_Services!M:M,MATCH('Italian Bonds Settings'!C285,add_Services!Q:Q,0),1)</f>
        <v>#N/A</v>
      </c>
      <c r="F584" s="111">
        <f>'Italian Bonds Settings'!D285</f>
        <v>0</v>
      </c>
      <c r="G584" s="109" t="str">
        <f>IF('Italian Bonds Settings'!C285&lt;&gt;"","TIN","")</f>
        <v/>
      </c>
      <c r="H584" s="129" t="e">
        <f>_xlfn.SWITCH('Italian Bonds Settings'!E285,"Aggregation","AGGREGATE","Gross","GROSS","Netting ('UNWIND')","NET","Netting with Strange Nets ('NET/SPLIT')","NET","Aggregation with Linking","AGGREGATE")</f>
        <v>#N/A</v>
      </c>
      <c r="I584" s="109" t="e">
        <f>_xlfn.SWITCH('Italian Bonds Settings'!F285,"released","RELEASED","on hold","HOLD")</f>
        <v>#N/A</v>
      </c>
      <c r="J584" s="129" t="e">
        <f>IF(H584&lt;&gt;"",IF('Italian Bonds Settings'!E285="Gross","",IF(OR('Italian Bonds Settings'!E285="Netting with Strange Nets ('NET/SPLIT')",'Italian Bonds Settings'!E285="Aggregation"),"NET/SPLIT","UNWIND")),"")</f>
        <v>#N/A</v>
      </c>
      <c r="K584" s="120" t="str">
        <f ca="1">IF(C584&lt;&gt;0,IF(ISNUMBER(YEAR('Signature Sheet'!$H$31)),'Signature Sheet'!H$31,NOW()),"")</f>
        <v/>
      </c>
      <c r="L584" s="119" t="str">
        <f>IFERROR(_xlfn.SWITCH('Italian Bonds Settings'!I285,"New","INSERT","Update","UPDATE", "Delete","DELETE"),"")</f>
        <v/>
      </c>
    </row>
    <row r="585" spans="1:12">
      <c r="A585" s="109" t="str">
        <f>IF('Italian Bonds Settings'!C286&lt;&gt;"","XEUR","")</f>
        <v/>
      </c>
      <c r="B585" s="109" t="str">
        <f>'Italian Bonds Settings'!A286</f>
        <v/>
      </c>
      <c r="C585" s="109">
        <f>'Italian Bonds Settings'!B286</f>
        <v>0</v>
      </c>
      <c r="D585" s="109" t="e">
        <f>INDEX(add_Services!L:L,MATCH('Italian Bonds Settings'!C286,add_Services!Q:Q,0),1)</f>
        <v>#N/A</v>
      </c>
      <c r="E585" s="109" t="e">
        <f>INDEX(add_Services!M:M,MATCH('Italian Bonds Settings'!C286,add_Services!Q:Q,0),1)</f>
        <v>#N/A</v>
      </c>
      <c r="F585" s="111">
        <f>'Italian Bonds Settings'!D286</f>
        <v>0</v>
      </c>
      <c r="G585" s="109" t="str">
        <f>IF('Italian Bonds Settings'!C286&lt;&gt;"","TIN","")</f>
        <v/>
      </c>
      <c r="H585" s="129" t="e">
        <f>_xlfn.SWITCH('Italian Bonds Settings'!E286,"Aggregation","AGGREGATE","Gross","GROSS","Netting ('UNWIND')","NET","Netting with Strange Nets ('NET/SPLIT')","NET","Aggregation with Linking","AGGREGATE")</f>
        <v>#N/A</v>
      </c>
      <c r="I585" s="109" t="e">
        <f>_xlfn.SWITCH('Italian Bonds Settings'!F286,"released","RELEASED","on hold","HOLD")</f>
        <v>#N/A</v>
      </c>
      <c r="J585" s="129" t="e">
        <f>IF(H585&lt;&gt;"",IF('Italian Bonds Settings'!E286="Gross","",IF(OR('Italian Bonds Settings'!E286="Netting with Strange Nets ('NET/SPLIT')",'Italian Bonds Settings'!E286="Aggregation"),"NET/SPLIT","UNWIND")),"")</f>
        <v>#N/A</v>
      </c>
      <c r="K585" s="120" t="str">
        <f ca="1">IF(C585&lt;&gt;0,IF(ISNUMBER(YEAR('Signature Sheet'!$H$31)),'Signature Sheet'!H$31,NOW()),"")</f>
        <v/>
      </c>
      <c r="L585" s="119" t="str">
        <f>IFERROR(_xlfn.SWITCH('Italian Bonds Settings'!I286,"New","INSERT","Update","UPDATE", "Delete","DELETE"),"")</f>
        <v/>
      </c>
    </row>
    <row r="586" spans="1:12">
      <c r="A586" s="109" t="str">
        <f>IF('Italian Bonds Settings'!C287&lt;&gt;"","XEUR","")</f>
        <v/>
      </c>
      <c r="B586" s="109" t="str">
        <f>'Italian Bonds Settings'!A287</f>
        <v/>
      </c>
      <c r="C586" s="109">
        <f>'Italian Bonds Settings'!B287</f>
        <v>0</v>
      </c>
      <c r="D586" s="109" t="e">
        <f>INDEX(add_Services!L:L,MATCH('Italian Bonds Settings'!C287,add_Services!Q:Q,0),1)</f>
        <v>#N/A</v>
      </c>
      <c r="E586" s="109" t="e">
        <f>INDEX(add_Services!M:M,MATCH('Italian Bonds Settings'!C287,add_Services!Q:Q,0),1)</f>
        <v>#N/A</v>
      </c>
      <c r="F586" s="111">
        <f>'Italian Bonds Settings'!D287</f>
        <v>0</v>
      </c>
      <c r="G586" s="109" t="str">
        <f>IF('Italian Bonds Settings'!C287&lt;&gt;"","TIN","")</f>
        <v/>
      </c>
      <c r="H586" s="129" t="e">
        <f>_xlfn.SWITCH('Italian Bonds Settings'!E287,"Aggregation","AGGREGATE","Gross","GROSS","Netting ('UNWIND')","NET","Netting with Strange Nets ('NET/SPLIT')","NET","Aggregation with Linking","AGGREGATE")</f>
        <v>#N/A</v>
      </c>
      <c r="I586" s="109" t="e">
        <f>_xlfn.SWITCH('Italian Bonds Settings'!F287,"released","RELEASED","on hold","HOLD")</f>
        <v>#N/A</v>
      </c>
      <c r="J586" s="129" t="e">
        <f>IF(H586&lt;&gt;"",IF('Italian Bonds Settings'!E287="Gross","",IF(OR('Italian Bonds Settings'!E287="Netting with Strange Nets ('NET/SPLIT')",'Italian Bonds Settings'!E287="Aggregation"),"NET/SPLIT","UNWIND")),"")</f>
        <v>#N/A</v>
      </c>
      <c r="K586" s="120" t="str">
        <f ca="1">IF(C586&lt;&gt;0,IF(ISNUMBER(YEAR('Signature Sheet'!$H$31)),'Signature Sheet'!H$31,NOW()),"")</f>
        <v/>
      </c>
      <c r="L586" s="119" t="str">
        <f>IFERROR(_xlfn.SWITCH('Italian Bonds Settings'!I287,"New","INSERT","Update","UPDATE", "Delete","DELETE"),"")</f>
        <v/>
      </c>
    </row>
    <row r="587" spans="1:12">
      <c r="A587" s="109" t="str">
        <f>IF('Italian Bonds Settings'!C288&lt;&gt;"","XEUR","")</f>
        <v/>
      </c>
      <c r="B587" s="109" t="str">
        <f>'Italian Bonds Settings'!A288</f>
        <v/>
      </c>
      <c r="C587" s="109">
        <f>'Italian Bonds Settings'!B288</f>
        <v>0</v>
      </c>
      <c r="D587" s="109" t="e">
        <f>INDEX(add_Services!L:L,MATCH('Italian Bonds Settings'!C288,add_Services!Q:Q,0),1)</f>
        <v>#N/A</v>
      </c>
      <c r="E587" s="109" t="e">
        <f>INDEX(add_Services!M:M,MATCH('Italian Bonds Settings'!C288,add_Services!Q:Q,0),1)</f>
        <v>#N/A</v>
      </c>
      <c r="F587" s="111">
        <f>'Italian Bonds Settings'!D288</f>
        <v>0</v>
      </c>
      <c r="G587" s="109" t="str">
        <f>IF('Italian Bonds Settings'!C288&lt;&gt;"","TIN","")</f>
        <v/>
      </c>
      <c r="H587" s="129" t="e">
        <f>_xlfn.SWITCH('Italian Bonds Settings'!E288,"Aggregation","AGGREGATE","Gross","GROSS","Netting ('UNWIND')","NET","Netting with Strange Nets ('NET/SPLIT')","NET","Aggregation with Linking","AGGREGATE")</f>
        <v>#N/A</v>
      </c>
      <c r="I587" s="109" t="e">
        <f>_xlfn.SWITCH('Italian Bonds Settings'!F288,"released","RELEASED","on hold","HOLD")</f>
        <v>#N/A</v>
      </c>
      <c r="J587" s="129" t="e">
        <f>IF(H587&lt;&gt;"",IF('Italian Bonds Settings'!E288="Gross","",IF(OR('Italian Bonds Settings'!E288="Netting with Strange Nets ('NET/SPLIT')",'Italian Bonds Settings'!E288="Aggregation"),"NET/SPLIT","UNWIND")),"")</f>
        <v>#N/A</v>
      </c>
      <c r="K587" s="120" t="str">
        <f ca="1">IF(C587&lt;&gt;0,IF(ISNUMBER(YEAR('Signature Sheet'!$H$31)),'Signature Sheet'!H$31,NOW()),"")</f>
        <v/>
      </c>
      <c r="L587" s="119" t="str">
        <f>IFERROR(_xlfn.SWITCH('Italian Bonds Settings'!I288,"New","INSERT","Update","UPDATE", "Delete","DELETE"),"")</f>
        <v/>
      </c>
    </row>
    <row r="588" spans="1:12">
      <c r="A588" s="109" t="str">
        <f>IF('Italian Bonds Settings'!C289&lt;&gt;"","XEUR","")</f>
        <v/>
      </c>
      <c r="B588" s="109" t="str">
        <f>'Italian Bonds Settings'!A289</f>
        <v/>
      </c>
      <c r="C588" s="109">
        <f>'Italian Bonds Settings'!B289</f>
        <v>0</v>
      </c>
      <c r="D588" s="109" t="e">
        <f>INDEX(add_Services!L:L,MATCH('Italian Bonds Settings'!C289,add_Services!Q:Q,0),1)</f>
        <v>#N/A</v>
      </c>
      <c r="E588" s="109" t="e">
        <f>INDEX(add_Services!M:M,MATCH('Italian Bonds Settings'!C289,add_Services!Q:Q,0),1)</f>
        <v>#N/A</v>
      </c>
      <c r="F588" s="111">
        <f>'Italian Bonds Settings'!D289</f>
        <v>0</v>
      </c>
      <c r="G588" s="109" t="str">
        <f>IF('Italian Bonds Settings'!C289&lt;&gt;"","TIN","")</f>
        <v/>
      </c>
      <c r="H588" s="129" t="e">
        <f>_xlfn.SWITCH('Italian Bonds Settings'!E289,"Aggregation","AGGREGATE","Gross","GROSS","Netting ('UNWIND')","NET","Netting with Strange Nets ('NET/SPLIT')","NET","Aggregation with Linking","AGGREGATE")</f>
        <v>#N/A</v>
      </c>
      <c r="I588" s="109" t="e">
        <f>_xlfn.SWITCH('Italian Bonds Settings'!F289,"released","RELEASED","on hold","HOLD")</f>
        <v>#N/A</v>
      </c>
      <c r="J588" s="129" t="e">
        <f>IF(H588&lt;&gt;"",IF('Italian Bonds Settings'!E289="Gross","",IF(OR('Italian Bonds Settings'!E289="Netting with Strange Nets ('NET/SPLIT')",'Italian Bonds Settings'!E289="Aggregation"),"NET/SPLIT","UNWIND")),"")</f>
        <v>#N/A</v>
      </c>
      <c r="K588" s="120" t="str">
        <f ca="1">IF(C588&lt;&gt;0,IF(ISNUMBER(YEAR('Signature Sheet'!$H$31)),'Signature Sheet'!H$31,NOW()),"")</f>
        <v/>
      </c>
      <c r="L588" s="119" t="str">
        <f>IFERROR(_xlfn.SWITCH('Italian Bonds Settings'!I289,"New","INSERT","Update","UPDATE", "Delete","DELETE"),"")</f>
        <v/>
      </c>
    </row>
    <row r="589" spans="1:12">
      <c r="A589" s="109" t="str">
        <f>IF('Italian Bonds Settings'!C290&lt;&gt;"","XEUR","")</f>
        <v/>
      </c>
      <c r="B589" s="109" t="str">
        <f>'Italian Bonds Settings'!A290</f>
        <v/>
      </c>
      <c r="C589" s="109">
        <f>'Italian Bonds Settings'!B290</f>
        <v>0</v>
      </c>
      <c r="D589" s="109" t="e">
        <f>INDEX(add_Services!L:L,MATCH('Italian Bonds Settings'!C290,add_Services!Q:Q,0),1)</f>
        <v>#N/A</v>
      </c>
      <c r="E589" s="109" t="e">
        <f>INDEX(add_Services!M:M,MATCH('Italian Bonds Settings'!C290,add_Services!Q:Q,0),1)</f>
        <v>#N/A</v>
      </c>
      <c r="F589" s="111">
        <f>'Italian Bonds Settings'!D290</f>
        <v>0</v>
      </c>
      <c r="G589" s="109" t="str">
        <f>IF('Italian Bonds Settings'!C290&lt;&gt;"","TIN","")</f>
        <v/>
      </c>
      <c r="H589" s="129" t="e">
        <f>_xlfn.SWITCH('Italian Bonds Settings'!E290,"Aggregation","AGGREGATE","Gross","GROSS","Netting ('UNWIND')","NET","Netting with Strange Nets ('NET/SPLIT')","NET","Aggregation with Linking","AGGREGATE")</f>
        <v>#N/A</v>
      </c>
      <c r="I589" s="109" t="e">
        <f>_xlfn.SWITCH('Italian Bonds Settings'!F290,"released","RELEASED","on hold","HOLD")</f>
        <v>#N/A</v>
      </c>
      <c r="J589" s="129" t="e">
        <f>IF(H589&lt;&gt;"",IF('Italian Bonds Settings'!E290="Gross","",IF(OR('Italian Bonds Settings'!E290="Netting with Strange Nets ('NET/SPLIT')",'Italian Bonds Settings'!E290="Aggregation"),"NET/SPLIT","UNWIND")),"")</f>
        <v>#N/A</v>
      </c>
      <c r="K589" s="120" t="str">
        <f ca="1">IF(C589&lt;&gt;0,IF(ISNUMBER(YEAR('Signature Sheet'!$H$31)),'Signature Sheet'!H$31,NOW()),"")</f>
        <v/>
      </c>
      <c r="L589" s="119" t="str">
        <f>IFERROR(_xlfn.SWITCH('Italian Bonds Settings'!I290,"New","INSERT","Update","UPDATE", "Delete","DELETE"),"")</f>
        <v/>
      </c>
    </row>
    <row r="590" spans="1:12">
      <c r="A590" s="109" t="str">
        <f>IF('Italian Bonds Settings'!C291&lt;&gt;"","XEUR","")</f>
        <v/>
      </c>
      <c r="B590" s="109" t="str">
        <f>'Italian Bonds Settings'!A291</f>
        <v/>
      </c>
      <c r="C590" s="109">
        <f>'Italian Bonds Settings'!B291</f>
        <v>0</v>
      </c>
      <c r="D590" s="109" t="e">
        <f>INDEX(add_Services!L:L,MATCH('Italian Bonds Settings'!C291,add_Services!Q:Q,0),1)</f>
        <v>#N/A</v>
      </c>
      <c r="E590" s="109" t="e">
        <f>INDEX(add_Services!M:M,MATCH('Italian Bonds Settings'!C291,add_Services!Q:Q,0),1)</f>
        <v>#N/A</v>
      </c>
      <c r="F590" s="111">
        <f>'Italian Bonds Settings'!D291</f>
        <v>0</v>
      </c>
      <c r="G590" s="109" t="str">
        <f>IF('Italian Bonds Settings'!C291&lt;&gt;"","TIN","")</f>
        <v/>
      </c>
      <c r="H590" s="129" t="e">
        <f>_xlfn.SWITCH('Italian Bonds Settings'!E291,"Aggregation","AGGREGATE","Gross","GROSS","Netting ('UNWIND')","NET","Netting with Strange Nets ('NET/SPLIT')","NET","Aggregation with Linking","AGGREGATE")</f>
        <v>#N/A</v>
      </c>
      <c r="I590" s="109" t="e">
        <f>_xlfn.SWITCH('Italian Bonds Settings'!F291,"released","RELEASED","on hold","HOLD")</f>
        <v>#N/A</v>
      </c>
      <c r="J590" s="129" t="e">
        <f>IF(H590&lt;&gt;"",IF('Italian Bonds Settings'!E291="Gross","",IF(OR('Italian Bonds Settings'!E291="Netting with Strange Nets ('NET/SPLIT')",'Italian Bonds Settings'!E291="Aggregation"),"NET/SPLIT","UNWIND")),"")</f>
        <v>#N/A</v>
      </c>
      <c r="K590" s="120" t="str">
        <f ca="1">IF(C590&lt;&gt;0,IF(ISNUMBER(YEAR('Signature Sheet'!$H$31)),'Signature Sheet'!H$31,NOW()),"")</f>
        <v/>
      </c>
      <c r="L590" s="119" t="str">
        <f>IFERROR(_xlfn.SWITCH('Italian Bonds Settings'!I291,"New","INSERT","Update","UPDATE", "Delete","DELETE"),"")</f>
        <v/>
      </c>
    </row>
    <row r="591" spans="1:12">
      <c r="A591" s="109" t="str">
        <f>IF('Italian Bonds Settings'!C292&lt;&gt;"","XEUR","")</f>
        <v/>
      </c>
      <c r="B591" s="109" t="str">
        <f>'Italian Bonds Settings'!A292</f>
        <v/>
      </c>
      <c r="C591" s="109">
        <f>'Italian Bonds Settings'!B292</f>
        <v>0</v>
      </c>
      <c r="D591" s="109" t="e">
        <f>INDEX(add_Services!L:L,MATCH('Italian Bonds Settings'!C292,add_Services!Q:Q,0),1)</f>
        <v>#N/A</v>
      </c>
      <c r="E591" s="109" t="e">
        <f>INDEX(add_Services!M:M,MATCH('Italian Bonds Settings'!C292,add_Services!Q:Q,0),1)</f>
        <v>#N/A</v>
      </c>
      <c r="F591" s="111">
        <f>'Italian Bonds Settings'!D292</f>
        <v>0</v>
      </c>
      <c r="G591" s="109" t="str">
        <f>IF('Italian Bonds Settings'!C292&lt;&gt;"","TIN","")</f>
        <v/>
      </c>
      <c r="H591" s="129" t="e">
        <f>_xlfn.SWITCH('Italian Bonds Settings'!E292,"Aggregation","AGGREGATE","Gross","GROSS","Netting ('UNWIND')","NET","Netting with Strange Nets ('NET/SPLIT')","NET","Aggregation with Linking","AGGREGATE")</f>
        <v>#N/A</v>
      </c>
      <c r="I591" s="109" t="e">
        <f>_xlfn.SWITCH('Italian Bonds Settings'!F292,"released","RELEASED","on hold","HOLD")</f>
        <v>#N/A</v>
      </c>
      <c r="J591" s="129" t="e">
        <f>IF(H591&lt;&gt;"",IF('Italian Bonds Settings'!E292="Gross","",IF(OR('Italian Bonds Settings'!E292="Netting with Strange Nets ('NET/SPLIT')",'Italian Bonds Settings'!E292="Aggregation"),"NET/SPLIT","UNWIND")),"")</f>
        <v>#N/A</v>
      </c>
      <c r="K591" s="120" t="str">
        <f ca="1">IF(C591&lt;&gt;0,IF(ISNUMBER(YEAR('Signature Sheet'!$H$31)),'Signature Sheet'!H$31,NOW()),"")</f>
        <v/>
      </c>
      <c r="L591" s="119" t="str">
        <f>IFERROR(_xlfn.SWITCH('Italian Bonds Settings'!I292,"New","INSERT","Update","UPDATE", "Delete","DELETE"),"")</f>
        <v/>
      </c>
    </row>
    <row r="592" spans="1:12">
      <c r="A592" s="109" t="str">
        <f>IF('Italian Bonds Settings'!C293&lt;&gt;"","XEUR","")</f>
        <v/>
      </c>
      <c r="B592" s="109" t="str">
        <f>'Italian Bonds Settings'!A293</f>
        <v/>
      </c>
      <c r="C592" s="109">
        <f>'Italian Bonds Settings'!B293</f>
        <v>0</v>
      </c>
      <c r="D592" s="109" t="e">
        <f>INDEX(add_Services!L:L,MATCH('Italian Bonds Settings'!C293,add_Services!Q:Q,0),1)</f>
        <v>#N/A</v>
      </c>
      <c r="E592" s="109" t="e">
        <f>INDEX(add_Services!M:M,MATCH('Italian Bonds Settings'!C293,add_Services!Q:Q,0),1)</f>
        <v>#N/A</v>
      </c>
      <c r="F592" s="111">
        <f>'Italian Bonds Settings'!D293</f>
        <v>0</v>
      </c>
      <c r="G592" s="109" t="str">
        <f>IF('Italian Bonds Settings'!C293&lt;&gt;"","TIN","")</f>
        <v/>
      </c>
      <c r="H592" s="129" t="e">
        <f>_xlfn.SWITCH('Italian Bonds Settings'!E293,"Aggregation","AGGREGATE","Gross","GROSS","Netting ('UNWIND')","NET","Netting with Strange Nets ('NET/SPLIT')","NET","Aggregation with Linking","AGGREGATE")</f>
        <v>#N/A</v>
      </c>
      <c r="I592" s="109" t="e">
        <f>_xlfn.SWITCH('Italian Bonds Settings'!F293,"released","RELEASED","on hold","HOLD")</f>
        <v>#N/A</v>
      </c>
      <c r="J592" s="129" t="e">
        <f>IF(H592&lt;&gt;"",IF('Italian Bonds Settings'!E293="Gross","",IF(OR('Italian Bonds Settings'!E293="Netting with Strange Nets ('NET/SPLIT')",'Italian Bonds Settings'!E293="Aggregation"),"NET/SPLIT","UNWIND")),"")</f>
        <v>#N/A</v>
      </c>
      <c r="K592" s="120" t="str">
        <f ca="1">IF(C592&lt;&gt;0,IF(ISNUMBER(YEAR('Signature Sheet'!$H$31)),'Signature Sheet'!H$31,NOW()),"")</f>
        <v/>
      </c>
      <c r="L592" s="119" t="str">
        <f>IFERROR(_xlfn.SWITCH('Italian Bonds Settings'!I293,"New","INSERT","Update","UPDATE", "Delete","DELETE"),"")</f>
        <v/>
      </c>
    </row>
    <row r="593" spans="1:12">
      <c r="A593" s="109" t="str">
        <f>IF('Italian Bonds Settings'!C294&lt;&gt;"","XEUR","")</f>
        <v/>
      </c>
      <c r="B593" s="109" t="str">
        <f>'Italian Bonds Settings'!A294</f>
        <v/>
      </c>
      <c r="C593" s="109">
        <f>'Italian Bonds Settings'!B294</f>
        <v>0</v>
      </c>
      <c r="D593" s="109" t="e">
        <f>INDEX(add_Services!L:L,MATCH('Italian Bonds Settings'!C294,add_Services!Q:Q,0),1)</f>
        <v>#N/A</v>
      </c>
      <c r="E593" s="109" t="e">
        <f>INDEX(add_Services!M:M,MATCH('Italian Bonds Settings'!C294,add_Services!Q:Q,0),1)</f>
        <v>#N/A</v>
      </c>
      <c r="F593" s="111">
        <f>'Italian Bonds Settings'!D294</f>
        <v>0</v>
      </c>
      <c r="G593" s="109" t="str">
        <f>IF('Italian Bonds Settings'!C294&lt;&gt;"","TIN","")</f>
        <v/>
      </c>
      <c r="H593" s="129" t="e">
        <f>_xlfn.SWITCH('Italian Bonds Settings'!E294,"Aggregation","AGGREGATE","Gross","GROSS","Netting ('UNWIND')","NET","Netting with Strange Nets ('NET/SPLIT')","NET","Aggregation with Linking","AGGREGATE")</f>
        <v>#N/A</v>
      </c>
      <c r="I593" s="109" t="e">
        <f>_xlfn.SWITCH('Italian Bonds Settings'!F294,"released","RELEASED","on hold","HOLD")</f>
        <v>#N/A</v>
      </c>
      <c r="J593" s="129" t="e">
        <f>IF(H593&lt;&gt;"",IF('Italian Bonds Settings'!E294="Gross","",IF(OR('Italian Bonds Settings'!E294="Netting with Strange Nets ('NET/SPLIT')",'Italian Bonds Settings'!E294="Aggregation"),"NET/SPLIT","UNWIND")),"")</f>
        <v>#N/A</v>
      </c>
      <c r="K593" s="120" t="str">
        <f ca="1">IF(C593&lt;&gt;0,IF(ISNUMBER(YEAR('Signature Sheet'!$H$31)),'Signature Sheet'!H$31,NOW()),"")</f>
        <v/>
      </c>
      <c r="L593" s="119" t="str">
        <f>IFERROR(_xlfn.SWITCH('Italian Bonds Settings'!I294,"New","INSERT","Update","UPDATE", "Delete","DELETE"),"")</f>
        <v/>
      </c>
    </row>
    <row r="594" spans="1:12">
      <c r="A594" s="109" t="str">
        <f>IF('Italian Bonds Settings'!C295&lt;&gt;"","XEUR","")</f>
        <v/>
      </c>
      <c r="B594" s="109" t="str">
        <f>'Italian Bonds Settings'!A295</f>
        <v/>
      </c>
      <c r="C594" s="109">
        <f>'Italian Bonds Settings'!B295</f>
        <v>0</v>
      </c>
      <c r="D594" s="109" t="e">
        <f>INDEX(add_Services!L:L,MATCH('Italian Bonds Settings'!C295,add_Services!Q:Q,0),1)</f>
        <v>#N/A</v>
      </c>
      <c r="E594" s="109" t="e">
        <f>INDEX(add_Services!M:M,MATCH('Italian Bonds Settings'!C295,add_Services!Q:Q,0),1)</f>
        <v>#N/A</v>
      </c>
      <c r="F594" s="111">
        <f>'Italian Bonds Settings'!D295</f>
        <v>0</v>
      </c>
      <c r="G594" s="109" t="str">
        <f>IF('Italian Bonds Settings'!C295&lt;&gt;"","TIN","")</f>
        <v/>
      </c>
      <c r="H594" s="129" t="e">
        <f>_xlfn.SWITCH('Italian Bonds Settings'!E295,"Aggregation","AGGREGATE","Gross","GROSS","Netting ('UNWIND')","NET","Netting with Strange Nets ('NET/SPLIT')","NET","Aggregation with Linking","AGGREGATE")</f>
        <v>#N/A</v>
      </c>
      <c r="I594" s="109" t="e">
        <f>_xlfn.SWITCH('Italian Bonds Settings'!F295,"released","RELEASED","on hold","HOLD")</f>
        <v>#N/A</v>
      </c>
      <c r="J594" s="129" t="e">
        <f>IF(H594&lt;&gt;"",IF('Italian Bonds Settings'!E295="Gross","",IF(OR('Italian Bonds Settings'!E295="Netting with Strange Nets ('NET/SPLIT')",'Italian Bonds Settings'!E295="Aggregation"),"NET/SPLIT","UNWIND")),"")</f>
        <v>#N/A</v>
      </c>
      <c r="K594" s="120" t="str">
        <f ca="1">IF(C594&lt;&gt;0,IF(ISNUMBER(YEAR('Signature Sheet'!$H$31)),'Signature Sheet'!H$31,NOW()),"")</f>
        <v/>
      </c>
      <c r="L594" s="119" t="str">
        <f>IFERROR(_xlfn.SWITCH('Italian Bonds Settings'!I295,"New","INSERT","Update","UPDATE", "Delete","DELETE"),"")</f>
        <v/>
      </c>
    </row>
    <row r="595" spans="1:12">
      <c r="A595" s="109" t="str">
        <f>IF('Italian Bonds Settings'!C296&lt;&gt;"","XEUR","")</f>
        <v/>
      </c>
      <c r="B595" s="109" t="str">
        <f>'Italian Bonds Settings'!A296</f>
        <v/>
      </c>
      <c r="C595" s="109">
        <f>'Italian Bonds Settings'!B296</f>
        <v>0</v>
      </c>
      <c r="D595" s="109" t="e">
        <f>INDEX(add_Services!L:L,MATCH('Italian Bonds Settings'!C296,add_Services!Q:Q,0),1)</f>
        <v>#N/A</v>
      </c>
      <c r="E595" s="109" t="e">
        <f>INDEX(add_Services!M:M,MATCH('Italian Bonds Settings'!C296,add_Services!Q:Q,0),1)</f>
        <v>#N/A</v>
      </c>
      <c r="F595" s="111">
        <f>'Italian Bonds Settings'!D296</f>
        <v>0</v>
      </c>
      <c r="G595" s="109" t="str">
        <f>IF('Italian Bonds Settings'!C296&lt;&gt;"","TIN","")</f>
        <v/>
      </c>
      <c r="H595" s="129" t="e">
        <f>_xlfn.SWITCH('Italian Bonds Settings'!E296,"Aggregation","AGGREGATE","Gross","GROSS","Netting ('UNWIND')","NET","Netting with Strange Nets ('NET/SPLIT')","NET","Aggregation with Linking","AGGREGATE")</f>
        <v>#N/A</v>
      </c>
      <c r="I595" s="109" t="e">
        <f>_xlfn.SWITCH('Italian Bonds Settings'!F296,"released","RELEASED","on hold","HOLD")</f>
        <v>#N/A</v>
      </c>
      <c r="J595" s="129" t="e">
        <f>IF(H595&lt;&gt;"",IF('Italian Bonds Settings'!E296="Gross","",IF(OR('Italian Bonds Settings'!E296="Netting with Strange Nets ('NET/SPLIT')",'Italian Bonds Settings'!E296="Aggregation"),"NET/SPLIT","UNWIND")),"")</f>
        <v>#N/A</v>
      </c>
      <c r="K595" s="120" t="str">
        <f ca="1">IF(C595&lt;&gt;0,IF(ISNUMBER(YEAR('Signature Sheet'!$H$31)),'Signature Sheet'!H$31,NOW()),"")</f>
        <v/>
      </c>
      <c r="L595" s="119" t="str">
        <f>IFERROR(_xlfn.SWITCH('Italian Bonds Settings'!I296,"New","INSERT","Update","UPDATE", "Delete","DELETE"),"")</f>
        <v/>
      </c>
    </row>
    <row r="596" spans="1:12">
      <c r="A596" s="109" t="str">
        <f>IF('Italian Bonds Settings'!C297&lt;&gt;"","XEUR","")</f>
        <v/>
      </c>
      <c r="B596" s="109" t="str">
        <f>'Italian Bonds Settings'!A297</f>
        <v/>
      </c>
      <c r="C596" s="109">
        <f>'Italian Bonds Settings'!B297</f>
        <v>0</v>
      </c>
      <c r="D596" s="109" t="e">
        <f>INDEX(add_Services!L:L,MATCH('Italian Bonds Settings'!C297,add_Services!Q:Q,0),1)</f>
        <v>#N/A</v>
      </c>
      <c r="E596" s="109" t="e">
        <f>INDEX(add_Services!M:M,MATCH('Italian Bonds Settings'!C297,add_Services!Q:Q,0),1)</f>
        <v>#N/A</v>
      </c>
      <c r="F596" s="111">
        <f>'Italian Bonds Settings'!D297</f>
        <v>0</v>
      </c>
      <c r="G596" s="109" t="str">
        <f>IF('Italian Bonds Settings'!C297&lt;&gt;"","TIN","")</f>
        <v/>
      </c>
      <c r="H596" s="129" t="e">
        <f>_xlfn.SWITCH('Italian Bonds Settings'!E297,"Aggregation","AGGREGATE","Gross","GROSS","Netting ('UNWIND')","NET","Netting with Strange Nets ('NET/SPLIT')","NET","Aggregation with Linking","AGGREGATE")</f>
        <v>#N/A</v>
      </c>
      <c r="I596" s="109" t="e">
        <f>_xlfn.SWITCH('Italian Bonds Settings'!F297,"released","RELEASED","on hold","HOLD")</f>
        <v>#N/A</v>
      </c>
      <c r="J596" s="129" t="e">
        <f>IF(H596&lt;&gt;"",IF('Italian Bonds Settings'!E297="Gross","",IF(OR('Italian Bonds Settings'!E297="Netting with Strange Nets ('NET/SPLIT')",'Italian Bonds Settings'!E297="Aggregation"),"NET/SPLIT","UNWIND")),"")</f>
        <v>#N/A</v>
      </c>
      <c r="K596" s="120" t="str">
        <f ca="1">IF(C596&lt;&gt;0,IF(ISNUMBER(YEAR('Signature Sheet'!$H$31)),'Signature Sheet'!H$31,NOW()),"")</f>
        <v/>
      </c>
      <c r="L596" s="119" t="str">
        <f>IFERROR(_xlfn.SWITCH('Italian Bonds Settings'!I297,"New","INSERT","Update","UPDATE", "Delete","DELETE"),"")</f>
        <v/>
      </c>
    </row>
    <row r="597" spans="1:12">
      <c r="A597" s="109" t="str">
        <f>IF('Italian Bonds Settings'!C298&lt;&gt;"","XEUR","")</f>
        <v/>
      </c>
      <c r="B597" s="109" t="str">
        <f>'Italian Bonds Settings'!A298</f>
        <v/>
      </c>
      <c r="C597" s="109">
        <f>'Italian Bonds Settings'!B298</f>
        <v>0</v>
      </c>
      <c r="D597" s="109" t="e">
        <f>INDEX(add_Services!L:L,MATCH('Italian Bonds Settings'!C298,add_Services!Q:Q,0),1)</f>
        <v>#N/A</v>
      </c>
      <c r="E597" s="109" t="e">
        <f>INDEX(add_Services!M:M,MATCH('Italian Bonds Settings'!C298,add_Services!Q:Q,0),1)</f>
        <v>#N/A</v>
      </c>
      <c r="F597" s="111">
        <f>'Italian Bonds Settings'!D298</f>
        <v>0</v>
      </c>
      <c r="G597" s="109" t="str">
        <f>IF('Italian Bonds Settings'!C298&lt;&gt;"","TIN","")</f>
        <v/>
      </c>
      <c r="H597" s="129" t="e">
        <f>_xlfn.SWITCH('Italian Bonds Settings'!E298,"Aggregation","AGGREGATE","Gross","GROSS","Netting ('UNWIND')","NET","Netting with Strange Nets ('NET/SPLIT')","NET","Aggregation with Linking","AGGREGATE")</f>
        <v>#N/A</v>
      </c>
      <c r="I597" s="109" t="e">
        <f>_xlfn.SWITCH('Italian Bonds Settings'!F298,"released","RELEASED","on hold","HOLD")</f>
        <v>#N/A</v>
      </c>
      <c r="J597" s="129" t="e">
        <f>IF(H597&lt;&gt;"",IF('Italian Bonds Settings'!E298="Gross","",IF(OR('Italian Bonds Settings'!E298="Netting with Strange Nets ('NET/SPLIT')",'Italian Bonds Settings'!E298="Aggregation"),"NET/SPLIT","UNWIND")),"")</f>
        <v>#N/A</v>
      </c>
      <c r="K597" s="120" t="str">
        <f ca="1">IF(C597&lt;&gt;0,IF(ISNUMBER(YEAR('Signature Sheet'!$H$31)),'Signature Sheet'!H$31,NOW()),"")</f>
        <v/>
      </c>
      <c r="L597" s="119" t="str">
        <f>IFERROR(_xlfn.SWITCH('Italian Bonds Settings'!I298,"New","INSERT","Update","UPDATE", "Delete","DELETE"),"")</f>
        <v/>
      </c>
    </row>
    <row r="598" spans="1:12">
      <c r="A598" s="109" t="str">
        <f>IF('Italian Bonds Settings'!C299&lt;&gt;"","XEUR","")</f>
        <v/>
      </c>
      <c r="B598" s="109" t="str">
        <f>'Italian Bonds Settings'!A299</f>
        <v/>
      </c>
      <c r="C598" s="109">
        <f>'Italian Bonds Settings'!B299</f>
        <v>0</v>
      </c>
      <c r="D598" s="109" t="e">
        <f>INDEX(add_Services!L:L,MATCH('Italian Bonds Settings'!C299,add_Services!Q:Q,0),1)</f>
        <v>#N/A</v>
      </c>
      <c r="E598" s="109" t="e">
        <f>INDEX(add_Services!M:M,MATCH('Italian Bonds Settings'!C299,add_Services!Q:Q,0),1)</f>
        <v>#N/A</v>
      </c>
      <c r="F598" s="111">
        <f>'Italian Bonds Settings'!D299</f>
        <v>0</v>
      </c>
      <c r="G598" s="109" t="str">
        <f>IF('Italian Bonds Settings'!C299&lt;&gt;"","TIN","")</f>
        <v/>
      </c>
      <c r="H598" s="129" t="e">
        <f>_xlfn.SWITCH('Italian Bonds Settings'!E299,"Aggregation","AGGREGATE","Gross","GROSS","Netting ('UNWIND')","NET","Netting with Strange Nets ('NET/SPLIT')","NET","Aggregation with Linking","AGGREGATE")</f>
        <v>#N/A</v>
      </c>
      <c r="I598" s="109" t="e">
        <f>_xlfn.SWITCH('Italian Bonds Settings'!F299,"released","RELEASED","on hold","HOLD")</f>
        <v>#N/A</v>
      </c>
      <c r="J598" s="129" t="e">
        <f>IF(H598&lt;&gt;"",IF('Italian Bonds Settings'!E299="Gross","",IF(OR('Italian Bonds Settings'!E299="Netting with Strange Nets ('NET/SPLIT')",'Italian Bonds Settings'!E299="Aggregation"),"NET/SPLIT","UNWIND")),"")</f>
        <v>#N/A</v>
      </c>
      <c r="K598" s="120" t="str">
        <f ca="1">IF(C598&lt;&gt;0,IF(ISNUMBER(YEAR('Signature Sheet'!$H$31)),'Signature Sheet'!H$31,NOW()),"")</f>
        <v/>
      </c>
      <c r="L598" s="119" t="str">
        <f>IFERROR(_xlfn.SWITCH('Italian Bonds Settings'!I299,"New","INSERT","Update","UPDATE", "Delete","DELETE"),"")</f>
        <v/>
      </c>
    </row>
    <row r="599" spans="1:12">
      <c r="A599" s="109" t="str">
        <f>IF('Italian Bonds Settings'!C300&lt;&gt;"","XEUR","")</f>
        <v/>
      </c>
      <c r="B599" s="109" t="str">
        <f>'Italian Bonds Settings'!A300</f>
        <v/>
      </c>
      <c r="C599" s="109">
        <f>'Italian Bonds Settings'!B300</f>
        <v>0</v>
      </c>
      <c r="D599" s="109" t="e">
        <f>INDEX(add_Services!L:L,MATCH('Italian Bonds Settings'!C300,add_Services!Q:Q,0),1)</f>
        <v>#N/A</v>
      </c>
      <c r="E599" s="109" t="e">
        <f>INDEX(add_Services!M:M,MATCH('Italian Bonds Settings'!C300,add_Services!Q:Q,0),1)</f>
        <v>#N/A</v>
      </c>
      <c r="F599" s="111">
        <f>'Italian Bonds Settings'!D300</f>
        <v>0</v>
      </c>
      <c r="G599" s="109" t="str">
        <f>IF('Italian Bonds Settings'!C300&lt;&gt;"","TIN","")</f>
        <v/>
      </c>
      <c r="H599" s="129" t="e">
        <f>_xlfn.SWITCH('Italian Bonds Settings'!E300,"Aggregation","AGGREGATE","Gross","GROSS","Netting ('UNWIND')","NET","Netting with Strange Nets ('NET/SPLIT')","NET","Aggregation with Linking","AGGREGATE")</f>
        <v>#N/A</v>
      </c>
      <c r="I599" s="109" t="e">
        <f>_xlfn.SWITCH('Italian Bonds Settings'!F300,"released","RELEASED","on hold","HOLD")</f>
        <v>#N/A</v>
      </c>
      <c r="J599" s="129" t="e">
        <f>IF(H599&lt;&gt;"",IF('Italian Bonds Settings'!E300="Gross","",IF(OR('Italian Bonds Settings'!E300="Netting with Strange Nets ('NET/SPLIT')",'Italian Bonds Settings'!E300="Aggregation"),"NET/SPLIT","UNWIND")),"")</f>
        <v>#N/A</v>
      </c>
      <c r="K599" s="120" t="str">
        <f ca="1">IF(C599&lt;&gt;0,IF(ISNUMBER(YEAR('Signature Sheet'!$H$31)),'Signature Sheet'!H$31,NOW()),"")</f>
        <v/>
      </c>
      <c r="L599" s="119" t="str">
        <f>IFERROR(_xlfn.SWITCH('Italian Bonds Settings'!I300,"New","INSERT","Update","UPDATE", "Delete","DELETE"),"")</f>
        <v/>
      </c>
    </row>
    <row r="600" spans="1:12">
      <c r="A600" s="114" t="str">
        <f>IF('Processing Settings'!C2="Xetra|Börse Frankfurt","XFRA","")</f>
        <v/>
      </c>
      <c r="B600" s="114" t="str">
        <f>IF('Processing Settings'!C2="Xetra|Börse Frankfurt",'Processing Settings'!A2,"#N/A")</f>
        <v>#N/A</v>
      </c>
      <c r="C600" s="114" t="str">
        <f>IF('Processing Settings'!C2="Xetra|Börse Frankfurt",'Processing Settings'!B2,"#N/A")</f>
        <v>#N/A</v>
      </c>
      <c r="D600" s="117" t="str">
        <f>IF('Processing Settings'!C2="Xetra|Börse Frankfurt",IF('Processing Settings'!D2="CBF(I)","CBL",'Processing Settings'!D2),"#N/A")</f>
        <v>#N/A</v>
      </c>
      <c r="E600" s="118" t="str">
        <f>IF('Processing Settings'!C2="Xetra|Börse Frankfurt",'Processing Settings'!E2,"#N/A")</f>
        <v>#N/A</v>
      </c>
      <c r="F600" s="118" t="str">
        <f>IF('Processing Settings'!C2="Xetra|Börse Frankfurt",'Processing Settings'!F2,"#N/A")</f>
        <v>#N/A</v>
      </c>
      <c r="G600" s="118" t="str">
        <f>IF(AND('Processing Settings'!C2="Xetra|Börse Frankfurt",'Processing Settings'!E2&lt;&gt;""),"DEF","#N/A")</f>
        <v>#N/A</v>
      </c>
      <c r="H600" s="118" t="str">
        <f>IF('Processing Settings'!C2="Xetra|Börse Frankfurt",_xlfn.SWITCH('Processing Settings'!G2,"Aggregation","AGGREGATE","Gross","GROSS","Netting ('UNWIND')","NET","Netting with Strange Nets ('NET/SPLIT')","NET","Aggregation with Linking","AGGREGATE"),"#N/A")</f>
        <v>#N/A</v>
      </c>
      <c r="I600" s="118" t="str">
        <f>IF('Processing Settings'!C2="Xetra|Börse Frankfurt",_xlfn.SWITCH('Processing Settings'!H2,"released","RELEASED","on hold","HOLD"),"#N/A")</f>
        <v>#N/A</v>
      </c>
      <c r="J600" s="114" t="str">
        <f>IF(A600="XFRA",IF('Processing Settings'!G2="Gross","",IF(OR('Processing Settings'!G2="Netting with Strange Nets ('NET/SPLIT')",'Processing Settings'!G2="Aggregation with Linking",'Processing Settings'!G2="Aggregation"),"NET/SPLIT","UNWIND")),"")</f>
        <v/>
      </c>
      <c r="K600" s="116" t="str">
        <f ca="1">IF(A600="XFRA",IF(ISNUMBER(YEAR('Signature Sheet'!$H$31)),'Signature Sheet'!H$31,NOW()),"")</f>
        <v/>
      </c>
      <c r="L600" s="114" t="str">
        <f>IF(A600="XFRA",IFERROR(_xlfn.SWITCH('Processing Settings'!K2,"New","INSERT","Update","UPDATE", "Delete","DELETE"),""),"")</f>
        <v/>
      </c>
    </row>
    <row r="601" spans="1:12">
      <c r="A601" s="119" t="str">
        <f>IF('Processing Settings'!C3="Xetra|Börse Frankfurt","XFRA","")</f>
        <v/>
      </c>
      <c r="B601" s="109" t="str">
        <f>IF('Processing Settings'!C3="Xetra|Börse Frankfurt",'Processing Settings'!A3,"#N/A")</f>
        <v>#N/A</v>
      </c>
      <c r="C601" s="109" t="str">
        <f>IF('Processing Settings'!C3="Xetra|Börse Frankfurt",'Processing Settings'!B3,"#N/A")</f>
        <v>#N/A</v>
      </c>
      <c r="D601" s="110" t="str">
        <f>IF('Processing Settings'!C3="Xetra|Börse Frankfurt",IF('Processing Settings'!D3="CBF(I)","CBL",'Processing Settings'!D3),"#N/A")</f>
        <v>#N/A</v>
      </c>
      <c r="E601" s="113" t="str">
        <f>IF('Processing Settings'!C3="Xetra|Börse Frankfurt",'Processing Settings'!E3,"#N/A")</f>
        <v>#N/A</v>
      </c>
      <c r="F601" s="113" t="str">
        <f>IF('Processing Settings'!C3="Xetra|Börse Frankfurt",'Processing Settings'!F3,"#N/A")</f>
        <v>#N/A</v>
      </c>
      <c r="G601" s="113" t="str">
        <f>IF(AND('Processing Settings'!C3="Xetra|Börse Frankfurt",'Processing Settings'!E3&lt;&gt;""),"DEF","#N/A")</f>
        <v>#N/A</v>
      </c>
      <c r="H601" s="130" t="str">
        <f>IF('Processing Settings'!C3="Xetra|Börse Frankfurt",_xlfn.SWITCH('Processing Settings'!G3,"Aggregation","AGGREGATE","Gross","GROSS","Netting ('UNWIND')","NET","Netting with Strange Nets ('NET/SPLIT')","NET","Aggregation with Linking","AGGREGATE"),"#N/A")</f>
        <v>#N/A</v>
      </c>
      <c r="I601" s="113" t="str">
        <f>IF('Processing Settings'!C3="Xetra|Börse Frankfurt",_xlfn.SWITCH('Processing Settings'!H3,"released","RELEASED","on hold","HOLD"),"#N/A")</f>
        <v>#N/A</v>
      </c>
      <c r="J601" s="129" t="str">
        <f>IF(A601="XFRA",IF('Processing Settings'!G3="Gross","",IF(OR('Processing Settings'!G3="Netting with Strange Nets ('NET/SPLIT')",'Processing Settings'!G3="Aggregation with Linking",'Processing Settings'!G3="Aggregation"),"NET/SPLIT","UNWIND")),"")</f>
        <v/>
      </c>
      <c r="K601" s="120" t="str">
        <f ca="1">IF(A601="XFRA",IF(ISNUMBER(YEAR('Signature Sheet'!$H$31)),'Signature Sheet'!H$31,NOW()),"")</f>
        <v/>
      </c>
      <c r="L601" s="119" t="str">
        <f>IF(A601="XFRA",IFERROR(_xlfn.SWITCH('Processing Settings'!K3,"New","INSERT","Update","UPDATE", "Delete","DELETE"),""),"")</f>
        <v/>
      </c>
    </row>
    <row r="602" spans="1:12">
      <c r="A602" s="119" t="str">
        <f>IF('Processing Settings'!C4="Xetra|Börse Frankfurt","XFRA","")</f>
        <v/>
      </c>
      <c r="B602" s="109" t="str">
        <f>IF('Processing Settings'!C4="Xetra|Börse Frankfurt",'Processing Settings'!A4,"#N/A")</f>
        <v>#N/A</v>
      </c>
      <c r="C602" s="109" t="str">
        <f>IF('Processing Settings'!C4="Xetra|Börse Frankfurt",'Processing Settings'!B4,"#N/A")</f>
        <v>#N/A</v>
      </c>
      <c r="D602" s="110" t="str">
        <f>IF('Processing Settings'!C4="Xetra|Börse Frankfurt",IF('Processing Settings'!D4="CBF(I)","CBL",'Processing Settings'!D4),"#N/A")</f>
        <v>#N/A</v>
      </c>
      <c r="E602" s="113" t="str">
        <f>IF('Processing Settings'!C4="Xetra|Börse Frankfurt",'Processing Settings'!E4,"#N/A")</f>
        <v>#N/A</v>
      </c>
      <c r="F602" s="113" t="str">
        <f>IF('Processing Settings'!C4="Xetra|Börse Frankfurt",'Processing Settings'!F4,"#N/A")</f>
        <v>#N/A</v>
      </c>
      <c r="G602" s="113" t="str">
        <f>IF(AND('Processing Settings'!C4="Xetra|Börse Frankfurt",'Processing Settings'!E4&lt;&gt;""),"DEF","#N/A")</f>
        <v>#N/A</v>
      </c>
      <c r="H602" s="130" t="str">
        <f>IF('Processing Settings'!C4="Xetra|Börse Frankfurt",_xlfn.SWITCH('Processing Settings'!G4,"Aggregation","AGGREGATE","Gross","GROSS","Netting ('UNWIND')","NET","Netting with Strange Nets ('NET/SPLIT')","NET","Aggregation with Linking","AGGREGATE"),"#N/A")</f>
        <v>#N/A</v>
      </c>
      <c r="I602" s="113" t="str">
        <f>IF('Processing Settings'!C4="Xetra|Börse Frankfurt",_xlfn.SWITCH('Processing Settings'!H4,"released","RELEASED","on hold","HOLD"),"#N/A")</f>
        <v>#N/A</v>
      </c>
      <c r="J602" s="129" t="str">
        <f>IF(A602="XFRA",IF('Processing Settings'!G4="Gross","",IF(OR('Processing Settings'!G4="Netting with Strange Nets ('NET/SPLIT')",'Processing Settings'!G4="Aggregation with Linking",'Processing Settings'!G4="Aggregation"),"NET/SPLIT","UNWIND")),"")</f>
        <v/>
      </c>
      <c r="K602" s="120" t="str">
        <f ca="1">IF(A602="XFRA",IF(ISNUMBER(YEAR('Signature Sheet'!$H$31)),'Signature Sheet'!H$31,NOW()),"")</f>
        <v/>
      </c>
      <c r="L602" s="119" t="str">
        <f>IF(A602="XFRA",IFERROR(_xlfn.SWITCH('Processing Settings'!K4,"New","INSERT","Update","UPDATE", "Delete","DELETE"),""),"")</f>
        <v/>
      </c>
    </row>
    <row r="603" spans="1:12">
      <c r="A603" s="119" t="str">
        <f>IF('Processing Settings'!C5="Xetra|Börse Frankfurt","XFRA","")</f>
        <v/>
      </c>
      <c r="B603" s="109" t="str">
        <f>IF('Processing Settings'!C5="Xetra|Börse Frankfurt",'Processing Settings'!A5,"#N/A")</f>
        <v>#N/A</v>
      </c>
      <c r="C603" s="109" t="str">
        <f>IF('Processing Settings'!C5="Xetra|Börse Frankfurt",'Processing Settings'!B5,"#N/A")</f>
        <v>#N/A</v>
      </c>
      <c r="D603" s="110" t="str">
        <f>IF('Processing Settings'!C5="Xetra|Börse Frankfurt",IF('Processing Settings'!D5="CBF(I)","CBL",'Processing Settings'!D5),"#N/A")</f>
        <v>#N/A</v>
      </c>
      <c r="E603" s="113" t="str">
        <f>IF('Processing Settings'!C5="Xetra|Börse Frankfurt",'Processing Settings'!E5,"#N/A")</f>
        <v>#N/A</v>
      </c>
      <c r="F603" s="113" t="str">
        <f>IF('Processing Settings'!C5="Xetra|Börse Frankfurt",'Processing Settings'!F5,"#N/A")</f>
        <v>#N/A</v>
      </c>
      <c r="G603" s="113" t="str">
        <f>IF(AND('Processing Settings'!C5="Xetra|Börse Frankfurt",'Processing Settings'!E5&lt;&gt;""),"DEF","#N/A")</f>
        <v>#N/A</v>
      </c>
      <c r="H603" s="130" t="str">
        <f>IF('Processing Settings'!C5="Xetra|Börse Frankfurt",_xlfn.SWITCH('Processing Settings'!G5,"Aggregation","AGGREGATE","Gross","GROSS","Netting ('UNWIND')","NET","Netting with Strange Nets ('NET/SPLIT')","NET","Aggregation with Linking","AGGREGATE"),"#N/A")</f>
        <v>#N/A</v>
      </c>
      <c r="I603" s="113" t="str">
        <f>IF('Processing Settings'!C5="Xetra|Börse Frankfurt",_xlfn.SWITCH('Processing Settings'!H5,"released","RELEASED","on hold","HOLD"),"#N/A")</f>
        <v>#N/A</v>
      </c>
      <c r="J603" s="129" t="str">
        <f>IF(A603="XFRA",IF('Processing Settings'!G5="Gross","",IF(OR('Processing Settings'!G5="Netting with Strange Nets ('NET/SPLIT')",'Processing Settings'!G5="Aggregation with Linking",'Processing Settings'!G5="Aggregation"),"NET/SPLIT","UNWIND")),"")</f>
        <v/>
      </c>
      <c r="K603" s="120" t="str">
        <f ca="1">IF(A603="XFRA",IF(ISNUMBER(YEAR('Signature Sheet'!$H$31)),'Signature Sheet'!H$31,NOW()),"")</f>
        <v/>
      </c>
      <c r="L603" s="119" t="str">
        <f>IF(A603="XFRA",IFERROR(_xlfn.SWITCH('Processing Settings'!K5,"New","INSERT","Update","UPDATE", "Delete","DELETE"),""),"")</f>
        <v/>
      </c>
    </row>
    <row r="604" spans="1:12">
      <c r="A604" s="119" t="str">
        <f>IF('Processing Settings'!C6="Xetra|Börse Frankfurt","XFRA","")</f>
        <v/>
      </c>
      <c r="B604" s="109" t="str">
        <f>IF('Processing Settings'!C6="Xetra|Börse Frankfurt",'Processing Settings'!A6,"#N/A")</f>
        <v>#N/A</v>
      </c>
      <c r="C604" s="109" t="str">
        <f>IF('Processing Settings'!C6="Xetra|Börse Frankfurt",'Processing Settings'!B6,"#N/A")</f>
        <v>#N/A</v>
      </c>
      <c r="D604" s="110" t="str">
        <f>IF('Processing Settings'!C6="Xetra|Börse Frankfurt",IF('Processing Settings'!D6="CBF(I)","CBL",'Processing Settings'!D6),"#N/A")</f>
        <v>#N/A</v>
      </c>
      <c r="E604" s="113" t="str">
        <f>IF('Processing Settings'!C6="Xetra|Börse Frankfurt",'Processing Settings'!E6,"#N/A")</f>
        <v>#N/A</v>
      </c>
      <c r="F604" s="113" t="str">
        <f>IF('Processing Settings'!C6="Xetra|Börse Frankfurt",'Processing Settings'!F6,"#N/A")</f>
        <v>#N/A</v>
      </c>
      <c r="G604" s="113" t="str">
        <f>IF(AND('Processing Settings'!C6="Xetra|Börse Frankfurt",'Processing Settings'!E6&lt;&gt;""),"DEF","#N/A")</f>
        <v>#N/A</v>
      </c>
      <c r="H604" s="130" t="str">
        <f>IF('Processing Settings'!C6="Xetra|Börse Frankfurt",_xlfn.SWITCH('Processing Settings'!G6,"Aggregation","AGGREGATE","Gross","GROSS","Netting ('UNWIND')","NET","Netting with Strange Nets ('NET/SPLIT')","NET","Aggregation with Linking","AGGREGATE"),"#N/A")</f>
        <v>#N/A</v>
      </c>
      <c r="I604" s="113" t="str">
        <f>IF('Processing Settings'!C6="Xetra|Börse Frankfurt",_xlfn.SWITCH('Processing Settings'!H6,"released","RELEASED","on hold","HOLD"),"#N/A")</f>
        <v>#N/A</v>
      </c>
      <c r="J604" s="129" t="str">
        <f>IF(A604="XFRA",IF('Processing Settings'!G6="Gross","",IF(OR('Processing Settings'!G6="Netting with Strange Nets ('NET/SPLIT')",'Processing Settings'!G6="Aggregation with Linking",'Processing Settings'!G6="Aggregation"),"NET/SPLIT","UNWIND")),"")</f>
        <v/>
      </c>
      <c r="K604" s="120" t="str">
        <f ca="1">IF(A604="XFRA",IF(ISNUMBER(YEAR('Signature Sheet'!$H$31)),'Signature Sheet'!H$31,NOW()),"")</f>
        <v/>
      </c>
      <c r="L604" s="119" t="str">
        <f>IF(A604="XFRA",IFERROR(_xlfn.SWITCH('Processing Settings'!K6,"New","INSERT","Update","UPDATE", "Delete","DELETE"),""),"")</f>
        <v/>
      </c>
    </row>
    <row r="605" spans="1:12">
      <c r="A605" s="119" t="str">
        <f>IF('Processing Settings'!C7="Xetra|Börse Frankfurt","XFRA","")</f>
        <v/>
      </c>
      <c r="B605" s="109" t="str">
        <f>IF('Processing Settings'!C7="Xetra|Börse Frankfurt",'Processing Settings'!A7,"#N/A")</f>
        <v>#N/A</v>
      </c>
      <c r="C605" s="109" t="str">
        <f>IF('Processing Settings'!C7="Xetra|Börse Frankfurt",'Processing Settings'!B7,"#N/A")</f>
        <v>#N/A</v>
      </c>
      <c r="D605" s="110" t="str">
        <f>IF('Processing Settings'!C7="Xetra|Börse Frankfurt",IF('Processing Settings'!D7="CBF(I)","CBL",'Processing Settings'!D7),"#N/A")</f>
        <v>#N/A</v>
      </c>
      <c r="E605" s="113" t="str">
        <f>IF('Processing Settings'!C7="Xetra|Börse Frankfurt",'Processing Settings'!E7,"#N/A")</f>
        <v>#N/A</v>
      </c>
      <c r="F605" s="113" t="str">
        <f>IF('Processing Settings'!C7="Xetra|Börse Frankfurt",'Processing Settings'!F7,"#N/A")</f>
        <v>#N/A</v>
      </c>
      <c r="G605" s="113" t="str">
        <f>IF(AND('Processing Settings'!C7="Xetra|Börse Frankfurt",'Processing Settings'!E7&lt;&gt;""),"DEF","#N/A")</f>
        <v>#N/A</v>
      </c>
      <c r="H605" s="130" t="str">
        <f>IF('Processing Settings'!C7="Xetra|Börse Frankfurt",_xlfn.SWITCH('Processing Settings'!G7,"Aggregation","AGGREGATE","Gross","GROSS","Netting ('UNWIND')","NET","Netting with Strange Nets ('NET/SPLIT')","NET","Aggregation with Linking","AGGREGATE"),"#N/A")</f>
        <v>#N/A</v>
      </c>
      <c r="I605" s="113" t="str">
        <f>IF('Processing Settings'!C7="Xetra|Börse Frankfurt",_xlfn.SWITCH('Processing Settings'!H7,"released","RELEASED","on hold","HOLD"),"#N/A")</f>
        <v>#N/A</v>
      </c>
      <c r="J605" s="129" t="str">
        <f>IF(A605="XFRA",IF('Processing Settings'!G7="Gross","",IF(OR('Processing Settings'!G7="Netting with Strange Nets ('NET/SPLIT')",'Processing Settings'!G7="Aggregation with Linking",'Processing Settings'!G7="Aggregation"),"NET/SPLIT","UNWIND")),"")</f>
        <v/>
      </c>
      <c r="K605" s="120" t="str">
        <f ca="1">IF(A605="XFRA",IF(ISNUMBER(YEAR('Signature Sheet'!$H$31)),'Signature Sheet'!H$31,NOW()),"")</f>
        <v/>
      </c>
      <c r="L605" s="119" t="str">
        <f>IF(A605="XFRA",IFERROR(_xlfn.SWITCH('Processing Settings'!K7,"New","INSERT","Update","UPDATE", "Delete","DELETE"),""),"")</f>
        <v/>
      </c>
    </row>
    <row r="606" spans="1:12">
      <c r="A606" s="119" t="str">
        <f>IF('Processing Settings'!C8="Xetra|Börse Frankfurt","XFRA","")</f>
        <v/>
      </c>
      <c r="B606" s="109" t="str">
        <f>IF('Processing Settings'!C8="Xetra|Börse Frankfurt",'Processing Settings'!A8,"#N/A")</f>
        <v>#N/A</v>
      </c>
      <c r="C606" s="109" t="str">
        <f>IF('Processing Settings'!C8="Xetra|Börse Frankfurt",'Processing Settings'!B8,"#N/A")</f>
        <v>#N/A</v>
      </c>
      <c r="D606" s="110" t="str">
        <f>IF('Processing Settings'!C8="Xetra|Börse Frankfurt",IF('Processing Settings'!D8="CBF(I)","CBL",'Processing Settings'!D8),"#N/A")</f>
        <v>#N/A</v>
      </c>
      <c r="E606" s="113" t="str">
        <f>IF('Processing Settings'!C8="Xetra|Börse Frankfurt",'Processing Settings'!E8,"#N/A")</f>
        <v>#N/A</v>
      </c>
      <c r="F606" s="113" t="str">
        <f>IF('Processing Settings'!C8="Xetra|Börse Frankfurt",'Processing Settings'!F8,"#N/A")</f>
        <v>#N/A</v>
      </c>
      <c r="G606" s="113" t="str">
        <f>IF(AND('Processing Settings'!C8="Xetra|Börse Frankfurt",'Processing Settings'!E8&lt;&gt;""),"DEF","#N/A")</f>
        <v>#N/A</v>
      </c>
      <c r="H606" s="130" t="str">
        <f>IF('Processing Settings'!C8="Xetra|Börse Frankfurt",_xlfn.SWITCH('Processing Settings'!G8,"Aggregation","AGGREGATE","Gross","GROSS","Netting ('UNWIND')","NET","Netting with Strange Nets ('NET/SPLIT')","NET","Aggregation with Linking","AGGREGATE"),"#N/A")</f>
        <v>#N/A</v>
      </c>
      <c r="I606" s="113" t="str">
        <f>IF('Processing Settings'!C8="Xetra|Börse Frankfurt",_xlfn.SWITCH('Processing Settings'!H8,"released","RELEASED","on hold","HOLD"),"#N/A")</f>
        <v>#N/A</v>
      </c>
      <c r="J606" s="129" t="str">
        <f>IF(A606="XFRA",IF('Processing Settings'!G8="Gross","",IF(OR('Processing Settings'!G8="Netting with Strange Nets ('NET/SPLIT')",'Processing Settings'!G8="Aggregation with Linking",'Processing Settings'!G8="Aggregation"),"NET/SPLIT","UNWIND")),"")</f>
        <v/>
      </c>
      <c r="K606" s="120" t="str">
        <f ca="1">IF(A606="XFRA",IF(ISNUMBER(YEAR('Signature Sheet'!$H$31)),'Signature Sheet'!H$31,NOW()),"")</f>
        <v/>
      </c>
      <c r="L606" s="119" t="str">
        <f>IF(A606="XFRA",IFERROR(_xlfn.SWITCH('Processing Settings'!K8,"New","INSERT","Update","UPDATE", "Delete","DELETE"),""),"")</f>
        <v/>
      </c>
    </row>
    <row r="607" spans="1:12">
      <c r="A607" s="119" t="str">
        <f>IF('Processing Settings'!C9="Xetra|Börse Frankfurt","XFRA","")</f>
        <v/>
      </c>
      <c r="B607" s="109" t="str">
        <f>IF('Processing Settings'!C9="Xetra|Börse Frankfurt",'Processing Settings'!A9,"#N/A")</f>
        <v>#N/A</v>
      </c>
      <c r="C607" s="109" t="str">
        <f>IF('Processing Settings'!C9="Xetra|Börse Frankfurt",'Processing Settings'!B9,"#N/A")</f>
        <v>#N/A</v>
      </c>
      <c r="D607" s="110" t="str">
        <f>IF('Processing Settings'!C9="Xetra|Börse Frankfurt",IF('Processing Settings'!D9="CBF(I)","CBL",'Processing Settings'!D9),"#N/A")</f>
        <v>#N/A</v>
      </c>
      <c r="E607" s="113" t="str">
        <f>IF('Processing Settings'!C9="Xetra|Börse Frankfurt",'Processing Settings'!E9,"#N/A")</f>
        <v>#N/A</v>
      </c>
      <c r="F607" s="113" t="str">
        <f>IF('Processing Settings'!C9="Xetra|Börse Frankfurt",'Processing Settings'!F9,"#N/A")</f>
        <v>#N/A</v>
      </c>
      <c r="G607" s="113" t="str">
        <f>IF(AND('Processing Settings'!C9="Xetra|Börse Frankfurt",'Processing Settings'!E9&lt;&gt;""),"DEF","#N/A")</f>
        <v>#N/A</v>
      </c>
      <c r="H607" s="130" t="str">
        <f>IF('Processing Settings'!C9="Xetra|Börse Frankfurt",_xlfn.SWITCH('Processing Settings'!G9,"Aggregation","AGGREGATE","Gross","GROSS","Netting ('UNWIND')","NET","Netting with Strange Nets ('NET/SPLIT')","NET","Aggregation with Linking","AGGREGATE"),"#N/A")</f>
        <v>#N/A</v>
      </c>
      <c r="I607" s="113" t="str">
        <f>IF('Processing Settings'!C9="Xetra|Börse Frankfurt",_xlfn.SWITCH('Processing Settings'!H9,"released","RELEASED","on hold","HOLD"),"#N/A")</f>
        <v>#N/A</v>
      </c>
      <c r="J607" s="129" t="str">
        <f>IF(A607="XFRA",IF('Processing Settings'!G9="Gross","",IF(OR('Processing Settings'!G9="Netting with Strange Nets ('NET/SPLIT')",'Processing Settings'!G9="Aggregation with Linking",'Processing Settings'!G9="Aggregation"),"NET/SPLIT","UNWIND")),"")</f>
        <v/>
      </c>
      <c r="K607" s="120" t="str">
        <f ca="1">IF(A607="XFRA",IF(ISNUMBER(YEAR('Signature Sheet'!$H$31)),'Signature Sheet'!H$31,NOW()),"")</f>
        <v/>
      </c>
      <c r="L607" s="119" t="str">
        <f>IF(A607="XFRA",IFERROR(_xlfn.SWITCH('Processing Settings'!K9,"New","INSERT","Update","UPDATE", "Delete","DELETE"),""),"")</f>
        <v/>
      </c>
    </row>
    <row r="608" spans="1:12">
      <c r="A608" s="119" t="str">
        <f>IF('Processing Settings'!C10="Xetra|Börse Frankfurt","XFRA","")</f>
        <v/>
      </c>
      <c r="B608" s="109" t="str">
        <f>IF('Processing Settings'!C10="Xetra|Börse Frankfurt",'Processing Settings'!A10,"#N/A")</f>
        <v>#N/A</v>
      </c>
      <c r="C608" s="109" t="str">
        <f>IF('Processing Settings'!C10="Xetra|Börse Frankfurt",'Processing Settings'!B10,"#N/A")</f>
        <v>#N/A</v>
      </c>
      <c r="D608" s="110" t="str">
        <f>IF('Processing Settings'!C10="Xetra|Börse Frankfurt",IF('Processing Settings'!D10="CBF(I)","CBL",'Processing Settings'!D10),"#N/A")</f>
        <v>#N/A</v>
      </c>
      <c r="E608" s="113" t="str">
        <f>IF('Processing Settings'!C10="Xetra|Börse Frankfurt",'Processing Settings'!E10,"#N/A")</f>
        <v>#N/A</v>
      </c>
      <c r="F608" s="113" t="str">
        <f>IF('Processing Settings'!C10="Xetra|Börse Frankfurt",'Processing Settings'!F10,"#N/A")</f>
        <v>#N/A</v>
      </c>
      <c r="G608" s="113" t="str">
        <f>IF(AND('Processing Settings'!C10="Xetra|Börse Frankfurt",'Processing Settings'!E10&lt;&gt;""),"DEF","#N/A")</f>
        <v>#N/A</v>
      </c>
      <c r="H608" s="130" t="str">
        <f>IF('Processing Settings'!C10="Xetra|Börse Frankfurt",_xlfn.SWITCH('Processing Settings'!G10,"Aggregation","AGGREGATE","Gross","GROSS","Netting ('UNWIND')","NET","Netting with Strange Nets ('NET/SPLIT')","NET","Aggregation with Linking","AGGREGATE"),"#N/A")</f>
        <v>#N/A</v>
      </c>
      <c r="I608" s="113" t="str">
        <f>IF('Processing Settings'!C10="Xetra|Börse Frankfurt",_xlfn.SWITCH('Processing Settings'!H10,"released","RELEASED","on hold","HOLD"),"#N/A")</f>
        <v>#N/A</v>
      </c>
      <c r="J608" s="129" t="str">
        <f>IF(A608="XFRA",IF('Processing Settings'!G10="Gross","",IF(OR('Processing Settings'!G10="Netting with Strange Nets ('NET/SPLIT')",'Processing Settings'!G10="Aggregation with Linking",'Processing Settings'!G10="Aggregation"),"NET/SPLIT","UNWIND")),"")</f>
        <v/>
      </c>
      <c r="K608" s="120" t="str">
        <f ca="1">IF(A608="XFRA",IF(ISNUMBER(YEAR('Signature Sheet'!$H$31)),'Signature Sheet'!H$31,NOW()),"")</f>
        <v/>
      </c>
      <c r="L608" s="119" t="str">
        <f>IF(A608="XFRA",IFERROR(_xlfn.SWITCH('Processing Settings'!K10,"New","INSERT","Update","UPDATE", "Delete","DELETE"),""),"")</f>
        <v/>
      </c>
    </row>
    <row r="609" spans="1:12">
      <c r="A609" s="119" t="str">
        <f>IF('Processing Settings'!C11="Xetra|Börse Frankfurt","XFRA","")</f>
        <v/>
      </c>
      <c r="B609" s="109" t="str">
        <f>IF('Processing Settings'!C11="Xetra|Börse Frankfurt",'Processing Settings'!A11,"#N/A")</f>
        <v>#N/A</v>
      </c>
      <c r="C609" s="109" t="str">
        <f>IF('Processing Settings'!C11="Xetra|Börse Frankfurt",'Processing Settings'!B11,"#N/A")</f>
        <v>#N/A</v>
      </c>
      <c r="D609" s="110" t="str">
        <f>IF('Processing Settings'!C11="Xetra|Börse Frankfurt",IF('Processing Settings'!D11="CBF(I)","CBL",'Processing Settings'!D11),"#N/A")</f>
        <v>#N/A</v>
      </c>
      <c r="E609" s="113" t="str">
        <f>IF('Processing Settings'!C11="Xetra|Börse Frankfurt",'Processing Settings'!E11,"#N/A")</f>
        <v>#N/A</v>
      </c>
      <c r="F609" s="113" t="str">
        <f>IF('Processing Settings'!C11="Xetra|Börse Frankfurt",'Processing Settings'!F11,"#N/A")</f>
        <v>#N/A</v>
      </c>
      <c r="G609" s="113" t="str">
        <f>IF(AND('Processing Settings'!C11="Xetra|Börse Frankfurt",'Processing Settings'!E11&lt;&gt;""),"DEF","#N/A")</f>
        <v>#N/A</v>
      </c>
      <c r="H609" s="130" t="str">
        <f>IF('Processing Settings'!C11="Xetra|Börse Frankfurt",_xlfn.SWITCH('Processing Settings'!G11,"Aggregation","AGGREGATE","Gross","GROSS","Netting ('UNWIND')","NET","Netting with Strange Nets ('NET/SPLIT')","NET","Aggregation with Linking","AGGREGATE"),"#N/A")</f>
        <v>#N/A</v>
      </c>
      <c r="I609" s="113" t="str">
        <f>IF('Processing Settings'!C11="Xetra|Börse Frankfurt",_xlfn.SWITCH('Processing Settings'!H11,"released","RELEASED","on hold","HOLD"),"#N/A")</f>
        <v>#N/A</v>
      </c>
      <c r="J609" s="129" t="str">
        <f>IF(A609="XFRA",IF('Processing Settings'!G11="Gross","",IF(OR('Processing Settings'!G11="Netting with Strange Nets ('NET/SPLIT')",'Processing Settings'!G11="Aggregation with Linking",'Processing Settings'!G11="Aggregation"),"NET/SPLIT","UNWIND")),"")</f>
        <v/>
      </c>
      <c r="K609" s="120" t="str">
        <f ca="1">IF(A609="XFRA",IF(ISNUMBER(YEAR('Signature Sheet'!$H$31)),'Signature Sheet'!H$31,NOW()),"")</f>
        <v/>
      </c>
      <c r="L609" s="119" t="str">
        <f>IF(A609="XFRA",IFERROR(_xlfn.SWITCH('Processing Settings'!K11,"New","INSERT","Update","UPDATE", "Delete","DELETE"),""),"")</f>
        <v/>
      </c>
    </row>
    <row r="610" spans="1:12">
      <c r="A610" s="119" t="str">
        <f>IF('Processing Settings'!C12="Xetra|Börse Frankfurt","XFRA","")</f>
        <v/>
      </c>
      <c r="B610" s="109" t="str">
        <f>IF('Processing Settings'!C12="Xetra|Börse Frankfurt",'Processing Settings'!A12,"#N/A")</f>
        <v>#N/A</v>
      </c>
      <c r="C610" s="109" t="str">
        <f>IF('Processing Settings'!C12="Xetra|Börse Frankfurt",'Processing Settings'!B12,"#N/A")</f>
        <v>#N/A</v>
      </c>
      <c r="D610" s="110" t="str">
        <f>IF('Processing Settings'!C12="Xetra|Börse Frankfurt",IF('Processing Settings'!D12="CBF(I)","CBL",'Processing Settings'!D12),"#N/A")</f>
        <v>#N/A</v>
      </c>
      <c r="E610" s="113" t="str">
        <f>IF('Processing Settings'!C12="Xetra|Börse Frankfurt",'Processing Settings'!E12,"#N/A")</f>
        <v>#N/A</v>
      </c>
      <c r="F610" s="113" t="str">
        <f>IF('Processing Settings'!C12="Xetra|Börse Frankfurt",'Processing Settings'!F12,"#N/A")</f>
        <v>#N/A</v>
      </c>
      <c r="G610" s="113" t="str">
        <f>IF(AND('Processing Settings'!C12="Xetra|Börse Frankfurt",'Processing Settings'!E12&lt;&gt;""),"DEF","#N/A")</f>
        <v>#N/A</v>
      </c>
      <c r="H610" s="130" t="str">
        <f>IF('Processing Settings'!C12="Xetra|Börse Frankfurt",_xlfn.SWITCH('Processing Settings'!G12,"Aggregation","AGGREGATE","Gross","GROSS","Netting ('UNWIND')","NET","Netting with Strange Nets ('NET/SPLIT')","NET","Aggregation with Linking","AGGREGATE"),"#N/A")</f>
        <v>#N/A</v>
      </c>
      <c r="I610" s="113" t="str">
        <f>IF('Processing Settings'!C12="Xetra|Börse Frankfurt",_xlfn.SWITCH('Processing Settings'!H12,"released","RELEASED","on hold","HOLD"),"#N/A")</f>
        <v>#N/A</v>
      </c>
      <c r="J610" s="129" t="str">
        <f>IF(A610="XFRA",IF('Processing Settings'!G12="Gross","",IF(OR('Processing Settings'!G12="Netting with Strange Nets ('NET/SPLIT')",'Processing Settings'!G12="Aggregation with Linking",'Processing Settings'!G12="Aggregation"),"NET/SPLIT","UNWIND")),"")</f>
        <v/>
      </c>
      <c r="K610" s="120" t="str">
        <f ca="1">IF(A610="XFRA",IF(ISNUMBER(YEAR('Signature Sheet'!$H$31)),'Signature Sheet'!H$31,NOW()),"")</f>
        <v/>
      </c>
      <c r="L610" s="119" t="str">
        <f>IF(A610="XFRA",IFERROR(_xlfn.SWITCH('Processing Settings'!K12,"New","INSERT","Update","UPDATE", "Delete","DELETE"),""),"")</f>
        <v/>
      </c>
    </row>
    <row r="611" spans="1:12">
      <c r="A611" s="119" t="str">
        <f>IF('Processing Settings'!C13="Xetra|Börse Frankfurt","XFRA","")</f>
        <v/>
      </c>
      <c r="B611" s="109" t="str">
        <f>IF('Processing Settings'!C13="Xetra|Börse Frankfurt",'Processing Settings'!A13,"#N/A")</f>
        <v>#N/A</v>
      </c>
      <c r="C611" s="109" t="str">
        <f>IF('Processing Settings'!C13="Xetra|Börse Frankfurt",'Processing Settings'!B13,"#N/A")</f>
        <v>#N/A</v>
      </c>
      <c r="D611" s="110" t="str">
        <f>IF('Processing Settings'!C13="Xetra|Börse Frankfurt",IF('Processing Settings'!D13="CBF(I)","CBL",'Processing Settings'!D13),"#N/A")</f>
        <v>#N/A</v>
      </c>
      <c r="E611" s="113" t="str">
        <f>IF('Processing Settings'!C13="Xetra|Börse Frankfurt",'Processing Settings'!E13,"#N/A")</f>
        <v>#N/A</v>
      </c>
      <c r="F611" s="113" t="str">
        <f>IF('Processing Settings'!C13="Xetra|Börse Frankfurt",'Processing Settings'!F13,"#N/A")</f>
        <v>#N/A</v>
      </c>
      <c r="G611" s="113" t="str">
        <f>IF(AND('Processing Settings'!C13="Xetra|Börse Frankfurt",'Processing Settings'!E13&lt;&gt;""),"DEF","#N/A")</f>
        <v>#N/A</v>
      </c>
      <c r="H611" s="130" t="str">
        <f>IF('Processing Settings'!C13="Xetra|Börse Frankfurt",_xlfn.SWITCH('Processing Settings'!G13,"Aggregation","AGGREGATE","Gross","GROSS","Netting ('UNWIND')","NET","Netting with Strange Nets ('NET/SPLIT')","NET","Aggregation with Linking","AGGREGATE"),"#N/A")</f>
        <v>#N/A</v>
      </c>
      <c r="I611" s="113" t="str">
        <f>IF('Processing Settings'!C13="Xetra|Börse Frankfurt",_xlfn.SWITCH('Processing Settings'!H13,"released","RELEASED","on hold","HOLD"),"#N/A")</f>
        <v>#N/A</v>
      </c>
      <c r="J611" s="129" t="str">
        <f>IF(A611="XFRA",IF('Processing Settings'!G13="Gross","",IF(OR('Processing Settings'!G13="Netting with Strange Nets ('NET/SPLIT')",'Processing Settings'!G13="Aggregation with Linking",'Processing Settings'!G13="Aggregation"),"NET/SPLIT","UNWIND")),"")</f>
        <v/>
      </c>
      <c r="K611" s="120" t="str">
        <f ca="1">IF(A611="XFRA",IF(ISNUMBER(YEAR('Signature Sheet'!$H$31)),'Signature Sheet'!H$31,NOW()),"")</f>
        <v/>
      </c>
      <c r="L611" s="119" t="str">
        <f>IF(A611="XFRA",IFERROR(_xlfn.SWITCH('Processing Settings'!K13,"New","INSERT","Update","UPDATE", "Delete","DELETE"),""),"")</f>
        <v/>
      </c>
    </row>
    <row r="612" spans="1:12">
      <c r="A612" s="119" t="str">
        <f>IF('Processing Settings'!C14="Xetra|Börse Frankfurt","XFRA","")</f>
        <v/>
      </c>
      <c r="B612" s="109" t="str">
        <f>IF('Processing Settings'!C14="Xetra|Börse Frankfurt",'Processing Settings'!A14,"#N/A")</f>
        <v>#N/A</v>
      </c>
      <c r="C612" s="109" t="str">
        <f>IF('Processing Settings'!C14="Xetra|Börse Frankfurt",'Processing Settings'!B14,"#N/A")</f>
        <v>#N/A</v>
      </c>
      <c r="D612" s="110" t="str">
        <f>IF('Processing Settings'!C14="Xetra|Börse Frankfurt",IF('Processing Settings'!D14="CBF(I)","CBL",'Processing Settings'!D14),"#N/A")</f>
        <v>#N/A</v>
      </c>
      <c r="E612" s="113" t="str">
        <f>IF('Processing Settings'!C14="Xetra|Börse Frankfurt",'Processing Settings'!E14,"#N/A")</f>
        <v>#N/A</v>
      </c>
      <c r="F612" s="113" t="str">
        <f>IF('Processing Settings'!C14="Xetra|Börse Frankfurt",'Processing Settings'!F14,"#N/A")</f>
        <v>#N/A</v>
      </c>
      <c r="G612" s="113" t="str">
        <f>IF(AND('Processing Settings'!C14="Xetra|Börse Frankfurt",'Processing Settings'!E14&lt;&gt;""),"DEF","#N/A")</f>
        <v>#N/A</v>
      </c>
      <c r="H612" s="130" t="str">
        <f>IF('Processing Settings'!C14="Xetra|Börse Frankfurt",_xlfn.SWITCH('Processing Settings'!G14,"Aggregation","AGGREGATE","Gross","GROSS","Netting ('UNWIND')","NET","Netting with Strange Nets ('NET/SPLIT')","NET","Aggregation with Linking","AGGREGATE"),"#N/A")</f>
        <v>#N/A</v>
      </c>
      <c r="I612" s="113" t="str">
        <f>IF('Processing Settings'!C14="Xetra|Börse Frankfurt",_xlfn.SWITCH('Processing Settings'!H14,"released","RELEASED","on hold","HOLD"),"#N/A")</f>
        <v>#N/A</v>
      </c>
      <c r="J612" s="129" t="str">
        <f>IF(A612="XFRA",IF('Processing Settings'!G14="Gross","",IF(OR('Processing Settings'!G14="Netting with Strange Nets ('NET/SPLIT')",'Processing Settings'!G14="Aggregation with Linking",'Processing Settings'!G14="Aggregation"),"NET/SPLIT","UNWIND")),"")</f>
        <v/>
      </c>
      <c r="K612" s="120" t="str">
        <f ca="1">IF(A612="XFRA",IF(ISNUMBER(YEAR('Signature Sheet'!$H$31)),'Signature Sheet'!H$31,NOW()),"")</f>
        <v/>
      </c>
      <c r="L612" s="119" t="str">
        <f>IF(A612="XFRA",IFERROR(_xlfn.SWITCH('Processing Settings'!K14,"New","INSERT","Update","UPDATE", "Delete","DELETE"),""),"")</f>
        <v/>
      </c>
    </row>
    <row r="613" spans="1:12">
      <c r="A613" s="119" t="str">
        <f>IF('Processing Settings'!C15="Xetra|Börse Frankfurt","XFRA","")</f>
        <v/>
      </c>
      <c r="B613" s="109" t="str">
        <f>IF('Processing Settings'!C15="Xetra|Börse Frankfurt",'Processing Settings'!A15,"#N/A")</f>
        <v>#N/A</v>
      </c>
      <c r="C613" s="109" t="str">
        <f>IF('Processing Settings'!C15="Xetra|Börse Frankfurt",'Processing Settings'!B15,"#N/A")</f>
        <v>#N/A</v>
      </c>
      <c r="D613" s="110" t="str">
        <f>IF('Processing Settings'!C15="Xetra|Börse Frankfurt",IF('Processing Settings'!D15="CBF(I)","CBL",'Processing Settings'!D15),"#N/A")</f>
        <v>#N/A</v>
      </c>
      <c r="E613" s="113" t="str">
        <f>IF('Processing Settings'!C15="Xetra|Börse Frankfurt",'Processing Settings'!E15,"#N/A")</f>
        <v>#N/A</v>
      </c>
      <c r="F613" s="113" t="str">
        <f>IF('Processing Settings'!C15="Xetra|Börse Frankfurt",'Processing Settings'!F15,"#N/A")</f>
        <v>#N/A</v>
      </c>
      <c r="G613" s="113" t="str">
        <f>IF(AND('Processing Settings'!C15="Xetra|Börse Frankfurt",'Processing Settings'!E15&lt;&gt;""),"DEF","#N/A")</f>
        <v>#N/A</v>
      </c>
      <c r="H613" s="130" t="str">
        <f>IF('Processing Settings'!C15="Xetra|Börse Frankfurt",_xlfn.SWITCH('Processing Settings'!G15,"Aggregation","AGGREGATE","Gross","GROSS","Netting ('UNWIND')","NET","Netting with Strange Nets ('NET/SPLIT')","NET","Aggregation with Linking","AGGREGATE"),"#N/A")</f>
        <v>#N/A</v>
      </c>
      <c r="I613" s="113" t="str">
        <f>IF('Processing Settings'!C15="Xetra|Börse Frankfurt",_xlfn.SWITCH('Processing Settings'!H15,"released","RELEASED","on hold","HOLD"),"#N/A")</f>
        <v>#N/A</v>
      </c>
      <c r="J613" s="129" t="str">
        <f>IF(A613="XFRA",IF('Processing Settings'!G15="Gross","",IF(OR('Processing Settings'!G15="Netting with Strange Nets ('NET/SPLIT')",'Processing Settings'!G15="Aggregation with Linking",'Processing Settings'!G15="Aggregation"),"NET/SPLIT","UNWIND")),"")</f>
        <v/>
      </c>
      <c r="K613" s="120" t="str">
        <f ca="1">IF(A613="XFRA",IF(ISNUMBER(YEAR('Signature Sheet'!$H$31)),'Signature Sheet'!H$31,NOW()),"")</f>
        <v/>
      </c>
      <c r="L613" s="119" t="str">
        <f>IF(A613="XFRA",IFERROR(_xlfn.SWITCH('Processing Settings'!K15,"New","INSERT","Update","UPDATE", "Delete","DELETE"),""),"")</f>
        <v/>
      </c>
    </row>
    <row r="614" spans="1:12">
      <c r="A614" s="119" t="str">
        <f>IF('Processing Settings'!C16="Xetra|Börse Frankfurt","XFRA","")</f>
        <v/>
      </c>
      <c r="B614" s="109" t="str">
        <f>IF('Processing Settings'!C16="Xetra|Börse Frankfurt",'Processing Settings'!A16,"#N/A")</f>
        <v>#N/A</v>
      </c>
      <c r="C614" s="109" t="str">
        <f>IF('Processing Settings'!C16="Xetra|Börse Frankfurt",'Processing Settings'!B16,"#N/A")</f>
        <v>#N/A</v>
      </c>
      <c r="D614" s="110" t="str">
        <f>IF('Processing Settings'!C16="Xetra|Börse Frankfurt",IF('Processing Settings'!D16="CBF(I)","CBL",'Processing Settings'!D16),"#N/A")</f>
        <v>#N/A</v>
      </c>
      <c r="E614" s="113" t="str">
        <f>IF('Processing Settings'!C16="Xetra|Börse Frankfurt",'Processing Settings'!E16,"#N/A")</f>
        <v>#N/A</v>
      </c>
      <c r="F614" s="113" t="str">
        <f>IF('Processing Settings'!C16="Xetra|Börse Frankfurt",'Processing Settings'!F16,"#N/A")</f>
        <v>#N/A</v>
      </c>
      <c r="G614" s="113" t="str">
        <f>IF(AND('Processing Settings'!C16="Xetra|Börse Frankfurt",'Processing Settings'!E16&lt;&gt;""),"DEF","#N/A")</f>
        <v>#N/A</v>
      </c>
      <c r="H614" s="130" t="str">
        <f>IF('Processing Settings'!C16="Xetra|Börse Frankfurt",_xlfn.SWITCH('Processing Settings'!G16,"Aggregation","AGGREGATE","Gross","GROSS","Netting ('UNWIND')","NET","Netting with Strange Nets ('NET/SPLIT')","NET","Aggregation with Linking","AGGREGATE"),"#N/A")</f>
        <v>#N/A</v>
      </c>
      <c r="I614" s="113" t="str">
        <f>IF('Processing Settings'!C16="Xetra|Börse Frankfurt",_xlfn.SWITCH('Processing Settings'!H16,"released","RELEASED","on hold","HOLD"),"#N/A")</f>
        <v>#N/A</v>
      </c>
      <c r="J614" s="129" t="str">
        <f>IF(A614="XFRA",IF('Processing Settings'!G16="Gross","",IF(OR('Processing Settings'!G16="Netting with Strange Nets ('NET/SPLIT')",'Processing Settings'!G16="Aggregation with Linking",'Processing Settings'!G16="Aggregation"),"NET/SPLIT","UNWIND")),"")</f>
        <v/>
      </c>
      <c r="K614" s="120" t="str">
        <f ca="1">IF(A614="XFRA",IF(ISNUMBER(YEAR('Signature Sheet'!$H$31)),'Signature Sheet'!H$31,NOW()),"")</f>
        <v/>
      </c>
      <c r="L614" s="119" t="str">
        <f>IF(A614="XFRA",IFERROR(_xlfn.SWITCH('Processing Settings'!K16,"New","INSERT","Update","UPDATE", "Delete","DELETE"),""),"")</f>
        <v/>
      </c>
    </row>
    <row r="615" spans="1:12">
      <c r="A615" s="119" t="str">
        <f>IF('Processing Settings'!C17="Xetra|Börse Frankfurt","XFRA","")</f>
        <v/>
      </c>
      <c r="B615" s="109" t="str">
        <f>IF('Processing Settings'!C17="Xetra|Börse Frankfurt",'Processing Settings'!A17,"#N/A")</f>
        <v>#N/A</v>
      </c>
      <c r="C615" s="109" t="str">
        <f>IF('Processing Settings'!C17="Xetra|Börse Frankfurt",'Processing Settings'!B17,"#N/A")</f>
        <v>#N/A</v>
      </c>
      <c r="D615" s="110" t="str">
        <f>IF('Processing Settings'!C17="Xetra|Börse Frankfurt",IF('Processing Settings'!D17="CBF(I)","CBL",'Processing Settings'!D17),"#N/A")</f>
        <v>#N/A</v>
      </c>
      <c r="E615" s="113" t="str">
        <f>IF('Processing Settings'!C17="Xetra|Börse Frankfurt",'Processing Settings'!E17,"#N/A")</f>
        <v>#N/A</v>
      </c>
      <c r="F615" s="113" t="str">
        <f>IF('Processing Settings'!C17="Xetra|Börse Frankfurt",'Processing Settings'!F17,"#N/A")</f>
        <v>#N/A</v>
      </c>
      <c r="G615" s="113" t="str">
        <f>IF(AND('Processing Settings'!C17="Xetra|Börse Frankfurt",'Processing Settings'!E17&lt;&gt;""),"DEF","#N/A")</f>
        <v>#N/A</v>
      </c>
      <c r="H615" s="130" t="str">
        <f>IF('Processing Settings'!C17="Xetra|Börse Frankfurt",_xlfn.SWITCH('Processing Settings'!G17,"Aggregation","AGGREGATE","Gross","GROSS","Netting ('UNWIND')","NET","Netting with Strange Nets ('NET/SPLIT')","NET","Aggregation with Linking","AGGREGATE"),"#N/A")</f>
        <v>#N/A</v>
      </c>
      <c r="I615" s="113" t="str">
        <f>IF('Processing Settings'!C17="Xetra|Börse Frankfurt",_xlfn.SWITCH('Processing Settings'!H17,"released","RELEASED","on hold","HOLD"),"#N/A")</f>
        <v>#N/A</v>
      </c>
      <c r="J615" s="129" t="str">
        <f>IF(A615="XFRA",IF('Processing Settings'!G17="Gross","",IF(OR('Processing Settings'!G17="Netting with Strange Nets ('NET/SPLIT')",'Processing Settings'!G17="Aggregation with Linking",'Processing Settings'!G17="Aggregation"),"NET/SPLIT","UNWIND")),"")</f>
        <v/>
      </c>
      <c r="K615" s="120" t="str">
        <f ca="1">IF(A615="XFRA",IF(ISNUMBER(YEAR('Signature Sheet'!$H$31)),'Signature Sheet'!H$31,NOW()),"")</f>
        <v/>
      </c>
      <c r="L615" s="119" t="str">
        <f>IF(A615="XFRA",IFERROR(_xlfn.SWITCH('Processing Settings'!K17,"New","INSERT","Update","UPDATE", "Delete","DELETE"),""),"")</f>
        <v/>
      </c>
    </row>
    <row r="616" spans="1:12">
      <c r="A616" s="119" t="str">
        <f>IF('Processing Settings'!C18="Xetra|Börse Frankfurt","XFRA","")</f>
        <v/>
      </c>
      <c r="B616" s="109" t="str">
        <f>IF('Processing Settings'!C18="Xetra|Börse Frankfurt",'Processing Settings'!A18,"#N/A")</f>
        <v>#N/A</v>
      </c>
      <c r="C616" s="109" t="str">
        <f>IF('Processing Settings'!C18="Xetra|Börse Frankfurt",'Processing Settings'!B18,"#N/A")</f>
        <v>#N/A</v>
      </c>
      <c r="D616" s="110" t="str">
        <f>IF('Processing Settings'!C18="Xetra|Börse Frankfurt",IF('Processing Settings'!D18="CBF(I)","CBL",'Processing Settings'!D18),"#N/A")</f>
        <v>#N/A</v>
      </c>
      <c r="E616" s="113" t="str">
        <f>IF('Processing Settings'!C18="Xetra|Börse Frankfurt",'Processing Settings'!E18,"#N/A")</f>
        <v>#N/A</v>
      </c>
      <c r="F616" s="113" t="str">
        <f>IF('Processing Settings'!C18="Xetra|Börse Frankfurt",'Processing Settings'!F18,"#N/A")</f>
        <v>#N/A</v>
      </c>
      <c r="G616" s="113" t="str">
        <f>IF(AND('Processing Settings'!C18="Xetra|Börse Frankfurt",'Processing Settings'!E18&lt;&gt;""),"DEF","#N/A")</f>
        <v>#N/A</v>
      </c>
      <c r="H616" s="130" t="str">
        <f>IF('Processing Settings'!C18="Xetra|Börse Frankfurt",_xlfn.SWITCH('Processing Settings'!G18,"Aggregation","AGGREGATE","Gross","GROSS","Netting ('UNWIND')","NET","Netting with Strange Nets ('NET/SPLIT')","NET","Aggregation with Linking","AGGREGATE"),"#N/A")</f>
        <v>#N/A</v>
      </c>
      <c r="I616" s="113" t="str">
        <f>IF('Processing Settings'!C18="Xetra|Börse Frankfurt",_xlfn.SWITCH('Processing Settings'!H18,"released","RELEASED","on hold","HOLD"),"#N/A")</f>
        <v>#N/A</v>
      </c>
      <c r="J616" s="129" t="str">
        <f>IF(A616="XFRA",IF('Processing Settings'!G18="Gross","",IF(OR('Processing Settings'!G18="Netting with Strange Nets ('NET/SPLIT')",'Processing Settings'!G18="Aggregation with Linking",'Processing Settings'!G18="Aggregation"),"NET/SPLIT","UNWIND")),"")</f>
        <v/>
      </c>
      <c r="K616" s="120" t="str">
        <f ca="1">IF(A616="XFRA",IF(ISNUMBER(YEAR('Signature Sheet'!$H$31)),'Signature Sheet'!H$31,NOW()),"")</f>
        <v/>
      </c>
      <c r="L616" s="119" t="str">
        <f>IF(A616="XFRA",IFERROR(_xlfn.SWITCH('Processing Settings'!K18,"New","INSERT","Update","UPDATE", "Delete","DELETE"),""),"")</f>
        <v/>
      </c>
    </row>
    <row r="617" spans="1:12">
      <c r="A617" s="119" t="str">
        <f>IF('Processing Settings'!C19="Xetra|Börse Frankfurt","XFRA","")</f>
        <v/>
      </c>
      <c r="B617" s="109" t="str">
        <f>IF('Processing Settings'!C19="Xetra|Börse Frankfurt",'Processing Settings'!A19,"#N/A")</f>
        <v>#N/A</v>
      </c>
      <c r="C617" s="109" t="str">
        <f>IF('Processing Settings'!C19="Xetra|Börse Frankfurt",'Processing Settings'!B19,"#N/A")</f>
        <v>#N/A</v>
      </c>
      <c r="D617" s="110" t="str">
        <f>IF('Processing Settings'!C19="Xetra|Börse Frankfurt",IF('Processing Settings'!D19="CBF(I)","CBL",'Processing Settings'!D19),"#N/A")</f>
        <v>#N/A</v>
      </c>
      <c r="E617" s="113" t="str">
        <f>IF('Processing Settings'!C19="Xetra|Börse Frankfurt",'Processing Settings'!E19,"#N/A")</f>
        <v>#N/A</v>
      </c>
      <c r="F617" s="113" t="str">
        <f>IF('Processing Settings'!C19="Xetra|Börse Frankfurt",'Processing Settings'!F19,"#N/A")</f>
        <v>#N/A</v>
      </c>
      <c r="G617" s="113" t="str">
        <f>IF(AND('Processing Settings'!C19="Xetra|Börse Frankfurt",'Processing Settings'!E19&lt;&gt;""),"DEF","#N/A")</f>
        <v>#N/A</v>
      </c>
      <c r="H617" s="130" t="str">
        <f>IF('Processing Settings'!C19="Xetra|Börse Frankfurt",_xlfn.SWITCH('Processing Settings'!G19,"Aggregation","AGGREGATE","Gross","GROSS","Netting ('UNWIND')","NET","Netting with Strange Nets ('NET/SPLIT')","NET","Aggregation with Linking","AGGREGATE"),"#N/A")</f>
        <v>#N/A</v>
      </c>
      <c r="I617" s="113" t="str">
        <f>IF('Processing Settings'!C19="Xetra|Börse Frankfurt",_xlfn.SWITCH('Processing Settings'!H19,"released","RELEASED","on hold","HOLD"),"#N/A")</f>
        <v>#N/A</v>
      </c>
      <c r="J617" s="129" t="str">
        <f>IF(A617="XFRA",IF('Processing Settings'!G19="Gross","",IF(OR('Processing Settings'!G19="Netting with Strange Nets ('NET/SPLIT')",'Processing Settings'!G19="Aggregation with Linking",'Processing Settings'!G19="Aggregation"),"NET/SPLIT","UNWIND")),"")</f>
        <v/>
      </c>
      <c r="K617" s="120" t="str">
        <f ca="1">IF(A617="XFRA",IF(ISNUMBER(YEAR('Signature Sheet'!$H$31)),'Signature Sheet'!H$31,NOW()),"")</f>
        <v/>
      </c>
      <c r="L617" s="119" t="str">
        <f>IF(A617="XFRA",IFERROR(_xlfn.SWITCH('Processing Settings'!K19,"New","INSERT","Update","UPDATE", "Delete","DELETE"),""),"")</f>
        <v/>
      </c>
    </row>
    <row r="618" spans="1:12">
      <c r="A618" s="119" t="str">
        <f>IF('Processing Settings'!C20="Xetra|Börse Frankfurt","XFRA","")</f>
        <v/>
      </c>
      <c r="B618" s="109" t="str">
        <f>IF('Processing Settings'!C20="Xetra|Börse Frankfurt",'Processing Settings'!A20,"#N/A")</f>
        <v>#N/A</v>
      </c>
      <c r="C618" s="109" t="str">
        <f>IF('Processing Settings'!C20="Xetra|Börse Frankfurt",'Processing Settings'!B20,"#N/A")</f>
        <v>#N/A</v>
      </c>
      <c r="D618" s="110" t="str">
        <f>IF('Processing Settings'!C20="Xetra|Börse Frankfurt",IF('Processing Settings'!D20="CBF(I)","CBL",'Processing Settings'!D20),"#N/A")</f>
        <v>#N/A</v>
      </c>
      <c r="E618" s="113" t="str">
        <f>IF('Processing Settings'!C20="Xetra|Börse Frankfurt",'Processing Settings'!E20,"#N/A")</f>
        <v>#N/A</v>
      </c>
      <c r="F618" s="113" t="str">
        <f>IF('Processing Settings'!C20="Xetra|Börse Frankfurt",'Processing Settings'!F20,"#N/A")</f>
        <v>#N/A</v>
      </c>
      <c r="G618" s="113" t="str">
        <f>IF(AND('Processing Settings'!C20="Xetra|Börse Frankfurt",'Processing Settings'!E20&lt;&gt;""),"DEF","#N/A")</f>
        <v>#N/A</v>
      </c>
      <c r="H618" s="130" t="str">
        <f>IF('Processing Settings'!C20="Xetra|Börse Frankfurt",_xlfn.SWITCH('Processing Settings'!G20,"Aggregation","AGGREGATE","Gross","GROSS","Netting ('UNWIND')","NET","Netting with Strange Nets ('NET/SPLIT')","NET","Aggregation with Linking","AGGREGATE"),"#N/A")</f>
        <v>#N/A</v>
      </c>
      <c r="I618" s="113" t="str">
        <f>IF('Processing Settings'!C20="Xetra|Börse Frankfurt",_xlfn.SWITCH('Processing Settings'!H20,"released","RELEASED","on hold","HOLD"),"#N/A")</f>
        <v>#N/A</v>
      </c>
      <c r="J618" s="129" t="str">
        <f>IF(A618="XFRA",IF('Processing Settings'!G20="Gross","",IF(OR('Processing Settings'!G20="Netting with Strange Nets ('NET/SPLIT')",'Processing Settings'!G20="Aggregation with Linking",'Processing Settings'!G20="Aggregation"),"NET/SPLIT","UNWIND")),"")</f>
        <v/>
      </c>
      <c r="K618" s="120" t="str">
        <f ca="1">IF(A618="XFRA",IF(ISNUMBER(YEAR('Signature Sheet'!$H$31)),'Signature Sheet'!H$31,NOW()),"")</f>
        <v/>
      </c>
      <c r="L618" s="119" t="str">
        <f>IF(A618="XFRA",IFERROR(_xlfn.SWITCH('Processing Settings'!K20,"New","INSERT","Update","UPDATE", "Delete","DELETE"),""),"")</f>
        <v/>
      </c>
    </row>
    <row r="619" spans="1:12">
      <c r="A619" s="119" t="str">
        <f>IF('Processing Settings'!C21="Xetra|Börse Frankfurt","XFRA","")</f>
        <v/>
      </c>
      <c r="B619" s="109" t="str">
        <f>IF('Processing Settings'!C21="Xetra|Börse Frankfurt",'Processing Settings'!A21,"#N/A")</f>
        <v>#N/A</v>
      </c>
      <c r="C619" s="109" t="str">
        <f>IF('Processing Settings'!C21="Xetra|Börse Frankfurt",'Processing Settings'!B21,"#N/A")</f>
        <v>#N/A</v>
      </c>
      <c r="D619" s="110" t="str">
        <f>IF('Processing Settings'!C21="Xetra|Börse Frankfurt",IF('Processing Settings'!D21="CBF(I)","CBL",'Processing Settings'!D21),"#N/A")</f>
        <v>#N/A</v>
      </c>
      <c r="E619" s="113" t="str">
        <f>IF('Processing Settings'!C21="Xetra|Börse Frankfurt",'Processing Settings'!E21,"#N/A")</f>
        <v>#N/A</v>
      </c>
      <c r="F619" s="113" t="str">
        <f>IF('Processing Settings'!C21="Xetra|Börse Frankfurt",'Processing Settings'!F21,"#N/A")</f>
        <v>#N/A</v>
      </c>
      <c r="G619" s="113" t="str">
        <f>IF(AND('Processing Settings'!C21="Xetra|Börse Frankfurt",'Processing Settings'!E21&lt;&gt;""),"DEF","#N/A")</f>
        <v>#N/A</v>
      </c>
      <c r="H619" s="130" t="str">
        <f>IF('Processing Settings'!C21="Xetra|Börse Frankfurt",_xlfn.SWITCH('Processing Settings'!G21,"Aggregation","AGGREGATE","Gross","GROSS","Netting ('UNWIND')","NET","Netting with Strange Nets ('NET/SPLIT')","NET","Aggregation with Linking","AGGREGATE"),"#N/A")</f>
        <v>#N/A</v>
      </c>
      <c r="I619" s="113" t="str">
        <f>IF('Processing Settings'!C21="Xetra|Börse Frankfurt",_xlfn.SWITCH('Processing Settings'!H21,"released","RELEASED","on hold","HOLD"),"#N/A")</f>
        <v>#N/A</v>
      </c>
      <c r="J619" s="129" t="str">
        <f>IF(A619="XFRA",IF('Processing Settings'!G21="Gross","",IF(OR('Processing Settings'!G21="Netting with Strange Nets ('NET/SPLIT')",'Processing Settings'!G21="Aggregation with Linking",'Processing Settings'!G21="Aggregation"),"NET/SPLIT","UNWIND")),"")</f>
        <v/>
      </c>
      <c r="K619" s="120" t="str">
        <f ca="1">IF(A619="XFRA",IF(ISNUMBER(YEAR('Signature Sheet'!$H$31)),'Signature Sheet'!H$31,NOW()),"")</f>
        <v/>
      </c>
      <c r="L619" s="119" t="str">
        <f>IF(A619="XFRA",IFERROR(_xlfn.SWITCH('Processing Settings'!K21,"New","INSERT","Update","UPDATE", "Delete","DELETE"),""),"")</f>
        <v/>
      </c>
    </row>
    <row r="620" spans="1:12">
      <c r="A620" s="119" t="str">
        <f>IF('Processing Settings'!C22="Xetra|Börse Frankfurt","XFRA","")</f>
        <v/>
      </c>
      <c r="B620" s="109" t="str">
        <f>IF('Processing Settings'!C22="Xetra|Börse Frankfurt",'Processing Settings'!A22,"#N/A")</f>
        <v>#N/A</v>
      </c>
      <c r="C620" s="109" t="str">
        <f>IF('Processing Settings'!C22="Xetra|Börse Frankfurt",'Processing Settings'!B22,"#N/A")</f>
        <v>#N/A</v>
      </c>
      <c r="D620" s="110" t="str">
        <f>IF('Processing Settings'!C22="Xetra|Börse Frankfurt",IF('Processing Settings'!D22="CBF(I)","CBL",'Processing Settings'!D22),"#N/A")</f>
        <v>#N/A</v>
      </c>
      <c r="E620" s="113" t="str">
        <f>IF('Processing Settings'!C22="Xetra|Börse Frankfurt",'Processing Settings'!E22,"#N/A")</f>
        <v>#N/A</v>
      </c>
      <c r="F620" s="113" t="str">
        <f>IF('Processing Settings'!C22="Xetra|Börse Frankfurt",'Processing Settings'!F22,"#N/A")</f>
        <v>#N/A</v>
      </c>
      <c r="G620" s="113" t="str">
        <f>IF(AND('Processing Settings'!C22="Xetra|Börse Frankfurt",'Processing Settings'!E22&lt;&gt;""),"DEF","#N/A")</f>
        <v>#N/A</v>
      </c>
      <c r="H620" s="130" t="str">
        <f>IF('Processing Settings'!C22="Xetra|Börse Frankfurt",_xlfn.SWITCH('Processing Settings'!G22,"Aggregation","AGGREGATE","Gross","GROSS","Netting ('UNWIND')","NET","Netting with Strange Nets ('NET/SPLIT')","NET","Aggregation with Linking","AGGREGATE"),"#N/A")</f>
        <v>#N/A</v>
      </c>
      <c r="I620" s="113" t="str">
        <f>IF('Processing Settings'!C22="Xetra|Börse Frankfurt",_xlfn.SWITCH('Processing Settings'!H22,"released","RELEASED","on hold","HOLD"),"#N/A")</f>
        <v>#N/A</v>
      </c>
      <c r="J620" s="129" t="str">
        <f>IF(A620="XFRA",IF('Processing Settings'!G22="Gross","",IF(OR('Processing Settings'!G22="Netting with Strange Nets ('NET/SPLIT')",'Processing Settings'!G22="Aggregation with Linking",'Processing Settings'!G22="Aggregation"),"NET/SPLIT","UNWIND")),"")</f>
        <v/>
      </c>
      <c r="K620" s="120" t="str">
        <f ca="1">IF(A620="XFRA",IF(ISNUMBER(YEAR('Signature Sheet'!$H$31)),'Signature Sheet'!H$31,NOW()),"")</f>
        <v/>
      </c>
      <c r="L620" s="119" t="str">
        <f>IF(A620="XFRA",IFERROR(_xlfn.SWITCH('Processing Settings'!K22,"New","INSERT","Update","UPDATE", "Delete","DELETE"),""),"")</f>
        <v/>
      </c>
    </row>
    <row r="621" spans="1:12">
      <c r="A621" s="119" t="str">
        <f>IF('Processing Settings'!C23="Xetra|Börse Frankfurt","XFRA","")</f>
        <v/>
      </c>
      <c r="B621" s="109" t="str">
        <f>IF('Processing Settings'!C23="Xetra|Börse Frankfurt",'Processing Settings'!A23,"#N/A")</f>
        <v>#N/A</v>
      </c>
      <c r="C621" s="109" t="str">
        <f>IF('Processing Settings'!C23="Xetra|Börse Frankfurt",'Processing Settings'!B23,"#N/A")</f>
        <v>#N/A</v>
      </c>
      <c r="D621" s="110" t="str">
        <f>IF('Processing Settings'!C23="Xetra|Börse Frankfurt",IF('Processing Settings'!D23="CBF(I)","CBL",'Processing Settings'!D23),"#N/A")</f>
        <v>#N/A</v>
      </c>
      <c r="E621" s="113" t="str">
        <f>IF('Processing Settings'!C23="Xetra|Börse Frankfurt",'Processing Settings'!E23,"#N/A")</f>
        <v>#N/A</v>
      </c>
      <c r="F621" s="113" t="str">
        <f>IF('Processing Settings'!C23="Xetra|Börse Frankfurt",'Processing Settings'!F23,"#N/A")</f>
        <v>#N/A</v>
      </c>
      <c r="G621" s="113" t="str">
        <f>IF(AND('Processing Settings'!C23="Xetra|Börse Frankfurt",'Processing Settings'!E23&lt;&gt;""),"DEF","#N/A")</f>
        <v>#N/A</v>
      </c>
      <c r="H621" s="130" t="str">
        <f>IF('Processing Settings'!C23="Xetra|Börse Frankfurt",_xlfn.SWITCH('Processing Settings'!G23,"Aggregation","AGGREGATE","Gross","GROSS","Netting ('UNWIND')","NET","Netting with Strange Nets ('NET/SPLIT')","NET","Aggregation with Linking","AGGREGATE"),"#N/A")</f>
        <v>#N/A</v>
      </c>
      <c r="I621" s="113" t="str">
        <f>IF('Processing Settings'!C23="Xetra|Börse Frankfurt",_xlfn.SWITCH('Processing Settings'!H23,"released","RELEASED","on hold","HOLD"),"#N/A")</f>
        <v>#N/A</v>
      </c>
      <c r="J621" s="129" t="str">
        <f>IF(A621="XFRA",IF('Processing Settings'!G23="Gross","",IF(OR('Processing Settings'!G23="Netting with Strange Nets ('NET/SPLIT')",'Processing Settings'!G23="Aggregation with Linking",'Processing Settings'!G23="Aggregation"),"NET/SPLIT","UNWIND")),"")</f>
        <v/>
      </c>
      <c r="K621" s="120" t="str">
        <f ca="1">IF(A621="XFRA",IF(ISNUMBER(YEAR('Signature Sheet'!$H$31)),'Signature Sheet'!H$31,NOW()),"")</f>
        <v/>
      </c>
      <c r="L621" s="119" t="str">
        <f>IF(A621="XFRA",IFERROR(_xlfn.SWITCH('Processing Settings'!K23,"New","INSERT","Update","UPDATE", "Delete","DELETE"),""),"")</f>
        <v/>
      </c>
    </row>
    <row r="622" spans="1:12">
      <c r="A622" s="119" t="str">
        <f>IF('Processing Settings'!C24="Xetra|Börse Frankfurt","XFRA","")</f>
        <v/>
      </c>
      <c r="B622" s="109" t="str">
        <f>IF('Processing Settings'!C24="Xetra|Börse Frankfurt",'Processing Settings'!A24,"#N/A")</f>
        <v>#N/A</v>
      </c>
      <c r="C622" s="109" t="str">
        <f>IF('Processing Settings'!C24="Xetra|Börse Frankfurt",'Processing Settings'!B24,"#N/A")</f>
        <v>#N/A</v>
      </c>
      <c r="D622" s="110" t="str">
        <f>IF('Processing Settings'!C24="Xetra|Börse Frankfurt",IF('Processing Settings'!D24="CBF(I)","CBL",'Processing Settings'!D24),"#N/A")</f>
        <v>#N/A</v>
      </c>
      <c r="E622" s="113" t="str">
        <f>IF('Processing Settings'!C24="Xetra|Börse Frankfurt",'Processing Settings'!E24,"#N/A")</f>
        <v>#N/A</v>
      </c>
      <c r="F622" s="113" t="str">
        <f>IF('Processing Settings'!C24="Xetra|Börse Frankfurt",'Processing Settings'!F24,"#N/A")</f>
        <v>#N/A</v>
      </c>
      <c r="G622" s="113" t="str">
        <f>IF(AND('Processing Settings'!C24="Xetra|Börse Frankfurt",'Processing Settings'!E24&lt;&gt;""),"DEF","#N/A")</f>
        <v>#N/A</v>
      </c>
      <c r="H622" s="130" t="str">
        <f>IF('Processing Settings'!C24="Xetra|Börse Frankfurt",_xlfn.SWITCH('Processing Settings'!G24,"Aggregation","AGGREGATE","Gross","GROSS","Netting ('UNWIND')","NET","Netting with Strange Nets ('NET/SPLIT')","NET","Aggregation with Linking","AGGREGATE"),"#N/A")</f>
        <v>#N/A</v>
      </c>
      <c r="I622" s="113" t="str">
        <f>IF('Processing Settings'!C24="Xetra|Börse Frankfurt",_xlfn.SWITCH('Processing Settings'!H24,"released","RELEASED","on hold","HOLD"),"#N/A")</f>
        <v>#N/A</v>
      </c>
      <c r="J622" s="129" t="str">
        <f>IF(A622="XFRA",IF('Processing Settings'!G24="Gross","",IF(OR('Processing Settings'!G24="Netting with Strange Nets ('NET/SPLIT')",'Processing Settings'!G24="Aggregation with Linking",'Processing Settings'!G24="Aggregation"),"NET/SPLIT","UNWIND")),"")</f>
        <v/>
      </c>
      <c r="K622" s="120" t="str">
        <f ca="1">IF(A622="XFRA",IF(ISNUMBER(YEAR('Signature Sheet'!$H$31)),'Signature Sheet'!H$31,NOW()),"")</f>
        <v/>
      </c>
      <c r="L622" s="119" t="str">
        <f>IF(A622="XFRA",IFERROR(_xlfn.SWITCH('Processing Settings'!K24,"New","INSERT","Update","UPDATE", "Delete","DELETE"),""),"")</f>
        <v/>
      </c>
    </row>
    <row r="623" spans="1:12">
      <c r="A623" s="119" t="str">
        <f>IF('Processing Settings'!C25="Xetra|Börse Frankfurt","XFRA","")</f>
        <v/>
      </c>
      <c r="B623" s="109" t="str">
        <f>IF('Processing Settings'!C25="Xetra|Börse Frankfurt",'Processing Settings'!A25,"#N/A")</f>
        <v>#N/A</v>
      </c>
      <c r="C623" s="109" t="str">
        <f>IF('Processing Settings'!C25="Xetra|Börse Frankfurt",'Processing Settings'!B25,"#N/A")</f>
        <v>#N/A</v>
      </c>
      <c r="D623" s="110" t="str">
        <f>IF('Processing Settings'!C25="Xetra|Börse Frankfurt",IF('Processing Settings'!D25="CBF(I)","CBL",'Processing Settings'!D25),"#N/A")</f>
        <v>#N/A</v>
      </c>
      <c r="E623" s="113" t="str">
        <f>IF('Processing Settings'!C25="Xetra|Börse Frankfurt",'Processing Settings'!E25,"#N/A")</f>
        <v>#N/A</v>
      </c>
      <c r="F623" s="113" t="str">
        <f>IF('Processing Settings'!C25="Xetra|Börse Frankfurt",'Processing Settings'!F25,"#N/A")</f>
        <v>#N/A</v>
      </c>
      <c r="G623" s="113" t="str">
        <f>IF(AND('Processing Settings'!C25="Xetra|Börse Frankfurt",'Processing Settings'!E25&lt;&gt;""),"DEF","#N/A")</f>
        <v>#N/A</v>
      </c>
      <c r="H623" s="130" t="str">
        <f>IF('Processing Settings'!C25="Xetra|Börse Frankfurt",_xlfn.SWITCH('Processing Settings'!G25,"Aggregation","AGGREGATE","Gross","GROSS","Netting ('UNWIND')","NET","Netting with Strange Nets ('NET/SPLIT')","NET","Aggregation with Linking","AGGREGATE"),"#N/A")</f>
        <v>#N/A</v>
      </c>
      <c r="I623" s="113" t="str">
        <f>IF('Processing Settings'!C25="Xetra|Börse Frankfurt",_xlfn.SWITCH('Processing Settings'!H25,"released","RELEASED","on hold","HOLD"),"#N/A")</f>
        <v>#N/A</v>
      </c>
      <c r="J623" s="129" t="str">
        <f>IF(A623="XFRA",IF('Processing Settings'!G25="Gross","",IF(OR('Processing Settings'!G25="Netting with Strange Nets ('NET/SPLIT')",'Processing Settings'!G25="Aggregation with Linking",'Processing Settings'!G25="Aggregation"),"NET/SPLIT","UNWIND")),"")</f>
        <v/>
      </c>
      <c r="K623" s="120" t="str">
        <f ca="1">IF(A623="XFRA",IF(ISNUMBER(YEAR('Signature Sheet'!$H$31)),'Signature Sheet'!H$31,NOW()),"")</f>
        <v/>
      </c>
      <c r="L623" s="119" t="str">
        <f>IF(A623="XFRA",IFERROR(_xlfn.SWITCH('Processing Settings'!K25,"New","INSERT","Update","UPDATE", "Delete","DELETE"),""),"")</f>
        <v/>
      </c>
    </row>
    <row r="624" spans="1:12">
      <c r="A624" s="119" t="str">
        <f>IF('Processing Settings'!C26="Xetra|Börse Frankfurt","XFRA","")</f>
        <v/>
      </c>
      <c r="B624" s="109" t="str">
        <f>IF('Processing Settings'!C26="Xetra|Börse Frankfurt",'Processing Settings'!A26,"#N/A")</f>
        <v>#N/A</v>
      </c>
      <c r="C624" s="109" t="str">
        <f>IF('Processing Settings'!C26="Xetra|Börse Frankfurt",'Processing Settings'!B26,"#N/A")</f>
        <v>#N/A</v>
      </c>
      <c r="D624" s="110" t="str">
        <f>IF('Processing Settings'!C26="Xetra|Börse Frankfurt",IF('Processing Settings'!D26="CBF(I)","CBL",'Processing Settings'!D26),"#N/A")</f>
        <v>#N/A</v>
      </c>
      <c r="E624" s="113" t="str">
        <f>IF('Processing Settings'!C26="Xetra|Börse Frankfurt",'Processing Settings'!E26,"#N/A")</f>
        <v>#N/A</v>
      </c>
      <c r="F624" s="113" t="str">
        <f>IF('Processing Settings'!C26="Xetra|Börse Frankfurt",'Processing Settings'!F26,"#N/A")</f>
        <v>#N/A</v>
      </c>
      <c r="G624" s="113" t="str">
        <f>IF(AND('Processing Settings'!C26="Xetra|Börse Frankfurt",'Processing Settings'!E26&lt;&gt;""),"DEF","#N/A")</f>
        <v>#N/A</v>
      </c>
      <c r="H624" s="130" t="str">
        <f>IF('Processing Settings'!C26="Xetra|Börse Frankfurt",_xlfn.SWITCH('Processing Settings'!G26,"Aggregation","AGGREGATE","Gross","GROSS","Netting ('UNWIND')","NET","Netting with Strange Nets ('NET/SPLIT')","NET","Aggregation with Linking","AGGREGATE"),"#N/A")</f>
        <v>#N/A</v>
      </c>
      <c r="I624" s="113" t="str">
        <f>IF('Processing Settings'!C26="Xetra|Börse Frankfurt",_xlfn.SWITCH('Processing Settings'!H26,"released","RELEASED","on hold","HOLD"),"#N/A")</f>
        <v>#N/A</v>
      </c>
      <c r="J624" s="129" t="str">
        <f>IF(A624="XFRA",IF('Processing Settings'!G26="Gross","",IF(OR('Processing Settings'!G26="Netting with Strange Nets ('NET/SPLIT')",'Processing Settings'!G26="Aggregation with Linking",'Processing Settings'!G26="Aggregation"),"NET/SPLIT","UNWIND")),"")</f>
        <v/>
      </c>
      <c r="K624" s="120" t="str">
        <f ca="1">IF(A624="XFRA",IF(ISNUMBER(YEAR('Signature Sheet'!$H$31)),'Signature Sheet'!H$31,NOW()),"")</f>
        <v/>
      </c>
      <c r="L624" s="119" t="str">
        <f>IF(A624="XFRA",IFERROR(_xlfn.SWITCH('Processing Settings'!K26,"New","INSERT","Update","UPDATE", "Delete","DELETE"),""),"")</f>
        <v/>
      </c>
    </row>
    <row r="625" spans="1:12">
      <c r="A625" s="119" t="str">
        <f>IF('Processing Settings'!C27="Xetra|Börse Frankfurt","XFRA","")</f>
        <v/>
      </c>
      <c r="B625" s="109" t="str">
        <f>IF('Processing Settings'!C27="Xetra|Börse Frankfurt",'Processing Settings'!A27,"#N/A")</f>
        <v>#N/A</v>
      </c>
      <c r="C625" s="109" t="str">
        <f>IF('Processing Settings'!C27="Xetra|Börse Frankfurt",'Processing Settings'!B27,"#N/A")</f>
        <v>#N/A</v>
      </c>
      <c r="D625" s="110" t="str">
        <f>IF('Processing Settings'!C27="Xetra|Börse Frankfurt",IF('Processing Settings'!D27="CBF(I)","CBL",'Processing Settings'!D27),"#N/A")</f>
        <v>#N/A</v>
      </c>
      <c r="E625" s="113" t="str">
        <f>IF('Processing Settings'!C27="Xetra|Börse Frankfurt",'Processing Settings'!E27,"#N/A")</f>
        <v>#N/A</v>
      </c>
      <c r="F625" s="113" t="str">
        <f>IF('Processing Settings'!C27="Xetra|Börse Frankfurt",'Processing Settings'!F27,"#N/A")</f>
        <v>#N/A</v>
      </c>
      <c r="G625" s="113" t="str">
        <f>IF(AND('Processing Settings'!C27="Xetra|Börse Frankfurt",'Processing Settings'!E27&lt;&gt;""),"DEF","#N/A")</f>
        <v>#N/A</v>
      </c>
      <c r="H625" s="130" t="str">
        <f>IF('Processing Settings'!C27="Xetra|Börse Frankfurt",_xlfn.SWITCH('Processing Settings'!G27,"Aggregation","AGGREGATE","Gross","GROSS","Netting ('UNWIND')","NET","Netting with Strange Nets ('NET/SPLIT')","NET","Aggregation with Linking","AGGREGATE"),"#N/A")</f>
        <v>#N/A</v>
      </c>
      <c r="I625" s="113" t="str">
        <f>IF('Processing Settings'!C27="Xetra|Börse Frankfurt",_xlfn.SWITCH('Processing Settings'!H27,"released","RELEASED","on hold","HOLD"),"#N/A")</f>
        <v>#N/A</v>
      </c>
      <c r="J625" s="129" t="str">
        <f>IF(A625="XFRA",IF('Processing Settings'!G27="Gross","",IF(OR('Processing Settings'!G27="Netting with Strange Nets ('NET/SPLIT')",'Processing Settings'!G27="Aggregation with Linking",'Processing Settings'!G27="Aggregation"),"NET/SPLIT","UNWIND")),"")</f>
        <v/>
      </c>
      <c r="K625" s="120" t="str">
        <f ca="1">IF(A625="XFRA",IF(ISNUMBER(YEAR('Signature Sheet'!$H$31)),'Signature Sheet'!H$31,NOW()),"")</f>
        <v/>
      </c>
      <c r="L625" s="119" t="str">
        <f>IF(A625="XFRA",IFERROR(_xlfn.SWITCH('Processing Settings'!K27,"New","INSERT","Update","UPDATE", "Delete","DELETE"),""),"")</f>
        <v/>
      </c>
    </row>
    <row r="626" spans="1:12">
      <c r="A626" s="119" t="str">
        <f>IF('Processing Settings'!C28="Xetra|Börse Frankfurt","XFRA","")</f>
        <v/>
      </c>
      <c r="B626" s="109" t="str">
        <f>IF('Processing Settings'!C28="Xetra|Börse Frankfurt",'Processing Settings'!A28,"#N/A")</f>
        <v>#N/A</v>
      </c>
      <c r="C626" s="109" t="str">
        <f>IF('Processing Settings'!C28="Xetra|Börse Frankfurt",'Processing Settings'!B28,"#N/A")</f>
        <v>#N/A</v>
      </c>
      <c r="D626" s="110" t="str">
        <f>IF('Processing Settings'!C28="Xetra|Börse Frankfurt",IF('Processing Settings'!D28="CBF(I)","CBL",'Processing Settings'!D28),"#N/A")</f>
        <v>#N/A</v>
      </c>
      <c r="E626" s="113" t="str">
        <f>IF('Processing Settings'!C28="Xetra|Börse Frankfurt",'Processing Settings'!E28,"#N/A")</f>
        <v>#N/A</v>
      </c>
      <c r="F626" s="113" t="str">
        <f>IF('Processing Settings'!C28="Xetra|Börse Frankfurt",'Processing Settings'!F28,"#N/A")</f>
        <v>#N/A</v>
      </c>
      <c r="G626" s="113" t="str">
        <f>IF(AND('Processing Settings'!C28="Xetra|Börse Frankfurt",'Processing Settings'!E28&lt;&gt;""),"DEF","#N/A")</f>
        <v>#N/A</v>
      </c>
      <c r="H626" s="130" t="str">
        <f>IF('Processing Settings'!C28="Xetra|Börse Frankfurt",_xlfn.SWITCH('Processing Settings'!G28,"Aggregation","AGGREGATE","Gross","GROSS","Netting ('UNWIND')","NET","Netting with Strange Nets ('NET/SPLIT')","NET","Aggregation with Linking","AGGREGATE"),"#N/A")</f>
        <v>#N/A</v>
      </c>
      <c r="I626" s="113" t="str">
        <f>IF('Processing Settings'!C28="Xetra|Börse Frankfurt",_xlfn.SWITCH('Processing Settings'!H28,"released","RELEASED","on hold","HOLD"),"#N/A")</f>
        <v>#N/A</v>
      </c>
      <c r="J626" s="129" t="str">
        <f>IF(A626="XFRA",IF('Processing Settings'!G28="Gross","",IF(OR('Processing Settings'!G28="Netting with Strange Nets ('NET/SPLIT')",'Processing Settings'!G28="Aggregation with Linking",'Processing Settings'!G28="Aggregation"),"NET/SPLIT","UNWIND")),"")</f>
        <v/>
      </c>
      <c r="K626" s="120" t="str">
        <f ca="1">IF(A626="XFRA",IF(ISNUMBER(YEAR('Signature Sheet'!$H$31)),'Signature Sheet'!H$31,NOW()),"")</f>
        <v/>
      </c>
      <c r="L626" s="119" t="str">
        <f>IF(A626="XFRA",IFERROR(_xlfn.SWITCH('Processing Settings'!K28,"New","INSERT","Update","UPDATE", "Delete","DELETE"),""),"")</f>
        <v/>
      </c>
    </row>
    <row r="627" spans="1:12">
      <c r="A627" s="119" t="str">
        <f>IF('Processing Settings'!C29="Xetra|Börse Frankfurt","XFRA","")</f>
        <v/>
      </c>
      <c r="B627" s="109" t="str">
        <f>IF('Processing Settings'!C29="Xetra|Börse Frankfurt",'Processing Settings'!A29,"#N/A")</f>
        <v>#N/A</v>
      </c>
      <c r="C627" s="109" t="str">
        <f>IF('Processing Settings'!C29="Xetra|Börse Frankfurt",'Processing Settings'!B29,"#N/A")</f>
        <v>#N/A</v>
      </c>
      <c r="D627" s="110" t="str">
        <f>IF('Processing Settings'!C29="Xetra|Börse Frankfurt",IF('Processing Settings'!D29="CBF(I)","CBL",'Processing Settings'!D29),"#N/A")</f>
        <v>#N/A</v>
      </c>
      <c r="E627" s="113" t="str">
        <f>IF('Processing Settings'!C29="Xetra|Börse Frankfurt",'Processing Settings'!E29,"#N/A")</f>
        <v>#N/A</v>
      </c>
      <c r="F627" s="113" t="str">
        <f>IF('Processing Settings'!C29="Xetra|Börse Frankfurt",'Processing Settings'!F29,"#N/A")</f>
        <v>#N/A</v>
      </c>
      <c r="G627" s="113" t="str">
        <f>IF(AND('Processing Settings'!C29="Xetra|Börse Frankfurt",'Processing Settings'!E29&lt;&gt;""),"DEF","#N/A")</f>
        <v>#N/A</v>
      </c>
      <c r="H627" s="130" t="str">
        <f>IF('Processing Settings'!C29="Xetra|Börse Frankfurt",_xlfn.SWITCH('Processing Settings'!G29,"Aggregation","AGGREGATE","Gross","GROSS","Netting ('UNWIND')","NET","Netting with Strange Nets ('NET/SPLIT')","NET","Aggregation with Linking","AGGREGATE"),"#N/A")</f>
        <v>#N/A</v>
      </c>
      <c r="I627" s="113" t="str">
        <f>IF('Processing Settings'!C29="Xetra|Börse Frankfurt",_xlfn.SWITCH('Processing Settings'!H29,"released","RELEASED","on hold","HOLD"),"#N/A")</f>
        <v>#N/A</v>
      </c>
      <c r="J627" s="129" t="str">
        <f>IF(A627="XFRA",IF('Processing Settings'!G29="Gross","",IF(OR('Processing Settings'!G29="Netting with Strange Nets ('NET/SPLIT')",'Processing Settings'!G29="Aggregation with Linking",'Processing Settings'!G29="Aggregation"),"NET/SPLIT","UNWIND")),"")</f>
        <v/>
      </c>
      <c r="K627" s="120" t="str">
        <f ca="1">IF(A627="XFRA",IF(ISNUMBER(YEAR('Signature Sheet'!$H$31)),'Signature Sheet'!H$31,NOW()),"")</f>
        <v/>
      </c>
      <c r="L627" s="119" t="str">
        <f>IF(A627="XFRA",IFERROR(_xlfn.SWITCH('Processing Settings'!K29,"New","INSERT","Update","UPDATE", "Delete","DELETE"),""),"")</f>
        <v/>
      </c>
    </row>
    <row r="628" spans="1:12">
      <c r="A628" s="119" t="str">
        <f>IF('Processing Settings'!C30="Xetra|Börse Frankfurt","XFRA","")</f>
        <v/>
      </c>
      <c r="B628" s="109" t="str">
        <f>IF('Processing Settings'!C30="Xetra|Börse Frankfurt",'Processing Settings'!A30,"#N/A")</f>
        <v>#N/A</v>
      </c>
      <c r="C628" s="109" t="str">
        <f>IF('Processing Settings'!C30="Xetra|Börse Frankfurt",'Processing Settings'!B30,"#N/A")</f>
        <v>#N/A</v>
      </c>
      <c r="D628" s="110" t="str">
        <f>IF('Processing Settings'!C30="Xetra|Börse Frankfurt",IF('Processing Settings'!D30="CBF(I)","CBL",'Processing Settings'!D30),"#N/A")</f>
        <v>#N/A</v>
      </c>
      <c r="E628" s="113" t="str">
        <f>IF('Processing Settings'!C30="Xetra|Börse Frankfurt",'Processing Settings'!E30,"#N/A")</f>
        <v>#N/A</v>
      </c>
      <c r="F628" s="113" t="str">
        <f>IF('Processing Settings'!C30="Xetra|Börse Frankfurt",'Processing Settings'!F30,"#N/A")</f>
        <v>#N/A</v>
      </c>
      <c r="G628" s="113" t="str">
        <f>IF(AND('Processing Settings'!C30="Xetra|Börse Frankfurt",'Processing Settings'!E30&lt;&gt;""),"DEF","#N/A")</f>
        <v>#N/A</v>
      </c>
      <c r="H628" s="130" t="str">
        <f>IF('Processing Settings'!C30="Xetra|Börse Frankfurt",_xlfn.SWITCH('Processing Settings'!G30,"Aggregation","AGGREGATE","Gross","GROSS","Netting ('UNWIND')","NET","Netting with Strange Nets ('NET/SPLIT')","NET","Aggregation with Linking","AGGREGATE"),"#N/A")</f>
        <v>#N/A</v>
      </c>
      <c r="I628" s="113" t="str">
        <f>IF('Processing Settings'!C30="Xetra|Börse Frankfurt",_xlfn.SWITCH('Processing Settings'!H30,"released","RELEASED","on hold","HOLD"),"#N/A")</f>
        <v>#N/A</v>
      </c>
      <c r="J628" s="129" t="str">
        <f>IF(A628="XFRA",IF('Processing Settings'!G30="Gross","",IF(OR('Processing Settings'!G30="Netting with Strange Nets ('NET/SPLIT')",'Processing Settings'!G30="Aggregation with Linking",'Processing Settings'!G30="Aggregation"),"NET/SPLIT","UNWIND")),"")</f>
        <v/>
      </c>
      <c r="K628" s="120" t="str">
        <f ca="1">IF(A628="XFRA",IF(ISNUMBER(YEAR('Signature Sheet'!$H$31)),'Signature Sheet'!H$31,NOW()),"")</f>
        <v/>
      </c>
      <c r="L628" s="119" t="str">
        <f>IF(A628="XFRA",IFERROR(_xlfn.SWITCH('Processing Settings'!K30,"New","INSERT","Update","UPDATE", "Delete","DELETE"),""),"")</f>
        <v/>
      </c>
    </row>
    <row r="629" spans="1:12">
      <c r="A629" s="119" t="str">
        <f>IF('Processing Settings'!C31="Xetra|Börse Frankfurt","XFRA","")</f>
        <v/>
      </c>
      <c r="B629" s="109" t="str">
        <f>IF('Processing Settings'!C31="Xetra|Börse Frankfurt",'Processing Settings'!A31,"#N/A")</f>
        <v>#N/A</v>
      </c>
      <c r="C629" s="109" t="str">
        <f>IF('Processing Settings'!C31="Xetra|Börse Frankfurt",'Processing Settings'!B31,"#N/A")</f>
        <v>#N/A</v>
      </c>
      <c r="D629" s="110" t="str">
        <f>IF('Processing Settings'!C31="Xetra|Börse Frankfurt",IF('Processing Settings'!D31="CBF(I)","CBL",'Processing Settings'!D31),"#N/A")</f>
        <v>#N/A</v>
      </c>
      <c r="E629" s="113" t="str">
        <f>IF('Processing Settings'!C31="Xetra|Börse Frankfurt",'Processing Settings'!E31,"#N/A")</f>
        <v>#N/A</v>
      </c>
      <c r="F629" s="113" t="str">
        <f>IF('Processing Settings'!C31="Xetra|Börse Frankfurt",'Processing Settings'!F31,"#N/A")</f>
        <v>#N/A</v>
      </c>
      <c r="G629" s="113" t="str">
        <f>IF(AND('Processing Settings'!C31="Xetra|Börse Frankfurt",'Processing Settings'!E31&lt;&gt;""),"DEF","#N/A")</f>
        <v>#N/A</v>
      </c>
      <c r="H629" s="130" t="str">
        <f>IF('Processing Settings'!C31="Xetra|Börse Frankfurt",_xlfn.SWITCH('Processing Settings'!G31,"Aggregation","AGGREGATE","Gross","GROSS","Netting ('UNWIND')","NET","Netting with Strange Nets ('NET/SPLIT')","NET","Aggregation with Linking","AGGREGATE"),"#N/A")</f>
        <v>#N/A</v>
      </c>
      <c r="I629" s="113" t="str">
        <f>IF('Processing Settings'!C31="Xetra|Börse Frankfurt",_xlfn.SWITCH('Processing Settings'!H31,"released","RELEASED","on hold","HOLD"),"#N/A")</f>
        <v>#N/A</v>
      </c>
      <c r="J629" s="129" t="str">
        <f>IF(A629="XFRA",IF('Processing Settings'!G31="Gross","",IF(OR('Processing Settings'!G31="Netting with Strange Nets ('NET/SPLIT')",'Processing Settings'!G31="Aggregation with Linking",'Processing Settings'!G31="Aggregation"),"NET/SPLIT","UNWIND")),"")</f>
        <v/>
      </c>
      <c r="K629" s="120" t="str">
        <f ca="1">IF(A629="XFRA",IF(ISNUMBER(YEAR('Signature Sheet'!$H$31)),'Signature Sheet'!H$31,NOW()),"")</f>
        <v/>
      </c>
      <c r="L629" s="119" t="str">
        <f>IF(A629="XFRA",IFERROR(_xlfn.SWITCH('Processing Settings'!K31,"New","INSERT","Update","UPDATE", "Delete","DELETE"),""),"")</f>
        <v/>
      </c>
    </row>
    <row r="630" spans="1:12">
      <c r="A630" s="119" t="str">
        <f>IF('Processing Settings'!C32="Xetra|Börse Frankfurt","XFRA","")</f>
        <v/>
      </c>
      <c r="B630" s="109" t="str">
        <f>IF('Processing Settings'!C32="Xetra|Börse Frankfurt",'Processing Settings'!A32,"#N/A")</f>
        <v>#N/A</v>
      </c>
      <c r="C630" s="109" t="str">
        <f>IF('Processing Settings'!C32="Xetra|Börse Frankfurt",'Processing Settings'!B32,"#N/A")</f>
        <v>#N/A</v>
      </c>
      <c r="D630" s="110" t="str">
        <f>IF('Processing Settings'!C32="Xetra|Börse Frankfurt",IF('Processing Settings'!D32="CBF(I)","CBL",'Processing Settings'!D32),"#N/A")</f>
        <v>#N/A</v>
      </c>
      <c r="E630" s="113" t="str">
        <f>IF('Processing Settings'!C32="Xetra|Börse Frankfurt",'Processing Settings'!E32,"#N/A")</f>
        <v>#N/A</v>
      </c>
      <c r="F630" s="113" t="str">
        <f>IF('Processing Settings'!C32="Xetra|Börse Frankfurt",'Processing Settings'!F32,"#N/A")</f>
        <v>#N/A</v>
      </c>
      <c r="G630" s="113" t="str">
        <f>IF(AND('Processing Settings'!C32="Xetra|Börse Frankfurt",'Processing Settings'!E32&lt;&gt;""),"DEF","#N/A")</f>
        <v>#N/A</v>
      </c>
      <c r="H630" s="130" t="str">
        <f>IF('Processing Settings'!C32="Xetra|Börse Frankfurt",_xlfn.SWITCH('Processing Settings'!G32,"Aggregation","AGGREGATE","Gross","GROSS","Netting ('UNWIND')","NET","Netting with Strange Nets ('NET/SPLIT')","NET","Aggregation with Linking","AGGREGATE"),"#N/A")</f>
        <v>#N/A</v>
      </c>
      <c r="I630" s="113" t="str">
        <f>IF('Processing Settings'!C32="Xetra|Börse Frankfurt",_xlfn.SWITCH('Processing Settings'!H32,"released","RELEASED","on hold","HOLD"),"#N/A")</f>
        <v>#N/A</v>
      </c>
      <c r="J630" s="129" t="str">
        <f>IF(A630="XFRA",IF('Processing Settings'!G32="Gross","",IF(OR('Processing Settings'!G32="Netting with Strange Nets ('NET/SPLIT')",'Processing Settings'!G32="Aggregation with Linking",'Processing Settings'!G32="Aggregation"),"NET/SPLIT","UNWIND")),"")</f>
        <v/>
      </c>
      <c r="K630" s="120" t="str">
        <f ca="1">IF(A630="XFRA",IF(ISNUMBER(YEAR('Signature Sheet'!$H$31)),'Signature Sheet'!H$31,NOW()),"")</f>
        <v/>
      </c>
      <c r="L630" s="119" t="str">
        <f>IF(A630="XFRA",IFERROR(_xlfn.SWITCH('Processing Settings'!K32,"New","INSERT","Update","UPDATE", "Delete","DELETE"),""),"")</f>
        <v/>
      </c>
    </row>
    <row r="631" spans="1:12">
      <c r="A631" s="119" t="str">
        <f>IF('Processing Settings'!C33="Xetra|Börse Frankfurt","XFRA","")</f>
        <v/>
      </c>
      <c r="B631" s="109" t="str">
        <f>IF('Processing Settings'!C33="Xetra|Börse Frankfurt",'Processing Settings'!A33,"#N/A")</f>
        <v>#N/A</v>
      </c>
      <c r="C631" s="109" t="str">
        <f>IF('Processing Settings'!C33="Xetra|Börse Frankfurt",'Processing Settings'!B33,"#N/A")</f>
        <v>#N/A</v>
      </c>
      <c r="D631" s="110" t="str">
        <f>IF('Processing Settings'!C33="Xetra|Börse Frankfurt",IF('Processing Settings'!D33="CBF(I)","CBL",'Processing Settings'!D33),"#N/A")</f>
        <v>#N/A</v>
      </c>
      <c r="E631" s="113" t="str">
        <f>IF('Processing Settings'!C33="Xetra|Börse Frankfurt",'Processing Settings'!E33,"#N/A")</f>
        <v>#N/A</v>
      </c>
      <c r="F631" s="113" t="str">
        <f>IF('Processing Settings'!C33="Xetra|Börse Frankfurt",'Processing Settings'!F33,"#N/A")</f>
        <v>#N/A</v>
      </c>
      <c r="G631" s="113" t="str">
        <f>IF(AND('Processing Settings'!C33="Xetra|Börse Frankfurt",'Processing Settings'!E33&lt;&gt;""),"DEF","#N/A")</f>
        <v>#N/A</v>
      </c>
      <c r="H631" s="130" t="str">
        <f>IF('Processing Settings'!C33="Xetra|Börse Frankfurt",_xlfn.SWITCH('Processing Settings'!G33,"Aggregation","AGGREGATE","Gross","GROSS","Netting ('UNWIND')","NET","Netting with Strange Nets ('NET/SPLIT')","NET","Aggregation with Linking","AGGREGATE"),"#N/A")</f>
        <v>#N/A</v>
      </c>
      <c r="I631" s="113" t="str">
        <f>IF('Processing Settings'!C33="Xetra|Börse Frankfurt",_xlfn.SWITCH('Processing Settings'!H33,"released","RELEASED","on hold","HOLD"),"#N/A")</f>
        <v>#N/A</v>
      </c>
      <c r="J631" s="129" t="str">
        <f>IF(A631="XFRA",IF('Processing Settings'!G33="Gross","",IF(OR('Processing Settings'!G33="Netting with Strange Nets ('NET/SPLIT')",'Processing Settings'!G33="Aggregation with Linking",'Processing Settings'!G33="Aggregation"),"NET/SPLIT","UNWIND")),"")</f>
        <v/>
      </c>
      <c r="K631" s="120" t="str">
        <f ca="1">IF(A631="XFRA",IF(ISNUMBER(YEAR('Signature Sheet'!$H$31)),'Signature Sheet'!H$31,NOW()),"")</f>
        <v/>
      </c>
      <c r="L631" s="119" t="str">
        <f>IF(A631="XFRA",IFERROR(_xlfn.SWITCH('Processing Settings'!K33,"New","INSERT","Update","UPDATE", "Delete","DELETE"),""),"")</f>
        <v/>
      </c>
    </row>
    <row r="632" spans="1:12">
      <c r="A632" s="119" t="str">
        <f>IF('Processing Settings'!C34="Xetra|Börse Frankfurt","XFRA","")</f>
        <v/>
      </c>
      <c r="B632" s="109" t="str">
        <f>IF('Processing Settings'!C34="Xetra|Börse Frankfurt",'Processing Settings'!A34,"#N/A")</f>
        <v>#N/A</v>
      </c>
      <c r="C632" s="109" t="str">
        <f>IF('Processing Settings'!C34="Xetra|Börse Frankfurt",'Processing Settings'!B34,"#N/A")</f>
        <v>#N/A</v>
      </c>
      <c r="D632" s="110" t="str">
        <f>IF('Processing Settings'!C34="Xetra|Börse Frankfurt",IF('Processing Settings'!D34="CBF(I)","CBL",'Processing Settings'!D34),"#N/A")</f>
        <v>#N/A</v>
      </c>
      <c r="E632" s="113" t="str">
        <f>IF('Processing Settings'!C34="Xetra|Börse Frankfurt",'Processing Settings'!E34,"#N/A")</f>
        <v>#N/A</v>
      </c>
      <c r="F632" s="113" t="str">
        <f>IF('Processing Settings'!C34="Xetra|Börse Frankfurt",'Processing Settings'!F34,"#N/A")</f>
        <v>#N/A</v>
      </c>
      <c r="G632" s="113" t="str">
        <f>IF(AND('Processing Settings'!C34="Xetra|Börse Frankfurt",'Processing Settings'!E34&lt;&gt;""),"DEF","#N/A")</f>
        <v>#N/A</v>
      </c>
      <c r="H632" s="130" t="str">
        <f>IF('Processing Settings'!C34="Xetra|Börse Frankfurt",_xlfn.SWITCH('Processing Settings'!G34,"Aggregation","AGGREGATE","Gross","GROSS","Netting ('UNWIND')","NET","Netting with Strange Nets ('NET/SPLIT')","NET","Aggregation with Linking","AGGREGATE"),"#N/A")</f>
        <v>#N/A</v>
      </c>
      <c r="I632" s="113" t="str">
        <f>IF('Processing Settings'!C34="Xetra|Börse Frankfurt",_xlfn.SWITCH('Processing Settings'!H34,"released","RELEASED","on hold","HOLD"),"#N/A")</f>
        <v>#N/A</v>
      </c>
      <c r="J632" s="129" t="str">
        <f>IF(A632="XFRA",IF('Processing Settings'!G34="Gross","",IF(OR('Processing Settings'!G34="Netting with Strange Nets ('NET/SPLIT')",'Processing Settings'!G34="Aggregation with Linking",'Processing Settings'!G34="Aggregation"),"NET/SPLIT","UNWIND")),"")</f>
        <v/>
      </c>
      <c r="K632" s="120" t="str">
        <f ca="1">IF(A632="XFRA",IF(ISNUMBER(YEAR('Signature Sheet'!$H$31)),'Signature Sheet'!H$31,NOW()),"")</f>
        <v/>
      </c>
      <c r="L632" s="119" t="str">
        <f>IF(A632="XFRA",IFERROR(_xlfn.SWITCH('Processing Settings'!K34,"New","INSERT","Update","UPDATE", "Delete","DELETE"),""),"")</f>
        <v/>
      </c>
    </row>
    <row r="633" spans="1:12">
      <c r="A633" s="119" t="str">
        <f>IF('Processing Settings'!C35="Xetra|Börse Frankfurt","XFRA","")</f>
        <v/>
      </c>
      <c r="B633" s="109" t="str">
        <f>IF('Processing Settings'!C35="Xetra|Börse Frankfurt",'Processing Settings'!A35,"#N/A")</f>
        <v>#N/A</v>
      </c>
      <c r="C633" s="109" t="str">
        <f>IF('Processing Settings'!C35="Xetra|Börse Frankfurt",'Processing Settings'!B35,"#N/A")</f>
        <v>#N/A</v>
      </c>
      <c r="D633" s="110" t="str">
        <f>IF('Processing Settings'!C35="Xetra|Börse Frankfurt",IF('Processing Settings'!D35="CBF(I)","CBL",'Processing Settings'!D35),"#N/A")</f>
        <v>#N/A</v>
      </c>
      <c r="E633" s="113" t="str">
        <f>IF('Processing Settings'!C35="Xetra|Börse Frankfurt",'Processing Settings'!E35,"#N/A")</f>
        <v>#N/A</v>
      </c>
      <c r="F633" s="113" t="str">
        <f>IF('Processing Settings'!C35="Xetra|Börse Frankfurt",'Processing Settings'!F35,"#N/A")</f>
        <v>#N/A</v>
      </c>
      <c r="G633" s="113" t="str">
        <f>IF(AND('Processing Settings'!C35="Xetra|Börse Frankfurt",'Processing Settings'!E35&lt;&gt;""),"DEF","#N/A")</f>
        <v>#N/A</v>
      </c>
      <c r="H633" s="130" t="str">
        <f>IF('Processing Settings'!C35="Xetra|Börse Frankfurt",_xlfn.SWITCH('Processing Settings'!G35,"Aggregation","AGGREGATE","Gross","GROSS","Netting ('UNWIND')","NET","Netting with Strange Nets ('NET/SPLIT')","NET","Aggregation with Linking","AGGREGATE"),"#N/A")</f>
        <v>#N/A</v>
      </c>
      <c r="I633" s="113" t="str">
        <f>IF('Processing Settings'!C35="Xetra|Börse Frankfurt",_xlfn.SWITCH('Processing Settings'!H35,"released","RELEASED","on hold","HOLD"),"#N/A")</f>
        <v>#N/A</v>
      </c>
      <c r="J633" s="129" t="str">
        <f>IF(A633="XFRA",IF('Processing Settings'!G35="Gross","",IF(OR('Processing Settings'!G35="Netting with Strange Nets ('NET/SPLIT')",'Processing Settings'!G35="Aggregation with Linking",'Processing Settings'!G35="Aggregation"),"NET/SPLIT","UNWIND")),"")</f>
        <v/>
      </c>
      <c r="K633" s="120" t="str">
        <f ca="1">IF(A633="XFRA",IF(ISNUMBER(YEAR('Signature Sheet'!$H$31)),'Signature Sheet'!H$31,NOW()),"")</f>
        <v/>
      </c>
      <c r="L633" s="119" t="str">
        <f>IF(A633="XFRA",IFERROR(_xlfn.SWITCH('Processing Settings'!K35,"New","INSERT","Update","UPDATE", "Delete","DELETE"),""),"")</f>
        <v/>
      </c>
    </row>
    <row r="634" spans="1:12">
      <c r="A634" s="119" t="str">
        <f>IF('Processing Settings'!C36="Xetra|Börse Frankfurt","XFRA","")</f>
        <v/>
      </c>
      <c r="B634" s="109" t="str">
        <f>IF('Processing Settings'!C36="Xetra|Börse Frankfurt",'Processing Settings'!A36,"#N/A")</f>
        <v>#N/A</v>
      </c>
      <c r="C634" s="109" t="str">
        <f>IF('Processing Settings'!C36="Xetra|Börse Frankfurt",'Processing Settings'!B36,"#N/A")</f>
        <v>#N/A</v>
      </c>
      <c r="D634" s="110" t="str">
        <f>IF('Processing Settings'!C36="Xetra|Börse Frankfurt",IF('Processing Settings'!D36="CBF(I)","CBL",'Processing Settings'!D36),"#N/A")</f>
        <v>#N/A</v>
      </c>
      <c r="E634" s="113" t="str">
        <f>IF('Processing Settings'!C36="Xetra|Börse Frankfurt",'Processing Settings'!E36,"#N/A")</f>
        <v>#N/A</v>
      </c>
      <c r="F634" s="113" t="str">
        <f>IF('Processing Settings'!C36="Xetra|Börse Frankfurt",'Processing Settings'!F36,"#N/A")</f>
        <v>#N/A</v>
      </c>
      <c r="G634" s="113" t="str">
        <f>IF(AND('Processing Settings'!C36="Xetra|Börse Frankfurt",'Processing Settings'!E36&lt;&gt;""),"DEF","#N/A")</f>
        <v>#N/A</v>
      </c>
      <c r="H634" s="130" t="str">
        <f>IF('Processing Settings'!C36="Xetra|Börse Frankfurt",_xlfn.SWITCH('Processing Settings'!G36,"Aggregation","AGGREGATE","Gross","GROSS","Netting ('UNWIND')","NET","Netting with Strange Nets ('NET/SPLIT')","NET","Aggregation with Linking","AGGREGATE"),"#N/A")</f>
        <v>#N/A</v>
      </c>
      <c r="I634" s="113" t="str">
        <f>IF('Processing Settings'!C36="Xetra|Börse Frankfurt",_xlfn.SWITCH('Processing Settings'!H36,"released","RELEASED","on hold","HOLD"),"#N/A")</f>
        <v>#N/A</v>
      </c>
      <c r="J634" s="129" t="str">
        <f>IF(A634="XFRA",IF('Processing Settings'!G36="Gross","",IF(OR('Processing Settings'!G36="Netting with Strange Nets ('NET/SPLIT')",'Processing Settings'!G36="Aggregation with Linking",'Processing Settings'!G36="Aggregation"),"NET/SPLIT","UNWIND")),"")</f>
        <v/>
      </c>
      <c r="K634" s="120" t="str">
        <f ca="1">IF(A634="XFRA",IF(ISNUMBER(YEAR('Signature Sheet'!$H$31)),'Signature Sheet'!H$31,NOW()),"")</f>
        <v/>
      </c>
      <c r="L634" s="119" t="str">
        <f>IF(A634="XFRA",IFERROR(_xlfn.SWITCH('Processing Settings'!K36,"New","INSERT","Update","UPDATE", "Delete","DELETE"),""),"")</f>
        <v/>
      </c>
    </row>
    <row r="635" spans="1:12">
      <c r="A635" s="119" t="str">
        <f>IF('Processing Settings'!C37="Xetra|Börse Frankfurt","XFRA","")</f>
        <v/>
      </c>
      <c r="B635" s="109" t="str">
        <f>IF('Processing Settings'!C37="Xetra|Börse Frankfurt",'Processing Settings'!A37,"#N/A")</f>
        <v>#N/A</v>
      </c>
      <c r="C635" s="109" t="str">
        <f>IF('Processing Settings'!C37="Xetra|Börse Frankfurt",'Processing Settings'!B37,"#N/A")</f>
        <v>#N/A</v>
      </c>
      <c r="D635" s="110" t="str">
        <f>IF('Processing Settings'!C37="Xetra|Börse Frankfurt",IF('Processing Settings'!D37="CBF(I)","CBL",'Processing Settings'!D37),"#N/A")</f>
        <v>#N/A</v>
      </c>
      <c r="E635" s="113" t="str">
        <f>IF('Processing Settings'!C37="Xetra|Börse Frankfurt",'Processing Settings'!E37,"#N/A")</f>
        <v>#N/A</v>
      </c>
      <c r="F635" s="113" t="str">
        <f>IF('Processing Settings'!C37="Xetra|Börse Frankfurt",'Processing Settings'!F37,"#N/A")</f>
        <v>#N/A</v>
      </c>
      <c r="G635" s="113" t="str">
        <f>IF(AND('Processing Settings'!C37="Xetra|Börse Frankfurt",'Processing Settings'!E37&lt;&gt;""),"DEF","#N/A")</f>
        <v>#N/A</v>
      </c>
      <c r="H635" s="130" t="str">
        <f>IF('Processing Settings'!C37="Xetra|Börse Frankfurt",_xlfn.SWITCH('Processing Settings'!G37,"Aggregation","AGGREGATE","Gross","GROSS","Netting ('UNWIND')","NET","Netting with Strange Nets ('NET/SPLIT')","NET","Aggregation with Linking","AGGREGATE"),"#N/A")</f>
        <v>#N/A</v>
      </c>
      <c r="I635" s="113" t="str">
        <f>IF('Processing Settings'!C37="Xetra|Börse Frankfurt",_xlfn.SWITCH('Processing Settings'!H37,"released","RELEASED","on hold","HOLD"),"#N/A")</f>
        <v>#N/A</v>
      </c>
      <c r="J635" s="129" t="str">
        <f>IF(A635="XFRA",IF('Processing Settings'!G37="Gross","",IF(OR('Processing Settings'!G37="Netting with Strange Nets ('NET/SPLIT')",'Processing Settings'!G37="Aggregation with Linking",'Processing Settings'!G37="Aggregation"),"NET/SPLIT","UNWIND")),"")</f>
        <v/>
      </c>
      <c r="K635" s="120" t="str">
        <f ca="1">IF(A635="XFRA",IF(ISNUMBER(YEAR('Signature Sheet'!$H$31)),'Signature Sheet'!H$31,NOW()),"")</f>
        <v/>
      </c>
      <c r="L635" s="119" t="str">
        <f>IF(A635="XFRA",IFERROR(_xlfn.SWITCH('Processing Settings'!K37,"New","INSERT","Update","UPDATE", "Delete","DELETE"),""),"")</f>
        <v/>
      </c>
    </row>
    <row r="636" spans="1:12">
      <c r="A636" s="119" t="str">
        <f>IF('Processing Settings'!C38="Xetra|Börse Frankfurt","XFRA","")</f>
        <v/>
      </c>
      <c r="B636" s="109" t="str">
        <f>IF('Processing Settings'!C38="Xetra|Börse Frankfurt",'Processing Settings'!A38,"#N/A")</f>
        <v>#N/A</v>
      </c>
      <c r="C636" s="109" t="str">
        <f>IF('Processing Settings'!C38="Xetra|Börse Frankfurt",'Processing Settings'!B38,"#N/A")</f>
        <v>#N/A</v>
      </c>
      <c r="D636" s="110" t="str">
        <f>IF('Processing Settings'!C38="Xetra|Börse Frankfurt",IF('Processing Settings'!D38="CBF(I)","CBL",'Processing Settings'!D38),"#N/A")</f>
        <v>#N/A</v>
      </c>
      <c r="E636" s="113" t="str">
        <f>IF('Processing Settings'!C38="Xetra|Börse Frankfurt",'Processing Settings'!E38,"#N/A")</f>
        <v>#N/A</v>
      </c>
      <c r="F636" s="113" t="str">
        <f>IF('Processing Settings'!C38="Xetra|Börse Frankfurt",'Processing Settings'!F38,"#N/A")</f>
        <v>#N/A</v>
      </c>
      <c r="G636" s="113" t="str">
        <f>IF(AND('Processing Settings'!C38="Xetra|Börse Frankfurt",'Processing Settings'!E38&lt;&gt;""),"DEF","#N/A")</f>
        <v>#N/A</v>
      </c>
      <c r="H636" s="130" t="str">
        <f>IF('Processing Settings'!C38="Xetra|Börse Frankfurt",_xlfn.SWITCH('Processing Settings'!G38,"Aggregation","AGGREGATE","Gross","GROSS","Netting ('UNWIND')","NET","Netting with Strange Nets ('NET/SPLIT')","NET","Aggregation with Linking","AGGREGATE"),"#N/A")</f>
        <v>#N/A</v>
      </c>
      <c r="I636" s="113" t="str">
        <f>IF('Processing Settings'!C38="Xetra|Börse Frankfurt",_xlfn.SWITCH('Processing Settings'!H38,"released","RELEASED","on hold","HOLD"),"#N/A")</f>
        <v>#N/A</v>
      </c>
      <c r="J636" s="129" t="str">
        <f>IF(A636="XFRA",IF('Processing Settings'!G38="Gross","",IF(OR('Processing Settings'!G38="Netting with Strange Nets ('NET/SPLIT')",'Processing Settings'!G38="Aggregation with Linking",'Processing Settings'!G38="Aggregation"),"NET/SPLIT","UNWIND")),"")</f>
        <v/>
      </c>
      <c r="K636" s="120" t="str">
        <f ca="1">IF(A636="XFRA",IF(ISNUMBER(YEAR('Signature Sheet'!$H$31)),'Signature Sheet'!H$31,NOW()),"")</f>
        <v/>
      </c>
      <c r="L636" s="119" t="str">
        <f>IF(A636="XFRA",IFERROR(_xlfn.SWITCH('Processing Settings'!K38,"New","INSERT","Update","UPDATE", "Delete","DELETE"),""),"")</f>
        <v/>
      </c>
    </row>
    <row r="637" spans="1:12">
      <c r="A637" s="119" t="str">
        <f>IF('Processing Settings'!C39="Xetra|Börse Frankfurt","XFRA","")</f>
        <v/>
      </c>
      <c r="B637" s="109" t="str">
        <f>IF('Processing Settings'!C39="Xetra|Börse Frankfurt",'Processing Settings'!A39,"#N/A")</f>
        <v>#N/A</v>
      </c>
      <c r="C637" s="109" t="str">
        <f>IF('Processing Settings'!C39="Xetra|Börse Frankfurt",'Processing Settings'!B39,"#N/A")</f>
        <v>#N/A</v>
      </c>
      <c r="D637" s="110" t="str">
        <f>IF('Processing Settings'!C39="Xetra|Börse Frankfurt",IF('Processing Settings'!D39="CBF(I)","CBL",'Processing Settings'!D39),"#N/A")</f>
        <v>#N/A</v>
      </c>
      <c r="E637" s="113" t="str">
        <f>IF('Processing Settings'!C39="Xetra|Börse Frankfurt",'Processing Settings'!E39,"#N/A")</f>
        <v>#N/A</v>
      </c>
      <c r="F637" s="113" t="str">
        <f>IF('Processing Settings'!C39="Xetra|Börse Frankfurt",'Processing Settings'!F39,"#N/A")</f>
        <v>#N/A</v>
      </c>
      <c r="G637" s="113" t="str">
        <f>IF(AND('Processing Settings'!C39="Xetra|Börse Frankfurt",'Processing Settings'!E39&lt;&gt;""),"DEF","#N/A")</f>
        <v>#N/A</v>
      </c>
      <c r="H637" s="130" t="str">
        <f>IF('Processing Settings'!C39="Xetra|Börse Frankfurt",_xlfn.SWITCH('Processing Settings'!G39,"Aggregation","AGGREGATE","Gross","GROSS","Netting ('UNWIND')","NET","Netting with Strange Nets ('NET/SPLIT')","NET","Aggregation with Linking","AGGREGATE"),"#N/A")</f>
        <v>#N/A</v>
      </c>
      <c r="I637" s="113" t="str">
        <f>IF('Processing Settings'!C39="Xetra|Börse Frankfurt",_xlfn.SWITCH('Processing Settings'!H39,"released","RELEASED","on hold","HOLD"),"#N/A")</f>
        <v>#N/A</v>
      </c>
      <c r="J637" s="129" t="str">
        <f>IF(A637="XFRA",IF('Processing Settings'!G39="Gross","",IF(OR('Processing Settings'!G39="Netting with Strange Nets ('NET/SPLIT')",'Processing Settings'!G39="Aggregation with Linking",'Processing Settings'!G39="Aggregation"),"NET/SPLIT","UNWIND")),"")</f>
        <v/>
      </c>
      <c r="K637" s="120" t="str">
        <f ca="1">IF(A637="XFRA",IF(ISNUMBER(YEAR('Signature Sheet'!$H$31)),'Signature Sheet'!H$31,NOW()),"")</f>
        <v/>
      </c>
      <c r="L637" s="119" t="str">
        <f>IF(A637="XFRA",IFERROR(_xlfn.SWITCH('Processing Settings'!K39,"New","INSERT","Update","UPDATE", "Delete","DELETE"),""),"")</f>
        <v/>
      </c>
    </row>
    <row r="638" spans="1:12">
      <c r="A638" s="119" t="str">
        <f>IF('Processing Settings'!C40="Xetra|Börse Frankfurt","XFRA","")</f>
        <v/>
      </c>
      <c r="B638" s="109" t="str">
        <f>IF('Processing Settings'!C40="Xetra|Börse Frankfurt",'Processing Settings'!A40,"#N/A")</f>
        <v>#N/A</v>
      </c>
      <c r="C638" s="109" t="str">
        <f>IF('Processing Settings'!C40="Xetra|Börse Frankfurt",'Processing Settings'!B40,"#N/A")</f>
        <v>#N/A</v>
      </c>
      <c r="D638" s="110" t="str">
        <f>IF('Processing Settings'!C40="Xetra|Börse Frankfurt",IF('Processing Settings'!D40="CBF(I)","CBL",'Processing Settings'!D40),"#N/A")</f>
        <v>#N/A</v>
      </c>
      <c r="E638" s="113" t="str">
        <f>IF('Processing Settings'!C40="Xetra|Börse Frankfurt",'Processing Settings'!E40,"#N/A")</f>
        <v>#N/A</v>
      </c>
      <c r="F638" s="113" t="str">
        <f>IF('Processing Settings'!C40="Xetra|Börse Frankfurt",'Processing Settings'!F40,"#N/A")</f>
        <v>#N/A</v>
      </c>
      <c r="G638" s="113" t="str">
        <f>IF(AND('Processing Settings'!C40="Xetra|Börse Frankfurt",'Processing Settings'!E40&lt;&gt;""),"DEF","#N/A")</f>
        <v>#N/A</v>
      </c>
      <c r="H638" s="130" t="str">
        <f>IF('Processing Settings'!C40="Xetra|Börse Frankfurt",_xlfn.SWITCH('Processing Settings'!G40,"Aggregation","AGGREGATE","Gross","GROSS","Netting ('UNWIND')","NET","Netting with Strange Nets ('NET/SPLIT')","NET","Aggregation with Linking","AGGREGATE"),"#N/A")</f>
        <v>#N/A</v>
      </c>
      <c r="I638" s="113" t="str">
        <f>IF('Processing Settings'!C40="Xetra|Börse Frankfurt",_xlfn.SWITCH('Processing Settings'!H40,"released","RELEASED","on hold","HOLD"),"#N/A")</f>
        <v>#N/A</v>
      </c>
      <c r="J638" s="129" t="str">
        <f>IF(A638="XFRA",IF('Processing Settings'!G40="Gross","",IF(OR('Processing Settings'!G40="Netting with Strange Nets ('NET/SPLIT')",'Processing Settings'!G40="Aggregation with Linking",'Processing Settings'!G40="Aggregation"),"NET/SPLIT","UNWIND")),"")</f>
        <v/>
      </c>
      <c r="K638" s="120" t="str">
        <f ca="1">IF(A638="XFRA",IF(ISNUMBER(YEAR('Signature Sheet'!$H$31)),'Signature Sheet'!H$31,NOW()),"")</f>
        <v/>
      </c>
      <c r="L638" s="119" t="str">
        <f>IF(A638="XFRA",IFERROR(_xlfn.SWITCH('Processing Settings'!K40,"New","INSERT","Update","UPDATE", "Delete","DELETE"),""),"")</f>
        <v/>
      </c>
    </row>
    <row r="639" spans="1:12">
      <c r="A639" s="119" t="str">
        <f>IF('Processing Settings'!C41="Xetra|Börse Frankfurt","XFRA","")</f>
        <v/>
      </c>
      <c r="B639" s="109" t="str">
        <f>IF('Processing Settings'!C41="Xetra|Börse Frankfurt",'Processing Settings'!A41,"#N/A")</f>
        <v>#N/A</v>
      </c>
      <c r="C639" s="109" t="str">
        <f>IF('Processing Settings'!C41="Xetra|Börse Frankfurt",'Processing Settings'!B41,"#N/A")</f>
        <v>#N/A</v>
      </c>
      <c r="D639" s="110" t="str">
        <f>IF('Processing Settings'!C41="Xetra|Börse Frankfurt",IF('Processing Settings'!D41="CBF(I)","CBL",'Processing Settings'!D41),"#N/A")</f>
        <v>#N/A</v>
      </c>
      <c r="E639" s="113" t="str">
        <f>IF('Processing Settings'!C41="Xetra|Börse Frankfurt",'Processing Settings'!E41,"#N/A")</f>
        <v>#N/A</v>
      </c>
      <c r="F639" s="113" t="str">
        <f>IF('Processing Settings'!C41="Xetra|Börse Frankfurt",'Processing Settings'!F41,"#N/A")</f>
        <v>#N/A</v>
      </c>
      <c r="G639" s="113" t="str">
        <f>IF(AND('Processing Settings'!C41="Xetra|Börse Frankfurt",'Processing Settings'!E41&lt;&gt;""),"DEF","#N/A")</f>
        <v>#N/A</v>
      </c>
      <c r="H639" s="130" t="str">
        <f>IF('Processing Settings'!C41="Xetra|Börse Frankfurt",_xlfn.SWITCH('Processing Settings'!G41,"Aggregation","AGGREGATE","Gross","GROSS","Netting ('UNWIND')","NET","Netting with Strange Nets ('NET/SPLIT')","NET","Aggregation with Linking","AGGREGATE"),"#N/A")</f>
        <v>#N/A</v>
      </c>
      <c r="I639" s="113" t="str">
        <f>IF('Processing Settings'!C41="Xetra|Börse Frankfurt",_xlfn.SWITCH('Processing Settings'!H41,"released","RELEASED","on hold","HOLD"),"#N/A")</f>
        <v>#N/A</v>
      </c>
      <c r="J639" s="129" t="str">
        <f>IF(A639="XFRA",IF('Processing Settings'!G41="Gross","",IF(OR('Processing Settings'!G41="Netting with Strange Nets ('NET/SPLIT')",'Processing Settings'!G41="Aggregation with Linking",'Processing Settings'!G41="Aggregation"),"NET/SPLIT","UNWIND")),"")</f>
        <v/>
      </c>
      <c r="K639" s="120" t="str">
        <f ca="1">IF(A639="XFRA",IF(ISNUMBER(YEAR('Signature Sheet'!$H$31)),'Signature Sheet'!H$31,NOW()),"")</f>
        <v/>
      </c>
      <c r="L639" s="119" t="str">
        <f>IF(A639="XFRA",IFERROR(_xlfn.SWITCH('Processing Settings'!K41,"New","INSERT","Update","UPDATE", "Delete","DELETE"),""),"")</f>
        <v/>
      </c>
    </row>
    <row r="640" spans="1:12">
      <c r="A640" s="119" t="str">
        <f>IF('Processing Settings'!C42="Xetra|Börse Frankfurt","XFRA","")</f>
        <v/>
      </c>
      <c r="B640" s="109" t="str">
        <f>IF('Processing Settings'!C42="Xetra|Börse Frankfurt",'Processing Settings'!A42,"#N/A")</f>
        <v>#N/A</v>
      </c>
      <c r="C640" s="109" t="str">
        <f>IF('Processing Settings'!C42="Xetra|Börse Frankfurt",'Processing Settings'!B42,"#N/A")</f>
        <v>#N/A</v>
      </c>
      <c r="D640" s="110" t="str">
        <f>IF('Processing Settings'!C42="Xetra|Börse Frankfurt",IF('Processing Settings'!D42="CBF(I)","CBL",'Processing Settings'!D42),"#N/A")</f>
        <v>#N/A</v>
      </c>
      <c r="E640" s="113" t="str">
        <f>IF('Processing Settings'!C42="Xetra|Börse Frankfurt",'Processing Settings'!E42,"#N/A")</f>
        <v>#N/A</v>
      </c>
      <c r="F640" s="113" t="str">
        <f>IF('Processing Settings'!C42="Xetra|Börse Frankfurt",'Processing Settings'!F42,"#N/A")</f>
        <v>#N/A</v>
      </c>
      <c r="G640" s="113" t="str">
        <f>IF(AND('Processing Settings'!C42="Xetra|Börse Frankfurt",'Processing Settings'!E42&lt;&gt;""),"DEF","#N/A")</f>
        <v>#N/A</v>
      </c>
      <c r="H640" s="130" t="str">
        <f>IF('Processing Settings'!C42="Xetra|Börse Frankfurt",_xlfn.SWITCH('Processing Settings'!G42,"Aggregation","AGGREGATE","Gross","GROSS","Netting ('UNWIND')","NET","Netting with Strange Nets ('NET/SPLIT')","NET","Aggregation with Linking","AGGREGATE"),"#N/A")</f>
        <v>#N/A</v>
      </c>
      <c r="I640" s="113" t="str">
        <f>IF('Processing Settings'!C42="Xetra|Börse Frankfurt",_xlfn.SWITCH('Processing Settings'!H42,"released","RELEASED","on hold","HOLD"),"#N/A")</f>
        <v>#N/A</v>
      </c>
      <c r="J640" s="129" t="str">
        <f>IF(A640="XFRA",IF('Processing Settings'!G42="Gross","",IF(OR('Processing Settings'!G42="Netting with Strange Nets ('NET/SPLIT')",'Processing Settings'!G42="Aggregation with Linking",'Processing Settings'!G42="Aggregation"),"NET/SPLIT","UNWIND")),"")</f>
        <v/>
      </c>
      <c r="K640" s="120" t="str">
        <f ca="1">IF(A640="XFRA",IF(ISNUMBER(YEAR('Signature Sheet'!$H$31)),'Signature Sheet'!H$31,NOW()),"")</f>
        <v/>
      </c>
      <c r="L640" s="119" t="str">
        <f>IF(A640="XFRA",IFERROR(_xlfn.SWITCH('Processing Settings'!K42,"New","INSERT","Update","UPDATE", "Delete","DELETE"),""),"")</f>
        <v/>
      </c>
    </row>
    <row r="641" spans="1:12">
      <c r="A641" s="119" t="str">
        <f>IF('Processing Settings'!C43="Xetra|Börse Frankfurt","XFRA","")</f>
        <v/>
      </c>
      <c r="B641" s="109" t="str">
        <f>IF('Processing Settings'!C43="Xetra|Börse Frankfurt",'Processing Settings'!A43,"#N/A")</f>
        <v>#N/A</v>
      </c>
      <c r="C641" s="109" t="str">
        <f>IF('Processing Settings'!C43="Xetra|Börse Frankfurt",'Processing Settings'!B43,"#N/A")</f>
        <v>#N/A</v>
      </c>
      <c r="D641" s="110" t="str">
        <f>IF('Processing Settings'!C43="Xetra|Börse Frankfurt",IF('Processing Settings'!D43="CBF(I)","CBL",'Processing Settings'!D43),"#N/A")</f>
        <v>#N/A</v>
      </c>
      <c r="E641" s="113" t="str">
        <f>IF('Processing Settings'!C43="Xetra|Börse Frankfurt",'Processing Settings'!E43,"#N/A")</f>
        <v>#N/A</v>
      </c>
      <c r="F641" s="113" t="str">
        <f>IF('Processing Settings'!C43="Xetra|Börse Frankfurt",'Processing Settings'!F43,"#N/A")</f>
        <v>#N/A</v>
      </c>
      <c r="G641" s="113" t="str">
        <f>IF(AND('Processing Settings'!C43="Xetra|Börse Frankfurt",'Processing Settings'!E43&lt;&gt;""),"DEF","#N/A")</f>
        <v>#N/A</v>
      </c>
      <c r="H641" s="130" t="str">
        <f>IF('Processing Settings'!C43="Xetra|Börse Frankfurt",_xlfn.SWITCH('Processing Settings'!G43,"Aggregation","AGGREGATE","Gross","GROSS","Netting ('UNWIND')","NET","Netting with Strange Nets ('NET/SPLIT')","NET","Aggregation with Linking","AGGREGATE"),"#N/A")</f>
        <v>#N/A</v>
      </c>
      <c r="I641" s="113" t="str">
        <f>IF('Processing Settings'!C43="Xetra|Börse Frankfurt",_xlfn.SWITCH('Processing Settings'!H43,"released","RELEASED","on hold","HOLD"),"#N/A")</f>
        <v>#N/A</v>
      </c>
      <c r="J641" s="129" t="str">
        <f>IF(A641="XFRA",IF('Processing Settings'!G43="Gross","",IF(OR('Processing Settings'!G43="Netting with Strange Nets ('NET/SPLIT')",'Processing Settings'!G43="Aggregation with Linking",'Processing Settings'!G43="Aggregation"),"NET/SPLIT","UNWIND")),"")</f>
        <v/>
      </c>
      <c r="K641" s="120" t="str">
        <f ca="1">IF(A641="XFRA",IF(ISNUMBER(YEAR('Signature Sheet'!$H$31)),'Signature Sheet'!H$31,NOW()),"")</f>
        <v/>
      </c>
      <c r="L641" s="119" t="str">
        <f>IF(A641="XFRA",IFERROR(_xlfn.SWITCH('Processing Settings'!K43,"New","INSERT","Update","UPDATE", "Delete","DELETE"),""),"")</f>
        <v/>
      </c>
    </row>
    <row r="642" spans="1:12">
      <c r="A642" s="119" t="str">
        <f>IF('Processing Settings'!C44="Xetra|Börse Frankfurt","XFRA","")</f>
        <v/>
      </c>
      <c r="B642" s="109" t="str">
        <f>IF('Processing Settings'!C44="Xetra|Börse Frankfurt",'Processing Settings'!A44,"#N/A")</f>
        <v>#N/A</v>
      </c>
      <c r="C642" s="109" t="str">
        <f>IF('Processing Settings'!C44="Xetra|Börse Frankfurt",'Processing Settings'!B44,"#N/A")</f>
        <v>#N/A</v>
      </c>
      <c r="D642" s="110" t="str">
        <f>IF('Processing Settings'!C44="Xetra|Börse Frankfurt",IF('Processing Settings'!D44="CBF(I)","CBL",'Processing Settings'!D44),"#N/A")</f>
        <v>#N/A</v>
      </c>
      <c r="E642" s="113" t="str">
        <f>IF('Processing Settings'!C44="Xetra|Börse Frankfurt",'Processing Settings'!E44,"#N/A")</f>
        <v>#N/A</v>
      </c>
      <c r="F642" s="113" t="str">
        <f>IF('Processing Settings'!C44="Xetra|Börse Frankfurt",'Processing Settings'!F44,"#N/A")</f>
        <v>#N/A</v>
      </c>
      <c r="G642" s="113" t="str">
        <f>IF(AND('Processing Settings'!C44="Xetra|Börse Frankfurt",'Processing Settings'!E44&lt;&gt;""),"DEF","#N/A")</f>
        <v>#N/A</v>
      </c>
      <c r="H642" s="130" t="str">
        <f>IF('Processing Settings'!C44="Xetra|Börse Frankfurt",_xlfn.SWITCH('Processing Settings'!G44,"Aggregation","AGGREGATE","Gross","GROSS","Netting ('UNWIND')","NET","Netting with Strange Nets ('NET/SPLIT')","NET","Aggregation with Linking","AGGREGATE"),"#N/A")</f>
        <v>#N/A</v>
      </c>
      <c r="I642" s="113" t="str">
        <f>IF('Processing Settings'!C44="Xetra|Börse Frankfurt",_xlfn.SWITCH('Processing Settings'!H44,"released","RELEASED","on hold","HOLD"),"#N/A")</f>
        <v>#N/A</v>
      </c>
      <c r="J642" s="129" t="str">
        <f>IF(A642="XFRA",IF('Processing Settings'!G44="Gross","",IF(OR('Processing Settings'!G44="Netting with Strange Nets ('NET/SPLIT')",'Processing Settings'!G44="Aggregation with Linking",'Processing Settings'!G44="Aggregation"),"NET/SPLIT","UNWIND")),"")</f>
        <v/>
      </c>
      <c r="K642" s="120" t="str">
        <f ca="1">IF(A642="XFRA",IF(ISNUMBER(YEAR('Signature Sheet'!$H$31)),'Signature Sheet'!H$31,NOW()),"")</f>
        <v/>
      </c>
      <c r="L642" s="119" t="str">
        <f>IF(A642="XFRA",IFERROR(_xlfn.SWITCH('Processing Settings'!K44,"New","INSERT","Update","UPDATE", "Delete","DELETE"),""),"")</f>
        <v/>
      </c>
    </row>
    <row r="643" spans="1:12">
      <c r="A643" s="119" t="str">
        <f>IF('Processing Settings'!C45="Xetra|Börse Frankfurt","XFRA","")</f>
        <v/>
      </c>
      <c r="B643" s="109" t="str">
        <f>IF('Processing Settings'!C45="Xetra|Börse Frankfurt",'Processing Settings'!A45,"#N/A")</f>
        <v>#N/A</v>
      </c>
      <c r="C643" s="109" t="str">
        <f>IF('Processing Settings'!C45="Xetra|Börse Frankfurt",'Processing Settings'!B45,"#N/A")</f>
        <v>#N/A</v>
      </c>
      <c r="D643" s="110" t="str">
        <f>IF('Processing Settings'!C45="Xetra|Börse Frankfurt",IF('Processing Settings'!D45="CBF(I)","CBL",'Processing Settings'!D45),"#N/A")</f>
        <v>#N/A</v>
      </c>
      <c r="E643" s="113" t="str">
        <f>IF('Processing Settings'!C45="Xetra|Börse Frankfurt",'Processing Settings'!E45,"#N/A")</f>
        <v>#N/A</v>
      </c>
      <c r="F643" s="113" t="str">
        <f>IF('Processing Settings'!C45="Xetra|Börse Frankfurt",'Processing Settings'!F45,"#N/A")</f>
        <v>#N/A</v>
      </c>
      <c r="G643" s="113" t="str">
        <f>IF(AND('Processing Settings'!C45="Xetra|Börse Frankfurt",'Processing Settings'!E45&lt;&gt;""),"DEF","#N/A")</f>
        <v>#N/A</v>
      </c>
      <c r="H643" s="130" t="str">
        <f>IF('Processing Settings'!C45="Xetra|Börse Frankfurt",_xlfn.SWITCH('Processing Settings'!G45,"Aggregation","AGGREGATE","Gross","GROSS","Netting ('UNWIND')","NET","Netting with Strange Nets ('NET/SPLIT')","NET","Aggregation with Linking","AGGREGATE"),"#N/A")</f>
        <v>#N/A</v>
      </c>
      <c r="I643" s="113" t="str">
        <f>IF('Processing Settings'!C45="Xetra|Börse Frankfurt",_xlfn.SWITCH('Processing Settings'!H45,"released","RELEASED","on hold","HOLD"),"#N/A")</f>
        <v>#N/A</v>
      </c>
      <c r="J643" s="129" t="str">
        <f>IF(A643="XFRA",IF('Processing Settings'!G45="Gross","",IF(OR('Processing Settings'!G45="Netting with Strange Nets ('NET/SPLIT')",'Processing Settings'!G45="Aggregation with Linking",'Processing Settings'!G45="Aggregation"),"NET/SPLIT","UNWIND")),"")</f>
        <v/>
      </c>
      <c r="K643" s="120" t="str">
        <f ca="1">IF(A643="XFRA",IF(ISNUMBER(YEAR('Signature Sheet'!$H$31)),'Signature Sheet'!H$31,NOW()),"")</f>
        <v/>
      </c>
      <c r="L643" s="119" t="str">
        <f>IF(A643="XFRA",IFERROR(_xlfn.SWITCH('Processing Settings'!K45,"New","INSERT","Update","UPDATE", "Delete","DELETE"),""),"")</f>
        <v/>
      </c>
    </row>
    <row r="644" spans="1:12">
      <c r="A644" s="119" t="str">
        <f>IF('Processing Settings'!C46="Xetra|Börse Frankfurt","XFRA","")</f>
        <v/>
      </c>
      <c r="B644" s="109" t="str">
        <f>IF('Processing Settings'!C46="Xetra|Börse Frankfurt",'Processing Settings'!A46,"#N/A")</f>
        <v>#N/A</v>
      </c>
      <c r="C644" s="109" t="str">
        <f>IF('Processing Settings'!C46="Xetra|Börse Frankfurt",'Processing Settings'!B46,"#N/A")</f>
        <v>#N/A</v>
      </c>
      <c r="D644" s="110" t="str">
        <f>IF('Processing Settings'!C46="Xetra|Börse Frankfurt",IF('Processing Settings'!D46="CBF(I)","CBL",'Processing Settings'!D46),"#N/A")</f>
        <v>#N/A</v>
      </c>
      <c r="E644" s="113" t="str">
        <f>IF('Processing Settings'!C46="Xetra|Börse Frankfurt",'Processing Settings'!E46,"#N/A")</f>
        <v>#N/A</v>
      </c>
      <c r="F644" s="113" t="str">
        <f>IF('Processing Settings'!C46="Xetra|Börse Frankfurt",'Processing Settings'!F46,"#N/A")</f>
        <v>#N/A</v>
      </c>
      <c r="G644" s="113" t="str">
        <f>IF(AND('Processing Settings'!C46="Xetra|Börse Frankfurt",'Processing Settings'!E46&lt;&gt;""),"DEF","#N/A")</f>
        <v>#N/A</v>
      </c>
      <c r="H644" s="130" t="str">
        <f>IF('Processing Settings'!C46="Xetra|Börse Frankfurt",_xlfn.SWITCH('Processing Settings'!G46,"Aggregation","AGGREGATE","Gross","GROSS","Netting ('UNWIND')","NET","Netting with Strange Nets ('NET/SPLIT')","NET","Aggregation with Linking","AGGREGATE"),"#N/A")</f>
        <v>#N/A</v>
      </c>
      <c r="I644" s="113" t="str">
        <f>IF('Processing Settings'!C46="Xetra|Börse Frankfurt",_xlfn.SWITCH('Processing Settings'!H46,"released","RELEASED","on hold","HOLD"),"#N/A")</f>
        <v>#N/A</v>
      </c>
      <c r="J644" s="129" t="str">
        <f>IF(A644="XFRA",IF('Processing Settings'!G46="Gross","",IF(OR('Processing Settings'!G46="Netting with Strange Nets ('NET/SPLIT')",'Processing Settings'!G46="Aggregation with Linking",'Processing Settings'!G46="Aggregation"),"NET/SPLIT","UNWIND")),"")</f>
        <v/>
      </c>
      <c r="K644" s="120" t="str">
        <f ca="1">IF(A644="XFRA",IF(ISNUMBER(YEAR('Signature Sheet'!$H$31)),'Signature Sheet'!H$31,NOW()),"")</f>
        <v/>
      </c>
      <c r="L644" s="119" t="str">
        <f>IF(A644="XFRA",IFERROR(_xlfn.SWITCH('Processing Settings'!K46,"New","INSERT","Update","UPDATE", "Delete","DELETE"),""),"")</f>
        <v/>
      </c>
    </row>
    <row r="645" spans="1:12">
      <c r="A645" s="119" t="str">
        <f>IF('Processing Settings'!C47="Xetra|Börse Frankfurt","XFRA","")</f>
        <v/>
      </c>
      <c r="B645" s="109" t="str">
        <f>IF('Processing Settings'!C47="Xetra|Börse Frankfurt",'Processing Settings'!A47,"#N/A")</f>
        <v>#N/A</v>
      </c>
      <c r="C645" s="109" t="str">
        <f>IF('Processing Settings'!C47="Xetra|Börse Frankfurt",'Processing Settings'!B47,"#N/A")</f>
        <v>#N/A</v>
      </c>
      <c r="D645" s="110" t="str">
        <f>IF('Processing Settings'!C47="Xetra|Börse Frankfurt",IF('Processing Settings'!D47="CBF(I)","CBL",'Processing Settings'!D47),"#N/A")</f>
        <v>#N/A</v>
      </c>
      <c r="E645" s="113" t="str">
        <f>IF('Processing Settings'!C47="Xetra|Börse Frankfurt",'Processing Settings'!E47,"#N/A")</f>
        <v>#N/A</v>
      </c>
      <c r="F645" s="113" t="str">
        <f>IF('Processing Settings'!C47="Xetra|Börse Frankfurt",'Processing Settings'!F47,"#N/A")</f>
        <v>#N/A</v>
      </c>
      <c r="G645" s="113" t="str">
        <f>IF(AND('Processing Settings'!C47="Xetra|Börse Frankfurt",'Processing Settings'!E47&lt;&gt;""),"DEF","#N/A")</f>
        <v>#N/A</v>
      </c>
      <c r="H645" s="130" t="str">
        <f>IF('Processing Settings'!C47="Xetra|Börse Frankfurt",_xlfn.SWITCH('Processing Settings'!G47,"Aggregation","AGGREGATE","Gross","GROSS","Netting ('UNWIND')","NET","Netting with Strange Nets ('NET/SPLIT')","NET","Aggregation with Linking","AGGREGATE"),"#N/A")</f>
        <v>#N/A</v>
      </c>
      <c r="I645" s="113" t="str">
        <f>IF('Processing Settings'!C47="Xetra|Börse Frankfurt",_xlfn.SWITCH('Processing Settings'!H47,"released","RELEASED","on hold","HOLD"),"#N/A")</f>
        <v>#N/A</v>
      </c>
      <c r="J645" s="129" t="str">
        <f>IF(A645="XFRA",IF('Processing Settings'!G47="Gross","",IF(OR('Processing Settings'!G47="Netting with Strange Nets ('NET/SPLIT')",'Processing Settings'!G47="Aggregation with Linking",'Processing Settings'!G47="Aggregation"),"NET/SPLIT","UNWIND")),"")</f>
        <v/>
      </c>
      <c r="K645" s="120" t="str">
        <f ca="1">IF(A645="XFRA",IF(ISNUMBER(YEAR('Signature Sheet'!$H$31)),'Signature Sheet'!H$31,NOW()),"")</f>
        <v/>
      </c>
      <c r="L645" s="119" t="str">
        <f>IF(A645="XFRA",IFERROR(_xlfn.SWITCH('Processing Settings'!K47,"New","INSERT","Update","UPDATE", "Delete","DELETE"),""),"")</f>
        <v/>
      </c>
    </row>
    <row r="646" spans="1:12">
      <c r="A646" s="119" t="str">
        <f>IF('Processing Settings'!C48="Xetra|Börse Frankfurt","XFRA","")</f>
        <v/>
      </c>
      <c r="B646" s="109" t="str">
        <f>IF('Processing Settings'!C48="Xetra|Börse Frankfurt",'Processing Settings'!A48,"#N/A")</f>
        <v>#N/A</v>
      </c>
      <c r="C646" s="109" t="str">
        <f>IF('Processing Settings'!C48="Xetra|Börse Frankfurt",'Processing Settings'!B48,"#N/A")</f>
        <v>#N/A</v>
      </c>
      <c r="D646" s="110" t="str">
        <f>IF('Processing Settings'!C48="Xetra|Börse Frankfurt",IF('Processing Settings'!D48="CBF(I)","CBL",'Processing Settings'!D48),"#N/A")</f>
        <v>#N/A</v>
      </c>
      <c r="E646" s="113" t="str">
        <f>IF('Processing Settings'!C48="Xetra|Börse Frankfurt",'Processing Settings'!E48,"#N/A")</f>
        <v>#N/A</v>
      </c>
      <c r="F646" s="113" t="str">
        <f>IF('Processing Settings'!C48="Xetra|Börse Frankfurt",'Processing Settings'!F48,"#N/A")</f>
        <v>#N/A</v>
      </c>
      <c r="G646" s="113" t="str">
        <f>IF(AND('Processing Settings'!C48="Xetra|Börse Frankfurt",'Processing Settings'!E48&lt;&gt;""),"DEF","#N/A")</f>
        <v>#N/A</v>
      </c>
      <c r="H646" s="130" t="str">
        <f>IF('Processing Settings'!C48="Xetra|Börse Frankfurt",_xlfn.SWITCH('Processing Settings'!G48,"Aggregation","AGGREGATE","Gross","GROSS","Netting ('UNWIND')","NET","Netting with Strange Nets ('NET/SPLIT')","NET","Aggregation with Linking","AGGREGATE"),"#N/A")</f>
        <v>#N/A</v>
      </c>
      <c r="I646" s="113" t="str">
        <f>IF('Processing Settings'!C48="Xetra|Börse Frankfurt",_xlfn.SWITCH('Processing Settings'!H48,"released","RELEASED","on hold","HOLD"),"#N/A")</f>
        <v>#N/A</v>
      </c>
      <c r="J646" s="129" t="str">
        <f>IF(A646="XFRA",IF('Processing Settings'!G48="Gross","",IF(OR('Processing Settings'!G48="Netting with Strange Nets ('NET/SPLIT')",'Processing Settings'!G48="Aggregation with Linking",'Processing Settings'!G48="Aggregation"),"NET/SPLIT","UNWIND")),"")</f>
        <v/>
      </c>
      <c r="K646" s="120" t="str">
        <f ca="1">IF(A646="XFRA",IF(ISNUMBER(YEAR('Signature Sheet'!$H$31)),'Signature Sheet'!H$31,NOW()),"")</f>
        <v/>
      </c>
      <c r="L646" s="119" t="str">
        <f>IF(A646="XFRA",IFERROR(_xlfn.SWITCH('Processing Settings'!K48,"New","INSERT","Update","UPDATE", "Delete","DELETE"),""),"")</f>
        <v/>
      </c>
    </row>
    <row r="647" spans="1:12">
      <c r="A647" s="119" t="str">
        <f>IF('Processing Settings'!C49="Xetra|Börse Frankfurt","XFRA","")</f>
        <v/>
      </c>
      <c r="B647" s="109" t="str">
        <f>IF('Processing Settings'!C49="Xetra|Börse Frankfurt",'Processing Settings'!A49,"#N/A")</f>
        <v>#N/A</v>
      </c>
      <c r="C647" s="109" t="str">
        <f>IF('Processing Settings'!C49="Xetra|Börse Frankfurt",'Processing Settings'!B49,"#N/A")</f>
        <v>#N/A</v>
      </c>
      <c r="D647" s="110" t="str">
        <f>IF('Processing Settings'!C49="Xetra|Börse Frankfurt",IF('Processing Settings'!D49="CBF(I)","CBL",'Processing Settings'!D49),"#N/A")</f>
        <v>#N/A</v>
      </c>
      <c r="E647" s="113" t="str">
        <f>IF('Processing Settings'!C49="Xetra|Börse Frankfurt",'Processing Settings'!E49,"#N/A")</f>
        <v>#N/A</v>
      </c>
      <c r="F647" s="113" t="str">
        <f>IF('Processing Settings'!C49="Xetra|Börse Frankfurt",'Processing Settings'!F49,"#N/A")</f>
        <v>#N/A</v>
      </c>
      <c r="G647" s="113" t="str">
        <f>IF(AND('Processing Settings'!C49="Xetra|Börse Frankfurt",'Processing Settings'!E49&lt;&gt;""),"DEF","#N/A")</f>
        <v>#N/A</v>
      </c>
      <c r="H647" s="130" t="str">
        <f>IF('Processing Settings'!C49="Xetra|Börse Frankfurt",_xlfn.SWITCH('Processing Settings'!G49,"Aggregation","AGGREGATE","Gross","GROSS","Netting ('UNWIND')","NET","Netting with Strange Nets ('NET/SPLIT')","NET","Aggregation with Linking","AGGREGATE"),"#N/A")</f>
        <v>#N/A</v>
      </c>
      <c r="I647" s="113" t="str">
        <f>IF('Processing Settings'!C49="Xetra|Börse Frankfurt",_xlfn.SWITCH('Processing Settings'!H49,"released","RELEASED","on hold","HOLD"),"#N/A")</f>
        <v>#N/A</v>
      </c>
      <c r="J647" s="129" t="str">
        <f>IF(A647="XFRA",IF('Processing Settings'!G49="Gross","",IF(OR('Processing Settings'!G49="Netting with Strange Nets ('NET/SPLIT')",'Processing Settings'!G49="Aggregation with Linking",'Processing Settings'!G49="Aggregation"),"NET/SPLIT","UNWIND")),"")</f>
        <v/>
      </c>
      <c r="K647" s="120" t="str">
        <f ca="1">IF(A647="XFRA",IF(ISNUMBER(YEAR('Signature Sheet'!$H$31)),'Signature Sheet'!H$31,NOW()),"")</f>
        <v/>
      </c>
      <c r="L647" s="119" t="str">
        <f>IF(A647="XFRA",IFERROR(_xlfn.SWITCH('Processing Settings'!K49,"New","INSERT","Update","UPDATE", "Delete","DELETE"),""),"")</f>
        <v/>
      </c>
    </row>
    <row r="648" spans="1:12">
      <c r="A648" s="119" t="str">
        <f>IF('Processing Settings'!C50="Xetra|Börse Frankfurt","XFRA","")</f>
        <v/>
      </c>
      <c r="B648" s="109" t="str">
        <f>IF('Processing Settings'!C50="Xetra|Börse Frankfurt",'Processing Settings'!A50,"#N/A")</f>
        <v>#N/A</v>
      </c>
      <c r="C648" s="109" t="str">
        <f>IF('Processing Settings'!C50="Xetra|Börse Frankfurt",'Processing Settings'!B50,"#N/A")</f>
        <v>#N/A</v>
      </c>
      <c r="D648" s="110" t="str">
        <f>IF('Processing Settings'!C50="Xetra|Börse Frankfurt",IF('Processing Settings'!D50="CBF(I)","CBL",'Processing Settings'!D50),"#N/A")</f>
        <v>#N/A</v>
      </c>
      <c r="E648" s="113" t="str">
        <f>IF('Processing Settings'!C50="Xetra|Börse Frankfurt",'Processing Settings'!E50,"#N/A")</f>
        <v>#N/A</v>
      </c>
      <c r="F648" s="113" t="str">
        <f>IF('Processing Settings'!C50="Xetra|Börse Frankfurt",'Processing Settings'!F50,"#N/A")</f>
        <v>#N/A</v>
      </c>
      <c r="G648" s="113" t="str">
        <f>IF(AND('Processing Settings'!C50="Xetra|Börse Frankfurt",'Processing Settings'!E50&lt;&gt;""),"DEF","#N/A")</f>
        <v>#N/A</v>
      </c>
      <c r="H648" s="130" t="str">
        <f>IF('Processing Settings'!C50="Xetra|Börse Frankfurt",_xlfn.SWITCH('Processing Settings'!G50,"Aggregation","AGGREGATE","Gross","GROSS","Netting ('UNWIND')","NET","Netting with Strange Nets ('NET/SPLIT')","NET","Aggregation with Linking","AGGREGATE"),"#N/A")</f>
        <v>#N/A</v>
      </c>
      <c r="I648" s="113" t="str">
        <f>IF('Processing Settings'!C50="Xetra|Börse Frankfurt",_xlfn.SWITCH('Processing Settings'!H50,"released","RELEASED","on hold","HOLD"),"#N/A")</f>
        <v>#N/A</v>
      </c>
      <c r="J648" s="129" t="str">
        <f>IF(A648="XFRA",IF('Processing Settings'!G50="Gross","",IF(OR('Processing Settings'!G50="Netting with Strange Nets ('NET/SPLIT')",'Processing Settings'!G50="Aggregation with Linking",'Processing Settings'!G50="Aggregation"),"NET/SPLIT","UNWIND")),"")</f>
        <v/>
      </c>
      <c r="K648" s="120" t="str">
        <f ca="1">IF(A648="XFRA",IF(ISNUMBER(YEAR('Signature Sheet'!$H$31)),'Signature Sheet'!H$31,NOW()),"")</f>
        <v/>
      </c>
      <c r="L648" s="119" t="str">
        <f>IF(A648="XFRA",IFERROR(_xlfn.SWITCH('Processing Settings'!K50,"New","INSERT","Update","UPDATE", "Delete","DELETE"),""),"")</f>
        <v/>
      </c>
    </row>
    <row r="649" spans="1:12">
      <c r="A649" s="119" t="str">
        <f>IF('Processing Settings'!C51="Xetra|Börse Frankfurt","XFRA","")</f>
        <v/>
      </c>
      <c r="B649" s="109" t="str">
        <f>IF('Processing Settings'!C51="Xetra|Börse Frankfurt",'Processing Settings'!A51,"#N/A")</f>
        <v>#N/A</v>
      </c>
      <c r="C649" s="109" t="str">
        <f>IF('Processing Settings'!C51="Xetra|Börse Frankfurt",'Processing Settings'!B51,"#N/A")</f>
        <v>#N/A</v>
      </c>
      <c r="D649" s="110" t="str">
        <f>IF('Processing Settings'!C51="Xetra|Börse Frankfurt",IF('Processing Settings'!D51="CBF(I)","CBL",'Processing Settings'!D51),"#N/A")</f>
        <v>#N/A</v>
      </c>
      <c r="E649" s="113" t="str">
        <f>IF('Processing Settings'!C51="Xetra|Börse Frankfurt",'Processing Settings'!E51,"#N/A")</f>
        <v>#N/A</v>
      </c>
      <c r="F649" s="113" t="str">
        <f>IF('Processing Settings'!C51="Xetra|Börse Frankfurt",'Processing Settings'!F51,"#N/A")</f>
        <v>#N/A</v>
      </c>
      <c r="G649" s="113" t="str">
        <f>IF(AND('Processing Settings'!C51="Xetra|Börse Frankfurt",'Processing Settings'!E51&lt;&gt;""),"DEF","#N/A")</f>
        <v>#N/A</v>
      </c>
      <c r="H649" s="130" t="str">
        <f>IF('Processing Settings'!C51="Xetra|Börse Frankfurt",_xlfn.SWITCH('Processing Settings'!G51,"Aggregation","AGGREGATE","Gross","GROSS","Netting ('UNWIND')","NET","Netting with Strange Nets ('NET/SPLIT')","NET","Aggregation with Linking","AGGREGATE"),"#N/A")</f>
        <v>#N/A</v>
      </c>
      <c r="I649" s="113" t="str">
        <f>IF('Processing Settings'!C51="Xetra|Börse Frankfurt",_xlfn.SWITCH('Processing Settings'!H51,"released","RELEASED","on hold","HOLD"),"#N/A")</f>
        <v>#N/A</v>
      </c>
      <c r="J649" s="129" t="str">
        <f>IF(A649="XFRA",IF('Processing Settings'!G51="Gross","",IF(OR('Processing Settings'!G51="Netting with Strange Nets ('NET/SPLIT')",'Processing Settings'!G51="Aggregation with Linking",'Processing Settings'!G51="Aggregation"),"NET/SPLIT","UNWIND")),"")</f>
        <v/>
      </c>
      <c r="K649" s="120" t="str">
        <f ca="1">IF(A649="XFRA",IF(ISNUMBER(YEAR('Signature Sheet'!$H$31)),'Signature Sheet'!H$31,NOW()),"")</f>
        <v/>
      </c>
      <c r="L649" s="119" t="str">
        <f>IF(A649="XFRA",IFERROR(_xlfn.SWITCH('Processing Settings'!K51,"New","INSERT","Update","UPDATE", "Delete","DELETE"),""),"")</f>
        <v/>
      </c>
    </row>
    <row r="650" spans="1:12">
      <c r="A650" s="119" t="str">
        <f>IF('Processing Settings'!C52="Xetra|Börse Frankfurt","XFRA","")</f>
        <v/>
      </c>
      <c r="B650" s="109" t="str">
        <f>IF('Processing Settings'!C52="Xetra|Börse Frankfurt",'Processing Settings'!A52,"#N/A")</f>
        <v>#N/A</v>
      </c>
      <c r="C650" s="109" t="str">
        <f>IF('Processing Settings'!C52="Xetra|Börse Frankfurt",'Processing Settings'!B52,"#N/A")</f>
        <v>#N/A</v>
      </c>
      <c r="D650" s="110" t="str">
        <f>IF('Processing Settings'!C52="Xetra|Börse Frankfurt",IF('Processing Settings'!D52="CBF(I)","CBL",'Processing Settings'!D52),"#N/A")</f>
        <v>#N/A</v>
      </c>
      <c r="E650" s="113" t="str">
        <f>IF('Processing Settings'!C52="Xetra|Börse Frankfurt",'Processing Settings'!E52,"#N/A")</f>
        <v>#N/A</v>
      </c>
      <c r="F650" s="113" t="str">
        <f>IF('Processing Settings'!C52="Xetra|Börse Frankfurt",'Processing Settings'!F52,"#N/A")</f>
        <v>#N/A</v>
      </c>
      <c r="G650" s="113" t="str">
        <f>IF(AND('Processing Settings'!C52="Xetra|Börse Frankfurt",'Processing Settings'!E52&lt;&gt;""),"DEF","#N/A")</f>
        <v>#N/A</v>
      </c>
      <c r="H650" s="130" t="str">
        <f>IF('Processing Settings'!C52="Xetra|Börse Frankfurt",_xlfn.SWITCH('Processing Settings'!G52,"Aggregation","AGGREGATE","Gross","GROSS","Netting ('UNWIND')","NET","Netting with Strange Nets ('NET/SPLIT')","NET","Aggregation with Linking","AGGREGATE"),"#N/A")</f>
        <v>#N/A</v>
      </c>
      <c r="I650" s="113" t="str">
        <f>IF('Processing Settings'!C52="Xetra|Börse Frankfurt",_xlfn.SWITCH('Processing Settings'!H52,"released","RELEASED","on hold","HOLD"),"#N/A")</f>
        <v>#N/A</v>
      </c>
      <c r="J650" s="129" t="str">
        <f>IF(A650="XFRA",IF('Processing Settings'!G52="Gross","",IF(OR('Processing Settings'!G52="Netting with Strange Nets ('NET/SPLIT')",'Processing Settings'!G52="Aggregation with Linking",'Processing Settings'!G52="Aggregation"),"NET/SPLIT","UNWIND")),"")</f>
        <v/>
      </c>
      <c r="K650" s="120" t="str">
        <f ca="1">IF(A650="XFRA",IF(ISNUMBER(YEAR('Signature Sheet'!$H$31)),'Signature Sheet'!H$31,NOW()),"")</f>
        <v/>
      </c>
      <c r="L650" s="119" t="str">
        <f>IF(A650="XFRA",IFERROR(_xlfn.SWITCH('Processing Settings'!K52,"New","INSERT","Update","UPDATE", "Delete","DELETE"),""),"")</f>
        <v/>
      </c>
    </row>
    <row r="651" spans="1:12">
      <c r="A651" s="119" t="str">
        <f>IF('Processing Settings'!C53="Xetra|Börse Frankfurt","XFRA","")</f>
        <v/>
      </c>
      <c r="B651" s="109" t="str">
        <f>IF('Processing Settings'!C53="Xetra|Börse Frankfurt",'Processing Settings'!A53,"#N/A")</f>
        <v>#N/A</v>
      </c>
      <c r="C651" s="109" t="str">
        <f>IF('Processing Settings'!C53="Xetra|Börse Frankfurt",'Processing Settings'!B53,"#N/A")</f>
        <v>#N/A</v>
      </c>
      <c r="D651" s="110" t="str">
        <f>IF('Processing Settings'!C53="Xetra|Börse Frankfurt",IF('Processing Settings'!D53="CBF(I)","CBL",'Processing Settings'!D53),"#N/A")</f>
        <v>#N/A</v>
      </c>
      <c r="E651" s="113" t="str">
        <f>IF('Processing Settings'!C53="Xetra|Börse Frankfurt",'Processing Settings'!E53,"#N/A")</f>
        <v>#N/A</v>
      </c>
      <c r="F651" s="113" t="str">
        <f>IF('Processing Settings'!C53="Xetra|Börse Frankfurt",'Processing Settings'!F53,"#N/A")</f>
        <v>#N/A</v>
      </c>
      <c r="G651" s="113" t="str">
        <f>IF(AND('Processing Settings'!C53="Xetra|Börse Frankfurt",'Processing Settings'!E53&lt;&gt;""),"DEF","#N/A")</f>
        <v>#N/A</v>
      </c>
      <c r="H651" s="130" t="str">
        <f>IF('Processing Settings'!C53="Xetra|Börse Frankfurt",_xlfn.SWITCH('Processing Settings'!G53,"Aggregation","AGGREGATE","Gross","GROSS","Netting ('UNWIND')","NET","Netting with Strange Nets ('NET/SPLIT')","NET","Aggregation with Linking","AGGREGATE"),"#N/A")</f>
        <v>#N/A</v>
      </c>
      <c r="I651" s="113" t="str">
        <f>IF('Processing Settings'!C53="Xetra|Börse Frankfurt",_xlfn.SWITCH('Processing Settings'!H53,"released","RELEASED","on hold","HOLD"),"#N/A")</f>
        <v>#N/A</v>
      </c>
      <c r="J651" s="129" t="str">
        <f>IF(A651="XFRA",IF('Processing Settings'!G53="Gross","",IF(OR('Processing Settings'!G53="Netting with Strange Nets ('NET/SPLIT')",'Processing Settings'!G53="Aggregation with Linking",'Processing Settings'!G53="Aggregation"),"NET/SPLIT","UNWIND")),"")</f>
        <v/>
      </c>
      <c r="K651" s="120" t="str">
        <f ca="1">IF(A651="XFRA",IF(ISNUMBER(YEAR('Signature Sheet'!$H$31)),'Signature Sheet'!H$31,NOW()),"")</f>
        <v/>
      </c>
      <c r="L651" s="119" t="str">
        <f>IF(A651="XFRA",IFERROR(_xlfn.SWITCH('Processing Settings'!K53,"New","INSERT","Update","UPDATE", "Delete","DELETE"),""),"")</f>
        <v/>
      </c>
    </row>
    <row r="652" spans="1:12">
      <c r="A652" s="119" t="str">
        <f>IF('Processing Settings'!C54="Xetra|Börse Frankfurt","XFRA","")</f>
        <v/>
      </c>
      <c r="B652" s="109" t="str">
        <f>IF('Processing Settings'!C54="Xetra|Börse Frankfurt",'Processing Settings'!A54,"#N/A")</f>
        <v>#N/A</v>
      </c>
      <c r="C652" s="109" t="str">
        <f>IF('Processing Settings'!C54="Xetra|Börse Frankfurt",'Processing Settings'!B54,"#N/A")</f>
        <v>#N/A</v>
      </c>
      <c r="D652" s="110" t="str">
        <f>IF('Processing Settings'!C54="Xetra|Börse Frankfurt",IF('Processing Settings'!D54="CBF(I)","CBL",'Processing Settings'!D54),"#N/A")</f>
        <v>#N/A</v>
      </c>
      <c r="E652" s="113" t="str">
        <f>IF('Processing Settings'!C54="Xetra|Börse Frankfurt",'Processing Settings'!E54,"#N/A")</f>
        <v>#N/A</v>
      </c>
      <c r="F652" s="113" t="str">
        <f>IF('Processing Settings'!C54="Xetra|Börse Frankfurt",'Processing Settings'!F54,"#N/A")</f>
        <v>#N/A</v>
      </c>
      <c r="G652" s="113" t="str">
        <f>IF(AND('Processing Settings'!C54="Xetra|Börse Frankfurt",'Processing Settings'!E54&lt;&gt;""),"DEF","#N/A")</f>
        <v>#N/A</v>
      </c>
      <c r="H652" s="130" t="str">
        <f>IF('Processing Settings'!C54="Xetra|Börse Frankfurt",_xlfn.SWITCH('Processing Settings'!G54,"Aggregation","AGGREGATE","Gross","GROSS","Netting ('UNWIND')","NET","Netting with Strange Nets ('NET/SPLIT')","NET","Aggregation with Linking","AGGREGATE"),"#N/A")</f>
        <v>#N/A</v>
      </c>
      <c r="I652" s="113" t="str">
        <f>IF('Processing Settings'!C54="Xetra|Börse Frankfurt",_xlfn.SWITCH('Processing Settings'!H54,"released","RELEASED","on hold","HOLD"),"#N/A")</f>
        <v>#N/A</v>
      </c>
      <c r="J652" s="129" t="str">
        <f>IF(A652="XFRA",IF('Processing Settings'!G54="Gross","",IF(OR('Processing Settings'!G54="Netting with Strange Nets ('NET/SPLIT')",'Processing Settings'!G54="Aggregation with Linking",'Processing Settings'!G54="Aggregation"),"NET/SPLIT","UNWIND")),"")</f>
        <v/>
      </c>
      <c r="K652" s="120" t="str">
        <f ca="1">IF(A652="XFRA",IF(ISNUMBER(YEAR('Signature Sheet'!$H$31)),'Signature Sheet'!H$31,NOW()),"")</f>
        <v/>
      </c>
      <c r="L652" s="119" t="str">
        <f>IF(A652="XFRA",IFERROR(_xlfn.SWITCH('Processing Settings'!K54,"New","INSERT","Update","UPDATE", "Delete","DELETE"),""),"")</f>
        <v/>
      </c>
    </row>
    <row r="653" spans="1:12">
      <c r="A653" s="119" t="str">
        <f>IF('Processing Settings'!C55="Xetra|Börse Frankfurt","XFRA","")</f>
        <v/>
      </c>
      <c r="B653" s="109" t="str">
        <f>IF('Processing Settings'!C55="Xetra|Börse Frankfurt",'Processing Settings'!A55,"#N/A")</f>
        <v>#N/A</v>
      </c>
      <c r="C653" s="109" t="str">
        <f>IF('Processing Settings'!C55="Xetra|Börse Frankfurt",'Processing Settings'!B55,"#N/A")</f>
        <v>#N/A</v>
      </c>
      <c r="D653" s="110" t="str">
        <f>IF('Processing Settings'!C55="Xetra|Börse Frankfurt",IF('Processing Settings'!D55="CBF(I)","CBL",'Processing Settings'!D55),"#N/A")</f>
        <v>#N/A</v>
      </c>
      <c r="E653" s="113" t="str">
        <f>IF('Processing Settings'!C55="Xetra|Börse Frankfurt",'Processing Settings'!E55,"#N/A")</f>
        <v>#N/A</v>
      </c>
      <c r="F653" s="113" t="str">
        <f>IF('Processing Settings'!C55="Xetra|Börse Frankfurt",'Processing Settings'!F55,"#N/A")</f>
        <v>#N/A</v>
      </c>
      <c r="G653" s="113" t="str">
        <f>IF(AND('Processing Settings'!C55="Xetra|Börse Frankfurt",'Processing Settings'!E55&lt;&gt;""),"DEF","#N/A")</f>
        <v>#N/A</v>
      </c>
      <c r="H653" s="130" t="str">
        <f>IF('Processing Settings'!C55="Xetra|Börse Frankfurt",_xlfn.SWITCH('Processing Settings'!G55,"Aggregation","AGGREGATE","Gross","GROSS","Netting ('UNWIND')","NET","Netting with Strange Nets ('NET/SPLIT')","NET","Aggregation with Linking","AGGREGATE"),"#N/A")</f>
        <v>#N/A</v>
      </c>
      <c r="I653" s="113" t="str">
        <f>IF('Processing Settings'!C55="Xetra|Börse Frankfurt",_xlfn.SWITCH('Processing Settings'!H55,"released","RELEASED","on hold","HOLD"),"#N/A")</f>
        <v>#N/A</v>
      </c>
      <c r="J653" s="129" t="str">
        <f>IF(A653="XFRA",IF('Processing Settings'!G55="Gross","",IF(OR('Processing Settings'!G55="Netting with Strange Nets ('NET/SPLIT')",'Processing Settings'!G55="Aggregation with Linking",'Processing Settings'!G55="Aggregation"),"NET/SPLIT","UNWIND")),"")</f>
        <v/>
      </c>
      <c r="K653" s="120" t="str">
        <f ca="1">IF(A653="XFRA",IF(ISNUMBER(YEAR('Signature Sheet'!$H$31)),'Signature Sheet'!H$31,NOW()),"")</f>
        <v/>
      </c>
      <c r="L653" s="119" t="str">
        <f>IF(A653="XFRA",IFERROR(_xlfn.SWITCH('Processing Settings'!K55,"New","INSERT","Update","UPDATE", "Delete","DELETE"),""),"")</f>
        <v/>
      </c>
    </row>
    <row r="654" spans="1:12">
      <c r="A654" s="119" t="str">
        <f>IF('Processing Settings'!C56="Xetra|Börse Frankfurt","XFRA","")</f>
        <v/>
      </c>
      <c r="B654" s="109" t="str">
        <f>IF('Processing Settings'!C56="Xetra|Börse Frankfurt",'Processing Settings'!A56,"#N/A")</f>
        <v>#N/A</v>
      </c>
      <c r="C654" s="109" t="str">
        <f>IF('Processing Settings'!C56="Xetra|Börse Frankfurt",'Processing Settings'!B56,"#N/A")</f>
        <v>#N/A</v>
      </c>
      <c r="D654" s="110" t="str">
        <f>IF('Processing Settings'!C56="Xetra|Börse Frankfurt",IF('Processing Settings'!D56="CBF(I)","CBL",'Processing Settings'!D56),"#N/A")</f>
        <v>#N/A</v>
      </c>
      <c r="E654" s="113" t="str">
        <f>IF('Processing Settings'!C56="Xetra|Börse Frankfurt",'Processing Settings'!E56,"#N/A")</f>
        <v>#N/A</v>
      </c>
      <c r="F654" s="113" t="str">
        <f>IF('Processing Settings'!C56="Xetra|Börse Frankfurt",'Processing Settings'!F56,"#N/A")</f>
        <v>#N/A</v>
      </c>
      <c r="G654" s="113" t="str">
        <f>IF(AND('Processing Settings'!C56="Xetra|Börse Frankfurt",'Processing Settings'!E56&lt;&gt;""),"DEF","#N/A")</f>
        <v>#N/A</v>
      </c>
      <c r="H654" s="130" t="str">
        <f>IF('Processing Settings'!C56="Xetra|Börse Frankfurt",_xlfn.SWITCH('Processing Settings'!G56,"Aggregation","AGGREGATE","Gross","GROSS","Netting ('UNWIND')","NET","Netting with Strange Nets ('NET/SPLIT')","NET","Aggregation with Linking","AGGREGATE"),"#N/A")</f>
        <v>#N/A</v>
      </c>
      <c r="I654" s="113" t="str">
        <f>IF('Processing Settings'!C56="Xetra|Börse Frankfurt",_xlfn.SWITCH('Processing Settings'!H56,"released","RELEASED","on hold","HOLD"),"#N/A")</f>
        <v>#N/A</v>
      </c>
      <c r="J654" s="129" t="str">
        <f>IF(A654="XFRA",IF('Processing Settings'!G56="Gross","",IF(OR('Processing Settings'!G56="Netting with Strange Nets ('NET/SPLIT')",'Processing Settings'!G56="Aggregation with Linking",'Processing Settings'!G56="Aggregation"),"NET/SPLIT","UNWIND")),"")</f>
        <v/>
      </c>
      <c r="K654" s="120" t="str">
        <f ca="1">IF(A654="XFRA",IF(ISNUMBER(YEAR('Signature Sheet'!$H$31)),'Signature Sheet'!H$31,NOW()),"")</f>
        <v/>
      </c>
      <c r="L654" s="119" t="str">
        <f>IF(A654="XFRA",IFERROR(_xlfn.SWITCH('Processing Settings'!K56,"New","INSERT","Update","UPDATE", "Delete","DELETE"),""),"")</f>
        <v/>
      </c>
    </row>
    <row r="655" spans="1:12">
      <c r="A655" s="119" t="str">
        <f>IF('Processing Settings'!C57="Xetra|Börse Frankfurt","XFRA","")</f>
        <v/>
      </c>
      <c r="B655" s="109" t="str">
        <f>IF('Processing Settings'!C57="Xetra|Börse Frankfurt",'Processing Settings'!A57,"#N/A")</f>
        <v>#N/A</v>
      </c>
      <c r="C655" s="109" t="str">
        <f>IF('Processing Settings'!C57="Xetra|Börse Frankfurt",'Processing Settings'!B57,"#N/A")</f>
        <v>#N/A</v>
      </c>
      <c r="D655" s="110" t="str">
        <f>IF('Processing Settings'!C57="Xetra|Börse Frankfurt",IF('Processing Settings'!D57="CBF(I)","CBL",'Processing Settings'!D57),"#N/A")</f>
        <v>#N/A</v>
      </c>
      <c r="E655" s="113" t="str">
        <f>IF('Processing Settings'!C57="Xetra|Börse Frankfurt",'Processing Settings'!E57,"#N/A")</f>
        <v>#N/A</v>
      </c>
      <c r="F655" s="113" t="str">
        <f>IF('Processing Settings'!C57="Xetra|Börse Frankfurt",'Processing Settings'!F57,"#N/A")</f>
        <v>#N/A</v>
      </c>
      <c r="G655" s="113" t="str">
        <f>IF(AND('Processing Settings'!C57="Xetra|Börse Frankfurt",'Processing Settings'!E57&lt;&gt;""),"DEF","#N/A")</f>
        <v>#N/A</v>
      </c>
      <c r="H655" s="130" t="str">
        <f>IF('Processing Settings'!C57="Xetra|Börse Frankfurt",_xlfn.SWITCH('Processing Settings'!G57,"Aggregation","AGGREGATE","Gross","GROSS","Netting ('UNWIND')","NET","Netting with Strange Nets ('NET/SPLIT')","NET","Aggregation with Linking","AGGREGATE"),"#N/A")</f>
        <v>#N/A</v>
      </c>
      <c r="I655" s="113" t="str">
        <f>IF('Processing Settings'!C57="Xetra|Börse Frankfurt",_xlfn.SWITCH('Processing Settings'!H57,"released","RELEASED","on hold","HOLD"),"#N/A")</f>
        <v>#N/A</v>
      </c>
      <c r="J655" s="129" t="str">
        <f>IF(A655="XFRA",IF('Processing Settings'!G57="Gross","",IF(OR('Processing Settings'!G57="Netting with Strange Nets ('NET/SPLIT')",'Processing Settings'!G57="Aggregation with Linking",'Processing Settings'!G57="Aggregation"),"NET/SPLIT","UNWIND")),"")</f>
        <v/>
      </c>
      <c r="K655" s="120" t="str">
        <f ca="1">IF(A655="XFRA",IF(ISNUMBER(YEAR('Signature Sheet'!$H$31)),'Signature Sheet'!H$31,NOW()),"")</f>
        <v/>
      </c>
      <c r="L655" s="119" t="str">
        <f>IF(A655="XFRA",IFERROR(_xlfn.SWITCH('Processing Settings'!K57,"New","INSERT","Update","UPDATE", "Delete","DELETE"),""),"")</f>
        <v/>
      </c>
    </row>
    <row r="656" spans="1:12">
      <c r="A656" s="119" t="str">
        <f>IF('Processing Settings'!C58="Xetra|Börse Frankfurt","XFRA","")</f>
        <v/>
      </c>
      <c r="B656" s="109" t="str">
        <f>IF('Processing Settings'!C58="Xetra|Börse Frankfurt",'Processing Settings'!A58,"#N/A")</f>
        <v>#N/A</v>
      </c>
      <c r="C656" s="109" t="str">
        <f>IF('Processing Settings'!C58="Xetra|Börse Frankfurt",'Processing Settings'!B58,"#N/A")</f>
        <v>#N/A</v>
      </c>
      <c r="D656" s="110" t="str">
        <f>IF('Processing Settings'!C58="Xetra|Börse Frankfurt",IF('Processing Settings'!D58="CBF(I)","CBL",'Processing Settings'!D58),"#N/A")</f>
        <v>#N/A</v>
      </c>
      <c r="E656" s="113" t="str">
        <f>IF('Processing Settings'!C58="Xetra|Börse Frankfurt",'Processing Settings'!E58,"#N/A")</f>
        <v>#N/A</v>
      </c>
      <c r="F656" s="113" t="str">
        <f>IF('Processing Settings'!C58="Xetra|Börse Frankfurt",'Processing Settings'!F58,"#N/A")</f>
        <v>#N/A</v>
      </c>
      <c r="G656" s="113" t="str">
        <f>IF(AND('Processing Settings'!C58="Xetra|Börse Frankfurt",'Processing Settings'!E58&lt;&gt;""),"DEF","#N/A")</f>
        <v>#N/A</v>
      </c>
      <c r="H656" s="130" t="str">
        <f>IF('Processing Settings'!C58="Xetra|Börse Frankfurt",_xlfn.SWITCH('Processing Settings'!G58,"Aggregation","AGGREGATE","Gross","GROSS","Netting ('UNWIND')","NET","Netting with Strange Nets ('NET/SPLIT')","NET","Aggregation with Linking","AGGREGATE"),"#N/A")</f>
        <v>#N/A</v>
      </c>
      <c r="I656" s="113" t="str">
        <f>IF('Processing Settings'!C58="Xetra|Börse Frankfurt",_xlfn.SWITCH('Processing Settings'!H58,"released","RELEASED","on hold","HOLD"),"#N/A")</f>
        <v>#N/A</v>
      </c>
      <c r="J656" s="129" t="str">
        <f>IF(A656="XFRA",IF('Processing Settings'!G58="Gross","",IF(OR('Processing Settings'!G58="Netting with Strange Nets ('NET/SPLIT')",'Processing Settings'!G58="Aggregation with Linking",'Processing Settings'!G58="Aggregation"),"NET/SPLIT","UNWIND")),"")</f>
        <v/>
      </c>
      <c r="K656" s="120" t="str">
        <f ca="1">IF(A656="XFRA",IF(ISNUMBER(YEAR('Signature Sheet'!$H$31)),'Signature Sheet'!H$31,NOW()),"")</f>
        <v/>
      </c>
      <c r="L656" s="119" t="str">
        <f>IF(A656="XFRA",IFERROR(_xlfn.SWITCH('Processing Settings'!K58,"New","INSERT","Update","UPDATE", "Delete","DELETE"),""),"")</f>
        <v/>
      </c>
    </row>
    <row r="657" spans="1:12">
      <c r="A657" s="119" t="str">
        <f>IF('Processing Settings'!C59="Xetra|Börse Frankfurt","XFRA","")</f>
        <v/>
      </c>
      <c r="B657" s="109" t="str">
        <f>IF('Processing Settings'!C59="Xetra|Börse Frankfurt",'Processing Settings'!A59,"#N/A")</f>
        <v>#N/A</v>
      </c>
      <c r="C657" s="109" t="str">
        <f>IF('Processing Settings'!C59="Xetra|Börse Frankfurt",'Processing Settings'!B59,"#N/A")</f>
        <v>#N/A</v>
      </c>
      <c r="D657" s="110" t="str">
        <f>IF('Processing Settings'!C59="Xetra|Börse Frankfurt",IF('Processing Settings'!D59="CBF(I)","CBL",'Processing Settings'!D59),"#N/A")</f>
        <v>#N/A</v>
      </c>
      <c r="E657" s="113" t="str">
        <f>IF('Processing Settings'!C59="Xetra|Börse Frankfurt",'Processing Settings'!E59,"#N/A")</f>
        <v>#N/A</v>
      </c>
      <c r="F657" s="113" t="str">
        <f>IF('Processing Settings'!C59="Xetra|Börse Frankfurt",'Processing Settings'!F59,"#N/A")</f>
        <v>#N/A</v>
      </c>
      <c r="G657" s="113" t="str">
        <f>IF(AND('Processing Settings'!C59="Xetra|Börse Frankfurt",'Processing Settings'!E59&lt;&gt;""),"DEF","#N/A")</f>
        <v>#N/A</v>
      </c>
      <c r="H657" s="130" t="str">
        <f>IF('Processing Settings'!C59="Xetra|Börse Frankfurt",_xlfn.SWITCH('Processing Settings'!G59,"Aggregation","AGGREGATE","Gross","GROSS","Netting ('UNWIND')","NET","Netting with Strange Nets ('NET/SPLIT')","NET","Aggregation with Linking","AGGREGATE"),"#N/A")</f>
        <v>#N/A</v>
      </c>
      <c r="I657" s="113" t="str">
        <f>IF('Processing Settings'!C59="Xetra|Börse Frankfurt",_xlfn.SWITCH('Processing Settings'!H59,"released","RELEASED","on hold","HOLD"),"#N/A")</f>
        <v>#N/A</v>
      </c>
      <c r="J657" s="129" t="str">
        <f>IF(A657="XFRA",IF('Processing Settings'!G59="Gross","",IF(OR('Processing Settings'!G59="Netting with Strange Nets ('NET/SPLIT')",'Processing Settings'!G59="Aggregation with Linking",'Processing Settings'!G59="Aggregation"),"NET/SPLIT","UNWIND")),"")</f>
        <v/>
      </c>
      <c r="K657" s="120" t="str">
        <f ca="1">IF(A657="XFRA",IF(ISNUMBER(YEAR('Signature Sheet'!$H$31)),'Signature Sheet'!H$31,NOW()),"")</f>
        <v/>
      </c>
      <c r="L657" s="119" t="str">
        <f>IF(A657="XFRA",IFERROR(_xlfn.SWITCH('Processing Settings'!K59,"New","INSERT","Update","UPDATE", "Delete","DELETE"),""),"")</f>
        <v/>
      </c>
    </row>
    <row r="658" spans="1:12">
      <c r="A658" s="119" t="str">
        <f>IF('Processing Settings'!C60="Xetra|Börse Frankfurt","XFRA","")</f>
        <v/>
      </c>
      <c r="B658" s="109" t="str">
        <f>IF('Processing Settings'!C60="Xetra|Börse Frankfurt",'Processing Settings'!A60,"#N/A")</f>
        <v>#N/A</v>
      </c>
      <c r="C658" s="109" t="str">
        <f>IF('Processing Settings'!C60="Xetra|Börse Frankfurt",'Processing Settings'!B60,"#N/A")</f>
        <v>#N/A</v>
      </c>
      <c r="D658" s="110" t="str">
        <f>IF('Processing Settings'!C60="Xetra|Börse Frankfurt",IF('Processing Settings'!D60="CBF(I)","CBL",'Processing Settings'!D60),"#N/A")</f>
        <v>#N/A</v>
      </c>
      <c r="E658" s="113" t="str">
        <f>IF('Processing Settings'!C60="Xetra|Börse Frankfurt",'Processing Settings'!E60,"#N/A")</f>
        <v>#N/A</v>
      </c>
      <c r="F658" s="113" t="str">
        <f>IF('Processing Settings'!C60="Xetra|Börse Frankfurt",'Processing Settings'!F60,"#N/A")</f>
        <v>#N/A</v>
      </c>
      <c r="G658" s="113" t="str">
        <f>IF(AND('Processing Settings'!C60="Xetra|Börse Frankfurt",'Processing Settings'!E60&lt;&gt;""),"DEF","#N/A")</f>
        <v>#N/A</v>
      </c>
      <c r="H658" s="130" t="str">
        <f>IF('Processing Settings'!C60="Xetra|Börse Frankfurt",_xlfn.SWITCH('Processing Settings'!G60,"Aggregation","AGGREGATE","Gross","GROSS","Netting ('UNWIND')","NET","Netting with Strange Nets ('NET/SPLIT')","NET","Aggregation with Linking","AGGREGATE"),"#N/A")</f>
        <v>#N/A</v>
      </c>
      <c r="I658" s="113" t="str">
        <f>IF('Processing Settings'!C60="Xetra|Börse Frankfurt",_xlfn.SWITCH('Processing Settings'!H60,"released","RELEASED","on hold","HOLD"),"#N/A")</f>
        <v>#N/A</v>
      </c>
      <c r="J658" s="129" t="str">
        <f>IF(A658="XFRA",IF('Processing Settings'!G60="Gross","",IF(OR('Processing Settings'!G60="Netting with Strange Nets ('NET/SPLIT')",'Processing Settings'!G60="Aggregation with Linking",'Processing Settings'!G60="Aggregation"),"NET/SPLIT","UNWIND")),"")</f>
        <v/>
      </c>
      <c r="K658" s="120" t="str">
        <f ca="1">IF(A658="XFRA",IF(ISNUMBER(YEAR('Signature Sheet'!$H$31)),'Signature Sheet'!H$31,NOW()),"")</f>
        <v/>
      </c>
      <c r="L658" s="119" t="str">
        <f>IF(A658="XFRA",IFERROR(_xlfn.SWITCH('Processing Settings'!K60,"New","INSERT","Update","UPDATE", "Delete","DELETE"),""),"")</f>
        <v/>
      </c>
    </row>
    <row r="659" spans="1:12">
      <c r="A659" s="119" t="str">
        <f>IF('Processing Settings'!C61="Xetra|Börse Frankfurt","XFRA","")</f>
        <v/>
      </c>
      <c r="B659" s="109" t="str">
        <f>IF('Processing Settings'!C61="Xetra|Börse Frankfurt",'Processing Settings'!A61,"#N/A")</f>
        <v>#N/A</v>
      </c>
      <c r="C659" s="109" t="str">
        <f>IF('Processing Settings'!C61="Xetra|Börse Frankfurt",'Processing Settings'!B61,"#N/A")</f>
        <v>#N/A</v>
      </c>
      <c r="D659" s="110" t="str">
        <f>IF('Processing Settings'!C61="Xetra|Börse Frankfurt",IF('Processing Settings'!D61="CBF(I)","CBL",'Processing Settings'!D61),"#N/A")</f>
        <v>#N/A</v>
      </c>
      <c r="E659" s="113" t="str">
        <f>IF('Processing Settings'!C61="Xetra|Börse Frankfurt",'Processing Settings'!E61,"#N/A")</f>
        <v>#N/A</v>
      </c>
      <c r="F659" s="113" t="str">
        <f>IF('Processing Settings'!C61="Xetra|Börse Frankfurt",'Processing Settings'!F61,"#N/A")</f>
        <v>#N/A</v>
      </c>
      <c r="G659" s="113" t="str">
        <f>IF(AND('Processing Settings'!C61="Xetra|Börse Frankfurt",'Processing Settings'!E61&lt;&gt;""),"DEF","#N/A")</f>
        <v>#N/A</v>
      </c>
      <c r="H659" s="130" t="str">
        <f>IF('Processing Settings'!C61="Xetra|Börse Frankfurt",_xlfn.SWITCH('Processing Settings'!G61,"Aggregation","AGGREGATE","Gross","GROSS","Netting ('UNWIND')","NET","Netting with Strange Nets ('NET/SPLIT')","NET","Aggregation with Linking","AGGREGATE"),"#N/A")</f>
        <v>#N/A</v>
      </c>
      <c r="I659" s="113" t="str">
        <f>IF('Processing Settings'!C61="Xetra|Börse Frankfurt",_xlfn.SWITCH('Processing Settings'!H61,"released","RELEASED","on hold","HOLD"),"#N/A")</f>
        <v>#N/A</v>
      </c>
      <c r="J659" s="129" t="str">
        <f>IF(A659="XFRA",IF('Processing Settings'!G61="Gross","",IF(OR('Processing Settings'!G61="Netting with Strange Nets ('NET/SPLIT')",'Processing Settings'!G61="Aggregation with Linking",'Processing Settings'!G61="Aggregation"),"NET/SPLIT","UNWIND")),"")</f>
        <v/>
      </c>
      <c r="K659" s="120" t="str">
        <f ca="1">IF(A659="XFRA",IF(ISNUMBER(YEAR('Signature Sheet'!$H$31)),'Signature Sheet'!H$31,NOW()),"")</f>
        <v/>
      </c>
      <c r="L659" s="119" t="str">
        <f>IF(A659="XFRA",IFERROR(_xlfn.SWITCH('Processing Settings'!K61,"New","INSERT","Update","UPDATE", "Delete","DELETE"),""),"")</f>
        <v/>
      </c>
    </row>
    <row r="660" spans="1:12">
      <c r="A660" s="119" t="str">
        <f>IF('Processing Settings'!C62="Xetra|Börse Frankfurt","XFRA","")</f>
        <v/>
      </c>
      <c r="B660" s="109" t="str">
        <f>IF('Processing Settings'!C62="Xetra|Börse Frankfurt",'Processing Settings'!A62,"#N/A")</f>
        <v>#N/A</v>
      </c>
      <c r="C660" s="109" t="str">
        <f>IF('Processing Settings'!C62="Xetra|Börse Frankfurt",'Processing Settings'!B62,"#N/A")</f>
        <v>#N/A</v>
      </c>
      <c r="D660" s="110" t="str">
        <f>IF('Processing Settings'!C62="Xetra|Börse Frankfurt",IF('Processing Settings'!D62="CBF(I)","CBL",'Processing Settings'!D62),"#N/A")</f>
        <v>#N/A</v>
      </c>
      <c r="E660" s="113" t="str">
        <f>IF('Processing Settings'!C62="Xetra|Börse Frankfurt",'Processing Settings'!E62,"#N/A")</f>
        <v>#N/A</v>
      </c>
      <c r="F660" s="113" t="str">
        <f>IF('Processing Settings'!C62="Xetra|Börse Frankfurt",'Processing Settings'!F62,"#N/A")</f>
        <v>#N/A</v>
      </c>
      <c r="G660" s="113" t="str">
        <f>IF(AND('Processing Settings'!C62="Xetra|Börse Frankfurt",'Processing Settings'!E62&lt;&gt;""),"DEF","#N/A")</f>
        <v>#N/A</v>
      </c>
      <c r="H660" s="130" t="str">
        <f>IF('Processing Settings'!C62="Xetra|Börse Frankfurt",_xlfn.SWITCH('Processing Settings'!G62,"Aggregation","AGGREGATE","Gross","GROSS","Netting ('UNWIND')","NET","Netting with Strange Nets ('NET/SPLIT')","NET","Aggregation with Linking","AGGREGATE"),"#N/A")</f>
        <v>#N/A</v>
      </c>
      <c r="I660" s="113" t="str">
        <f>IF('Processing Settings'!C62="Xetra|Börse Frankfurt",_xlfn.SWITCH('Processing Settings'!H62,"released","RELEASED","on hold","HOLD"),"#N/A")</f>
        <v>#N/A</v>
      </c>
      <c r="J660" s="129" t="str">
        <f>IF(A660="XFRA",IF('Processing Settings'!G62="Gross","",IF(OR('Processing Settings'!G62="Netting with Strange Nets ('NET/SPLIT')",'Processing Settings'!G62="Aggregation with Linking",'Processing Settings'!G62="Aggregation"),"NET/SPLIT","UNWIND")),"")</f>
        <v/>
      </c>
      <c r="K660" s="120" t="str">
        <f ca="1">IF(A660="XFRA",IF(ISNUMBER(YEAR('Signature Sheet'!$H$31)),'Signature Sheet'!H$31,NOW()),"")</f>
        <v/>
      </c>
      <c r="L660" s="119" t="str">
        <f>IF(A660="XFRA",IFERROR(_xlfn.SWITCH('Processing Settings'!K62,"New","INSERT","Update","UPDATE", "Delete","DELETE"),""),"")</f>
        <v/>
      </c>
    </row>
    <row r="661" spans="1:12">
      <c r="A661" s="119" t="str">
        <f>IF('Processing Settings'!C63="Xetra|Börse Frankfurt","XFRA","")</f>
        <v/>
      </c>
      <c r="B661" s="109" t="str">
        <f>IF('Processing Settings'!C63="Xetra|Börse Frankfurt",'Processing Settings'!A63,"#N/A")</f>
        <v>#N/A</v>
      </c>
      <c r="C661" s="109" t="str">
        <f>IF('Processing Settings'!C63="Xetra|Börse Frankfurt",'Processing Settings'!B63,"#N/A")</f>
        <v>#N/A</v>
      </c>
      <c r="D661" s="110" t="str">
        <f>IF('Processing Settings'!C63="Xetra|Börse Frankfurt",IF('Processing Settings'!D63="CBF(I)","CBL",'Processing Settings'!D63),"#N/A")</f>
        <v>#N/A</v>
      </c>
      <c r="E661" s="113" t="str">
        <f>IF('Processing Settings'!C63="Xetra|Börse Frankfurt",'Processing Settings'!E63,"#N/A")</f>
        <v>#N/A</v>
      </c>
      <c r="F661" s="113" t="str">
        <f>IF('Processing Settings'!C63="Xetra|Börse Frankfurt",'Processing Settings'!F63,"#N/A")</f>
        <v>#N/A</v>
      </c>
      <c r="G661" s="113" t="str">
        <f>IF(AND('Processing Settings'!C63="Xetra|Börse Frankfurt",'Processing Settings'!E63&lt;&gt;""),"DEF","#N/A")</f>
        <v>#N/A</v>
      </c>
      <c r="H661" s="130" t="str">
        <f>IF('Processing Settings'!C63="Xetra|Börse Frankfurt",_xlfn.SWITCH('Processing Settings'!G63,"Aggregation","AGGREGATE","Gross","GROSS","Netting ('UNWIND')","NET","Netting with Strange Nets ('NET/SPLIT')","NET","Aggregation with Linking","AGGREGATE"),"#N/A")</f>
        <v>#N/A</v>
      </c>
      <c r="I661" s="113" t="str">
        <f>IF('Processing Settings'!C63="Xetra|Börse Frankfurt",_xlfn.SWITCH('Processing Settings'!H63,"released","RELEASED","on hold","HOLD"),"#N/A")</f>
        <v>#N/A</v>
      </c>
      <c r="J661" s="129" t="str">
        <f>IF(A661="XFRA",IF('Processing Settings'!G63="Gross","",IF(OR('Processing Settings'!G63="Netting with Strange Nets ('NET/SPLIT')",'Processing Settings'!G63="Aggregation with Linking",'Processing Settings'!G63="Aggregation"),"NET/SPLIT","UNWIND")),"")</f>
        <v/>
      </c>
      <c r="K661" s="120" t="str">
        <f ca="1">IF(A661="XFRA",IF(ISNUMBER(YEAR('Signature Sheet'!$H$31)),'Signature Sheet'!H$31,NOW()),"")</f>
        <v/>
      </c>
      <c r="L661" s="119" t="str">
        <f>IF(A661="XFRA",IFERROR(_xlfn.SWITCH('Processing Settings'!K63,"New","INSERT","Update","UPDATE", "Delete","DELETE"),""),"")</f>
        <v/>
      </c>
    </row>
    <row r="662" spans="1:12">
      <c r="A662" s="119" t="str">
        <f>IF('Processing Settings'!C64="Xetra|Börse Frankfurt","XFRA","")</f>
        <v/>
      </c>
      <c r="B662" s="109" t="str">
        <f>IF('Processing Settings'!C64="Xetra|Börse Frankfurt",'Processing Settings'!A64,"#N/A")</f>
        <v>#N/A</v>
      </c>
      <c r="C662" s="109" t="str">
        <f>IF('Processing Settings'!C64="Xetra|Börse Frankfurt",'Processing Settings'!B64,"#N/A")</f>
        <v>#N/A</v>
      </c>
      <c r="D662" s="110" t="str">
        <f>IF('Processing Settings'!C64="Xetra|Börse Frankfurt",IF('Processing Settings'!D64="CBF(I)","CBL",'Processing Settings'!D64),"#N/A")</f>
        <v>#N/A</v>
      </c>
      <c r="E662" s="113" t="str">
        <f>IF('Processing Settings'!C64="Xetra|Börse Frankfurt",'Processing Settings'!E64,"#N/A")</f>
        <v>#N/A</v>
      </c>
      <c r="F662" s="113" t="str">
        <f>IF('Processing Settings'!C64="Xetra|Börse Frankfurt",'Processing Settings'!F64,"#N/A")</f>
        <v>#N/A</v>
      </c>
      <c r="G662" s="113" t="str">
        <f>IF(AND('Processing Settings'!C64="Xetra|Börse Frankfurt",'Processing Settings'!E64&lt;&gt;""),"DEF","#N/A")</f>
        <v>#N/A</v>
      </c>
      <c r="H662" s="130" t="str">
        <f>IF('Processing Settings'!C64="Xetra|Börse Frankfurt",_xlfn.SWITCH('Processing Settings'!G64,"Aggregation","AGGREGATE","Gross","GROSS","Netting ('UNWIND')","NET","Netting with Strange Nets ('NET/SPLIT')","NET","Aggregation with Linking","AGGREGATE"),"#N/A")</f>
        <v>#N/A</v>
      </c>
      <c r="I662" s="113" t="str">
        <f>IF('Processing Settings'!C64="Xetra|Börse Frankfurt",_xlfn.SWITCH('Processing Settings'!H64,"released","RELEASED","on hold","HOLD"),"#N/A")</f>
        <v>#N/A</v>
      </c>
      <c r="J662" s="129" t="str">
        <f>IF(A662="XFRA",IF('Processing Settings'!G64="Gross","",IF(OR('Processing Settings'!G64="Netting with Strange Nets ('NET/SPLIT')",'Processing Settings'!G64="Aggregation with Linking",'Processing Settings'!G64="Aggregation"),"NET/SPLIT","UNWIND")),"")</f>
        <v/>
      </c>
      <c r="K662" s="120" t="str">
        <f ca="1">IF(A662="XFRA",IF(ISNUMBER(YEAR('Signature Sheet'!$H$31)),'Signature Sheet'!H$31,NOW()),"")</f>
        <v/>
      </c>
      <c r="L662" s="119" t="str">
        <f>IF(A662="XFRA",IFERROR(_xlfn.SWITCH('Processing Settings'!K64,"New","INSERT","Update","UPDATE", "Delete","DELETE"),""),"")</f>
        <v/>
      </c>
    </row>
    <row r="663" spans="1:12">
      <c r="A663" s="119" t="str">
        <f>IF('Processing Settings'!C65="Xetra|Börse Frankfurt","XFRA","")</f>
        <v/>
      </c>
      <c r="B663" s="109" t="str">
        <f>IF('Processing Settings'!C65="Xetra|Börse Frankfurt",'Processing Settings'!A65,"#N/A")</f>
        <v>#N/A</v>
      </c>
      <c r="C663" s="109" t="str">
        <f>IF('Processing Settings'!C65="Xetra|Börse Frankfurt",'Processing Settings'!B65,"#N/A")</f>
        <v>#N/A</v>
      </c>
      <c r="D663" s="110" t="str">
        <f>IF('Processing Settings'!C65="Xetra|Börse Frankfurt",IF('Processing Settings'!D65="CBF(I)","CBL",'Processing Settings'!D65),"#N/A")</f>
        <v>#N/A</v>
      </c>
      <c r="E663" s="113" t="str">
        <f>IF('Processing Settings'!C65="Xetra|Börse Frankfurt",'Processing Settings'!E65,"#N/A")</f>
        <v>#N/A</v>
      </c>
      <c r="F663" s="113" t="str">
        <f>IF('Processing Settings'!C65="Xetra|Börse Frankfurt",'Processing Settings'!F65,"#N/A")</f>
        <v>#N/A</v>
      </c>
      <c r="G663" s="113" t="str">
        <f>IF(AND('Processing Settings'!C65="Xetra|Börse Frankfurt",'Processing Settings'!E65&lt;&gt;""),"DEF","#N/A")</f>
        <v>#N/A</v>
      </c>
      <c r="H663" s="130" t="str">
        <f>IF('Processing Settings'!C65="Xetra|Börse Frankfurt",_xlfn.SWITCH('Processing Settings'!G65,"Aggregation","AGGREGATE","Gross","GROSS","Netting ('UNWIND')","NET","Netting with Strange Nets ('NET/SPLIT')","NET","Aggregation with Linking","AGGREGATE"),"#N/A")</f>
        <v>#N/A</v>
      </c>
      <c r="I663" s="113" t="str">
        <f>IF('Processing Settings'!C65="Xetra|Börse Frankfurt",_xlfn.SWITCH('Processing Settings'!H65,"released","RELEASED","on hold","HOLD"),"#N/A")</f>
        <v>#N/A</v>
      </c>
      <c r="J663" s="129" t="str">
        <f>IF(A663="XFRA",IF('Processing Settings'!G65="Gross","",IF(OR('Processing Settings'!G65="Netting with Strange Nets ('NET/SPLIT')",'Processing Settings'!G65="Aggregation with Linking",'Processing Settings'!G65="Aggregation"),"NET/SPLIT","UNWIND")),"")</f>
        <v/>
      </c>
      <c r="K663" s="120" t="str">
        <f ca="1">IF(A663="XFRA",IF(ISNUMBER(YEAR('Signature Sheet'!$H$31)),'Signature Sheet'!H$31,NOW()),"")</f>
        <v/>
      </c>
      <c r="L663" s="119" t="str">
        <f>IF(A663="XFRA",IFERROR(_xlfn.SWITCH('Processing Settings'!K65,"New","INSERT","Update","UPDATE", "Delete","DELETE"),""),"")</f>
        <v/>
      </c>
    </row>
    <row r="664" spans="1:12">
      <c r="A664" s="119" t="str">
        <f>IF('Processing Settings'!C66="Xetra|Börse Frankfurt","XFRA","")</f>
        <v/>
      </c>
      <c r="B664" s="109" t="str">
        <f>IF('Processing Settings'!C66="Xetra|Börse Frankfurt",'Processing Settings'!A66,"#N/A")</f>
        <v>#N/A</v>
      </c>
      <c r="C664" s="109" t="str">
        <f>IF('Processing Settings'!C66="Xetra|Börse Frankfurt",'Processing Settings'!B66,"#N/A")</f>
        <v>#N/A</v>
      </c>
      <c r="D664" s="110" t="str">
        <f>IF('Processing Settings'!C66="Xetra|Börse Frankfurt",IF('Processing Settings'!D66="CBF(I)","CBL",'Processing Settings'!D66),"#N/A")</f>
        <v>#N/A</v>
      </c>
      <c r="E664" s="113" t="str">
        <f>IF('Processing Settings'!C66="Xetra|Börse Frankfurt",'Processing Settings'!E66,"#N/A")</f>
        <v>#N/A</v>
      </c>
      <c r="F664" s="113" t="str">
        <f>IF('Processing Settings'!C66="Xetra|Börse Frankfurt",'Processing Settings'!F66,"#N/A")</f>
        <v>#N/A</v>
      </c>
      <c r="G664" s="113" t="str">
        <f>IF(AND('Processing Settings'!C66="Xetra|Börse Frankfurt",'Processing Settings'!E66&lt;&gt;""),"DEF","#N/A")</f>
        <v>#N/A</v>
      </c>
      <c r="H664" s="130" t="str">
        <f>IF('Processing Settings'!C66="Xetra|Börse Frankfurt",_xlfn.SWITCH('Processing Settings'!G66,"Aggregation","AGGREGATE","Gross","GROSS","Netting ('UNWIND')","NET","Netting with Strange Nets ('NET/SPLIT')","NET","Aggregation with Linking","AGGREGATE"),"#N/A")</f>
        <v>#N/A</v>
      </c>
      <c r="I664" s="113" t="str">
        <f>IF('Processing Settings'!C66="Xetra|Börse Frankfurt",_xlfn.SWITCH('Processing Settings'!H66,"released","RELEASED","on hold","HOLD"),"#N/A")</f>
        <v>#N/A</v>
      </c>
      <c r="J664" s="129" t="str">
        <f>IF(A664="XFRA",IF('Processing Settings'!G66="Gross","",IF(OR('Processing Settings'!G66="Netting with Strange Nets ('NET/SPLIT')",'Processing Settings'!G66="Aggregation with Linking",'Processing Settings'!G66="Aggregation"),"NET/SPLIT","UNWIND")),"")</f>
        <v/>
      </c>
      <c r="K664" s="120" t="str">
        <f ca="1">IF(A664="XFRA",IF(ISNUMBER(YEAR('Signature Sheet'!$H$31)),'Signature Sheet'!H$31,NOW()),"")</f>
        <v/>
      </c>
      <c r="L664" s="119" t="str">
        <f>IF(A664="XFRA",IFERROR(_xlfn.SWITCH('Processing Settings'!K66,"New","INSERT","Update","UPDATE", "Delete","DELETE"),""),"")</f>
        <v/>
      </c>
    </row>
    <row r="665" spans="1:12">
      <c r="A665" s="119" t="str">
        <f>IF('Processing Settings'!C67="Xetra|Börse Frankfurt","XFRA","")</f>
        <v/>
      </c>
      <c r="B665" s="109" t="str">
        <f>IF('Processing Settings'!C67="Xetra|Börse Frankfurt",'Processing Settings'!A67,"#N/A")</f>
        <v>#N/A</v>
      </c>
      <c r="C665" s="109" t="str">
        <f>IF('Processing Settings'!C67="Xetra|Börse Frankfurt",'Processing Settings'!B67,"#N/A")</f>
        <v>#N/A</v>
      </c>
      <c r="D665" s="110" t="str">
        <f>IF('Processing Settings'!C67="Xetra|Börse Frankfurt",IF('Processing Settings'!D67="CBF(I)","CBL",'Processing Settings'!D67),"#N/A")</f>
        <v>#N/A</v>
      </c>
      <c r="E665" s="113" t="str">
        <f>IF('Processing Settings'!C67="Xetra|Börse Frankfurt",'Processing Settings'!E67,"#N/A")</f>
        <v>#N/A</v>
      </c>
      <c r="F665" s="113" t="str">
        <f>IF('Processing Settings'!C67="Xetra|Börse Frankfurt",'Processing Settings'!F67,"#N/A")</f>
        <v>#N/A</v>
      </c>
      <c r="G665" s="113" t="str">
        <f>IF(AND('Processing Settings'!C67="Xetra|Börse Frankfurt",'Processing Settings'!E67&lt;&gt;""),"DEF","#N/A")</f>
        <v>#N/A</v>
      </c>
      <c r="H665" s="130" t="str">
        <f>IF('Processing Settings'!C67="Xetra|Börse Frankfurt",_xlfn.SWITCH('Processing Settings'!G67,"Aggregation","AGGREGATE","Gross","GROSS","Netting ('UNWIND')","NET","Netting with Strange Nets ('NET/SPLIT')","NET","Aggregation with Linking","AGGREGATE"),"#N/A")</f>
        <v>#N/A</v>
      </c>
      <c r="I665" s="113" t="str">
        <f>IF('Processing Settings'!C67="Xetra|Börse Frankfurt",_xlfn.SWITCH('Processing Settings'!H67,"released","RELEASED","on hold","HOLD"),"#N/A")</f>
        <v>#N/A</v>
      </c>
      <c r="J665" s="129" t="str">
        <f>IF(A665="XFRA",IF('Processing Settings'!G67="Gross","",IF(OR('Processing Settings'!G67="Netting with Strange Nets ('NET/SPLIT')",'Processing Settings'!G67="Aggregation with Linking",'Processing Settings'!G67="Aggregation"),"NET/SPLIT","UNWIND")),"")</f>
        <v/>
      </c>
      <c r="K665" s="120" t="str">
        <f ca="1">IF(A665="XFRA",IF(ISNUMBER(YEAR('Signature Sheet'!$H$31)),'Signature Sheet'!H$31,NOW()),"")</f>
        <v/>
      </c>
      <c r="L665" s="119" t="str">
        <f>IF(A665="XFRA",IFERROR(_xlfn.SWITCH('Processing Settings'!K67,"New","INSERT","Update","UPDATE", "Delete","DELETE"),""),"")</f>
        <v/>
      </c>
    </row>
    <row r="666" spans="1:12">
      <c r="A666" s="119" t="str">
        <f>IF('Processing Settings'!C68="Xetra|Börse Frankfurt","XFRA","")</f>
        <v/>
      </c>
      <c r="B666" s="109" t="str">
        <f>IF('Processing Settings'!C68="Xetra|Börse Frankfurt",'Processing Settings'!A68,"#N/A")</f>
        <v>#N/A</v>
      </c>
      <c r="C666" s="109" t="str">
        <f>IF('Processing Settings'!C68="Xetra|Börse Frankfurt",'Processing Settings'!B68,"#N/A")</f>
        <v>#N/A</v>
      </c>
      <c r="D666" s="110" t="str">
        <f>IF('Processing Settings'!C68="Xetra|Börse Frankfurt",IF('Processing Settings'!D68="CBF(I)","CBL",'Processing Settings'!D68),"#N/A")</f>
        <v>#N/A</v>
      </c>
      <c r="E666" s="113" t="str">
        <f>IF('Processing Settings'!C68="Xetra|Börse Frankfurt",'Processing Settings'!E68,"#N/A")</f>
        <v>#N/A</v>
      </c>
      <c r="F666" s="113" t="str">
        <f>IF('Processing Settings'!C68="Xetra|Börse Frankfurt",'Processing Settings'!F68,"#N/A")</f>
        <v>#N/A</v>
      </c>
      <c r="G666" s="113" t="str">
        <f>IF(AND('Processing Settings'!C68="Xetra|Börse Frankfurt",'Processing Settings'!E68&lt;&gt;""),"DEF","#N/A")</f>
        <v>#N/A</v>
      </c>
      <c r="H666" s="130" t="str">
        <f>IF('Processing Settings'!C68="Xetra|Börse Frankfurt",_xlfn.SWITCH('Processing Settings'!G68,"Aggregation","AGGREGATE","Gross","GROSS","Netting ('UNWIND')","NET","Netting with Strange Nets ('NET/SPLIT')","NET","Aggregation with Linking","AGGREGATE"),"#N/A")</f>
        <v>#N/A</v>
      </c>
      <c r="I666" s="113" t="str">
        <f>IF('Processing Settings'!C68="Xetra|Börse Frankfurt",_xlfn.SWITCH('Processing Settings'!H68,"released","RELEASED","on hold","HOLD"),"#N/A")</f>
        <v>#N/A</v>
      </c>
      <c r="J666" s="129" t="str">
        <f>IF(A666="XFRA",IF('Processing Settings'!G68="Gross","",IF(OR('Processing Settings'!G68="Netting with Strange Nets ('NET/SPLIT')",'Processing Settings'!G68="Aggregation with Linking",'Processing Settings'!G68="Aggregation"),"NET/SPLIT","UNWIND")),"")</f>
        <v/>
      </c>
      <c r="K666" s="120" t="str">
        <f ca="1">IF(A666="XFRA",IF(ISNUMBER(YEAR('Signature Sheet'!$H$31)),'Signature Sheet'!H$31,NOW()),"")</f>
        <v/>
      </c>
      <c r="L666" s="119" t="str">
        <f>IF(A666="XFRA",IFERROR(_xlfn.SWITCH('Processing Settings'!K68,"New","INSERT","Update","UPDATE", "Delete","DELETE"),""),"")</f>
        <v/>
      </c>
    </row>
    <row r="667" spans="1:12">
      <c r="A667" s="119" t="str">
        <f>IF('Processing Settings'!C69="Xetra|Börse Frankfurt","XFRA","")</f>
        <v/>
      </c>
      <c r="B667" s="109" t="str">
        <f>IF('Processing Settings'!C69="Xetra|Börse Frankfurt",'Processing Settings'!A69,"#N/A")</f>
        <v>#N/A</v>
      </c>
      <c r="C667" s="109" t="str">
        <f>IF('Processing Settings'!C69="Xetra|Börse Frankfurt",'Processing Settings'!B69,"#N/A")</f>
        <v>#N/A</v>
      </c>
      <c r="D667" s="110" t="str">
        <f>IF('Processing Settings'!C69="Xetra|Börse Frankfurt",IF('Processing Settings'!D69="CBF(I)","CBL",'Processing Settings'!D69),"#N/A")</f>
        <v>#N/A</v>
      </c>
      <c r="E667" s="113" t="str">
        <f>IF('Processing Settings'!C69="Xetra|Börse Frankfurt",'Processing Settings'!E69,"#N/A")</f>
        <v>#N/A</v>
      </c>
      <c r="F667" s="113" t="str">
        <f>IF('Processing Settings'!C69="Xetra|Börse Frankfurt",'Processing Settings'!F69,"#N/A")</f>
        <v>#N/A</v>
      </c>
      <c r="G667" s="113" t="str">
        <f>IF(AND('Processing Settings'!C69="Xetra|Börse Frankfurt",'Processing Settings'!E69&lt;&gt;""),"DEF","#N/A")</f>
        <v>#N/A</v>
      </c>
      <c r="H667" s="130" t="str">
        <f>IF('Processing Settings'!C69="Xetra|Börse Frankfurt",_xlfn.SWITCH('Processing Settings'!G69,"Aggregation","AGGREGATE","Gross","GROSS","Netting ('UNWIND')","NET","Netting with Strange Nets ('NET/SPLIT')","NET","Aggregation with Linking","AGGREGATE"),"#N/A")</f>
        <v>#N/A</v>
      </c>
      <c r="I667" s="113" t="str">
        <f>IF('Processing Settings'!C69="Xetra|Börse Frankfurt",_xlfn.SWITCH('Processing Settings'!H69,"released","RELEASED","on hold","HOLD"),"#N/A")</f>
        <v>#N/A</v>
      </c>
      <c r="J667" s="129" t="str">
        <f>IF(A667="XFRA",IF('Processing Settings'!G69="Gross","",IF(OR('Processing Settings'!G69="Netting with Strange Nets ('NET/SPLIT')",'Processing Settings'!G69="Aggregation with Linking",'Processing Settings'!G69="Aggregation"),"NET/SPLIT","UNWIND")),"")</f>
        <v/>
      </c>
      <c r="K667" s="120" t="str">
        <f ca="1">IF(A667="XFRA",IF(ISNUMBER(YEAR('Signature Sheet'!$H$31)),'Signature Sheet'!H$31,NOW()),"")</f>
        <v/>
      </c>
      <c r="L667" s="119" t="str">
        <f>IF(A667="XFRA",IFERROR(_xlfn.SWITCH('Processing Settings'!K69,"New","INSERT","Update","UPDATE", "Delete","DELETE"),""),"")</f>
        <v/>
      </c>
    </row>
    <row r="668" spans="1:12">
      <c r="A668" s="119" t="str">
        <f>IF('Processing Settings'!C70="Xetra|Börse Frankfurt","XFRA","")</f>
        <v/>
      </c>
      <c r="B668" s="109" t="str">
        <f>IF('Processing Settings'!C70="Xetra|Börse Frankfurt",'Processing Settings'!A70,"#N/A")</f>
        <v>#N/A</v>
      </c>
      <c r="C668" s="109" t="str">
        <f>IF('Processing Settings'!C70="Xetra|Börse Frankfurt",'Processing Settings'!B70,"#N/A")</f>
        <v>#N/A</v>
      </c>
      <c r="D668" s="110" t="str">
        <f>IF('Processing Settings'!C70="Xetra|Börse Frankfurt",IF('Processing Settings'!D70="CBF(I)","CBL",'Processing Settings'!D70),"#N/A")</f>
        <v>#N/A</v>
      </c>
      <c r="E668" s="113" t="str">
        <f>IF('Processing Settings'!C70="Xetra|Börse Frankfurt",'Processing Settings'!E70,"#N/A")</f>
        <v>#N/A</v>
      </c>
      <c r="F668" s="113" t="str">
        <f>IF('Processing Settings'!C70="Xetra|Börse Frankfurt",'Processing Settings'!F70,"#N/A")</f>
        <v>#N/A</v>
      </c>
      <c r="G668" s="113" t="str">
        <f>IF(AND('Processing Settings'!C70="Xetra|Börse Frankfurt",'Processing Settings'!E70&lt;&gt;""),"DEF","#N/A")</f>
        <v>#N/A</v>
      </c>
      <c r="H668" s="130" t="str">
        <f>IF('Processing Settings'!C70="Xetra|Börse Frankfurt",_xlfn.SWITCH('Processing Settings'!G70,"Aggregation","AGGREGATE","Gross","GROSS","Netting ('UNWIND')","NET","Netting with Strange Nets ('NET/SPLIT')","NET","Aggregation with Linking","AGGREGATE"),"#N/A")</f>
        <v>#N/A</v>
      </c>
      <c r="I668" s="113" t="str">
        <f>IF('Processing Settings'!C70="Xetra|Börse Frankfurt",_xlfn.SWITCH('Processing Settings'!H70,"released","RELEASED","on hold","HOLD"),"#N/A")</f>
        <v>#N/A</v>
      </c>
      <c r="J668" s="129" t="str">
        <f>IF(A668="XFRA",IF('Processing Settings'!G70="Gross","",IF(OR('Processing Settings'!G70="Netting with Strange Nets ('NET/SPLIT')",'Processing Settings'!G70="Aggregation with Linking",'Processing Settings'!G70="Aggregation"),"NET/SPLIT","UNWIND")),"")</f>
        <v/>
      </c>
      <c r="K668" s="120" t="str">
        <f ca="1">IF(A668="XFRA",IF(ISNUMBER(YEAR('Signature Sheet'!$H$31)),'Signature Sheet'!H$31,NOW()),"")</f>
        <v/>
      </c>
      <c r="L668" s="119" t="str">
        <f>IF(A668="XFRA",IFERROR(_xlfn.SWITCH('Processing Settings'!K70,"New","INSERT","Update","UPDATE", "Delete","DELETE"),""),"")</f>
        <v/>
      </c>
    </row>
    <row r="669" spans="1:12">
      <c r="A669" s="119" t="str">
        <f>IF('Processing Settings'!C71="Xetra|Börse Frankfurt","XFRA","")</f>
        <v/>
      </c>
      <c r="B669" s="109" t="str">
        <f>IF('Processing Settings'!C71="Xetra|Börse Frankfurt",'Processing Settings'!A71,"#N/A")</f>
        <v>#N/A</v>
      </c>
      <c r="C669" s="109" t="str">
        <f>IF('Processing Settings'!C71="Xetra|Börse Frankfurt",'Processing Settings'!B71,"#N/A")</f>
        <v>#N/A</v>
      </c>
      <c r="D669" s="110" t="str">
        <f>IF('Processing Settings'!C71="Xetra|Börse Frankfurt",IF('Processing Settings'!D71="CBF(I)","CBL",'Processing Settings'!D71),"#N/A")</f>
        <v>#N/A</v>
      </c>
      <c r="E669" s="113" t="str">
        <f>IF('Processing Settings'!C71="Xetra|Börse Frankfurt",'Processing Settings'!E71,"#N/A")</f>
        <v>#N/A</v>
      </c>
      <c r="F669" s="113" t="str">
        <f>IF('Processing Settings'!C71="Xetra|Börse Frankfurt",'Processing Settings'!F71,"#N/A")</f>
        <v>#N/A</v>
      </c>
      <c r="G669" s="113" t="str">
        <f>IF(AND('Processing Settings'!C71="Xetra|Börse Frankfurt",'Processing Settings'!E71&lt;&gt;""),"DEF","#N/A")</f>
        <v>#N/A</v>
      </c>
      <c r="H669" s="130" t="str">
        <f>IF('Processing Settings'!C71="Xetra|Börse Frankfurt",_xlfn.SWITCH('Processing Settings'!G71,"Aggregation","AGGREGATE","Gross","GROSS","Netting ('UNWIND')","NET","Netting with Strange Nets ('NET/SPLIT')","NET","Aggregation with Linking","AGGREGATE"),"#N/A")</f>
        <v>#N/A</v>
      </c>
      <c r="I669" s="113" t="str">
        <f>IF('Processing Settings'!C71="Xetra|Börse Frankfurt",_xlfn.SWITCH('Processing Settings'!H71,"released","RELEASED","on hold","HOLD"),"#N/A")</f>
        <v>#N/A</v>
      </c>
      <c r="J669" s="129" t="str">
        <f>IF(A669="XFRA",IF('Processing Settings'!G71="Gross","",IF(OR('Processing Settings'!G71="Netting with Strange Nets ('NET/SPLIT')",'Processing Settings'!G71="Aggregation with Linking",'Processing Settings'!G71="Aggregation"),"NET/SPLIT","UNWIND")),"")</f>
        <v/>
      </c>
      <c r="K669" s="120" t="str">
        <f ca="1">IF(A669="XFRA",IF(ISNUMBER(YEAR('Signature Sheet'!$H$31)),'Signature Sheet'!H$31,NOW()),"")</f>
        <v/>
      </c>
      <c r="L669" s="119" t="str">
        <f>IF(A669="XFRA",IFERROR(_xlfn.SWITCH('Processing Settings'!K71,"New","INSERT","Update","UPDATE", "Delete","DELETE"),""),"")</f>
        <v/>
      </c>
    </row>
    <row r="670" spans="1:12">
      <c r="A670" s="119" t="str">
        <f>IF('Processing Settings'!C72="Xetra|Börse Frankfurt","XFRA","")</f>
        <v/>
      </c>
      <c r="B670" s="109" t="str">
        <f>IF('Processing Settings'!C72="Xetra|Börse Frankfurt",'Processing Settings'!A72,"#N/A")</f>
        <v>#N/A</v>
      </c>
      <c r="C670" s="109" t="str">
        <f>IF('Processing Settings'!C72="Xetra|Börse Frankfurt",'Processing Settings'!B72,"#N/A")</f>
        <v>#N/A</v>
      </c>
      <c r="D670" s="110" t="str">
        <f>IF('Processing Settings'!C72="Xetra|Börse Frankfurt",IF('Processing Settings'!D72="CBF(I)","CBL",'Processing Settings'!D72),"#N/A")</f>
        <v>#N/A</v>
      </c>
      <c r="E670" s="113" t="str">
        <f>IF('Processing Settings'!C72="Xetra|Börse Frankfurt",'Processing Settings'!E72,"#N/A")</f>
        <v>#N/A</v>
      </c>
      <c r="F670" s="113" t="str">
        <f>IF('Processing Settings'!C72="Xetra|Börse Frankfurt",'Processing Settings'!F72,"#N/A")</f>
        <v>#N/A</v>
      </c>
      <c r="G670" s="113" t="str">
        <f>IF(AND('Processing Settings'!C72="Xetra|Börse Frankfurt",'Processing Settings'!E72&lt;&gt;""),"DEF","#N/A")</f>
        <v>#N/A</v>
      </c>
      <c r="H670" s="130" t="str">
        <f>IF('Processing Settings'!C72="Xetra|Börse Frankfurt",_xlfn.SWITCH('Processing Settings'!G72,"Aggregation","AGGREGATE","Gross","GROSS","Netting ('UNWIND')","NET","Netting with Strange Nets ('NET/SPLIT')","NET","Aggregation with Linking","AGGREGATE"),"#N/A")</f>
        <v>#N/A</v>
      </c>
      <c r="I670" s="113" t="str">
        <f>IF('Processing Settings'!C72="Xetra|Börse Frankfurt",_xlfn.SWITCH('Processing Settings'!H72,"released","RELEASED","on hold","HOLD"),"#N/A")</f>
        <v>#N/A</v>
      </c>
      <c r="J670" s="129" t="str">
        <f>IF(A670="XFRA",IF('Processing Settings'!G72="Gross","",IF(OR('Processing Settings'!G72="Netting with Strange Nets ('NET/SPLIT')",'Processing Settings'!G72="Aggregation with Linking",'Processing Settings'!G72="Aggregation"),"NET/SPLIT","UNWIND")),"")</f>
        <v/>
      </c>
      <c r="K670" s="120" t="str">
        <f ca="1">IF(A670="XFRA",IF(ISNUMBER(YEAR('Signature Sheet'!$H$31)),'Signature Sheet'!H$31,NOW()),"")</f>
        <v/>
      </c>
      <c r="L670" s="119" t="str">
        <f>IF(A670="XFRA",IFERROR(_xlfn.SWITCH('Processing Settings'!K72,"New","INSERT","Update","UPDATE", "Delete","DELETE"),""),"")</f>
        <v/>
      </c>
    </row>
    <row r="671" spans="1:12">
      <c r="A671" s="119" t="str">
        <f>IF('Processing Settings'!C73="Xetra|Börse Frankfurt","XFRA","")</f>
        <v/>
      </c>
      <c r="B671" s="109" t="str">
        <f>IF('Processing Settings'!C73="Xetra|Börse Frankfurt",'Processing Settings'!A73,"#N/A")</f>
        <v>#N/A</v>
      </c>
      <c r="C671" s="109" t="str">
        <f>IF('Processing Settings'!C73="Xetra|Börse Frankfurt",'Processing Settings'!B73,"#N/A")</f>
        <v>#N/A</v>
      </c>
      <c r="D671" s="110" t="str">
        <f>IF('Processing Settings'!C73="Xetra|Börse Frankfurt",IF('Processing Settings'!D73="CBF(I)","CBL",'Processing Settings'!D73),"#N/A")</f>
        <v>#N/A</v>
      </c>
      <c r="E671" s="113" t="str">
        <f>IF('Processing Settings'!C73="Xetra|Börse Frankfurt",'Processing Settings'!E73,"#N/A")</f>
        <v>#N/A</v>
      </c>
      <c r="F671" s="113" t="str">
        <f>IF('Processing Settings'!C73="Xetra|Börse Frankfurt",'Processing Settings'!F73,"#N/A")</f>
        <v>#N/A</v>
      </c>
      <c r="G671" s="113" t="str">
        <f>IF(AND('Processing Settings'!C73="Xetra|Börse Frankfurt",'Processing Settings'!E73&lt;&gt;""),"DEF","#N/A")</f>
        <v>#N/A</v>
      </c>
      <c r="H671" s="130" t="str">
        <f>IF('Processing Settings'!C73="Xetra|Börse Frankfurt",_xlfn.SWITCH('Processing Settings'!G73,"Aggregation","AGGREGATE","Gross","GROSS","Netting ('UNWIND')","NET","Netting with Strange Nets ('NET/SPLIT')","NET","Aggregation with Linking","AGGREGATE"),"#N/A")</f>
        <v>#N/A</v>
      </c>
      <c r="I671" s="113" t="str">
        <f>IF('Processing Settings'!C73="Xetra|Börse Frankfurt",_xlfn.SWITCH('Processing Settings'!H73,"released","RELEASED","on hold","HOLD"),"#N/A")</f>
        <v>#N/A</v>
      </c>
      <c r="J671" s="129" t="str">
        <f>IF(A671="XFRA",IF('Processing Settings'!G73="Gross","",IF(OR('Processing Settings'!G73="Netting with Strange Nets ('NET/SPLIT')",'Processing Settings'!G73="Aggregation with Linking",'Processing Settings'!G73="Aggregation"),"NET/SPLIT","UNWIND")),"")</f>
        <v/>
      </c>
      <c r="K671" s="120" t="str">
        <f ca="1">IF(A671="XFRA",IF(ISNUMBER(YEAR('Signature Sheet'!$H$31)),'Signature Sheet'!H$31,NOW()),"")</f>
        <v/>
      </c>
      <c r="L671" s="119" t="str">
        <f>IF(A671="XFRA",IFERROR(_xlfn.SWITCH('Processing Settings'!K73,"New","INSERT","Update","UPDATE", "Delete","DELETE"),""),"")</f>
        <v/>
      </c>
    </row>
    <row r="672" spans="1:12">
      <c r="A672" s="119" t="str">
        <f>IF('Processing Settings'!C74="Xetra|Börse Frankfurt","XFRA","")</f>
        <v/>
      </c>
      <c r="B672" s="109" t="str">
        <f>IF('Processing Settings'!C74="Xetra|Börse Frankfurt",'Processing Settings'!A74,"#N/A")</f>
        <v>#N/A</v>
      </c>
      <c r="C672" s="109" t="str">
        <f>IF('Processing Settings'!C74="Xetra|Börse Frankfurt",'Processing Settings'!B74,"#N/A")</f>
        <v>#N/A</v>
      </c>
      <c r="D672" s="110" t="str">
        <f>IF('Processing Settings'!C74="Xetra|Börse Frankfurt",IF('Processing Settings'!D74="CBF(I)","CBL",'Processing Settings'!D74),"#N/A")</f>
        <v>#N/A</v>
      </c>
      <c r="E672" s="113" t="str">
        <f>IF('Processing Settings'!C74="Xetra|Börse Frankfurt",'Processing Settings'!E74,"#N/A")</f>
        <v>#N/A</v>
      </c>
      <c r="F672" s="113" t="str">
        <f>IF('Processing Settings'!C74="Xetra|Börse Frankfurt",'Processing Settings'!F74,"#N/A")</f>
        <v>#N/A</v>
      </c>
      <c r="G672" s="113" t="str">
        <f>IF(AND('Processing Settings'!C74="Xetra|Börse Frankfurt",'Processing Settings'!E74&lt;&gt;""),"DEF","#N/A")</f>
        <v>#N/A</v>
      </c>
      <c r="H672" s="130" t="str">
        <f>IF('Processing Settings'!C74="Xetra|Börse Frankfurt",_xlfn.SWITCH('Processing Settings'!G74,"Aggregation","AGGREGATE","Gross","GROSS","Netting ('UNWIND')","NET","Netting with Strange Nets ('NET/SPLIT')","NET","Aggregation with Linking","AGGREGATE"),"#N/A")</f>
        <v>#N/A</v>
      </c>
      <c r="I672" s="113" t="str">
        <f>IF('Processing Settings'!C74="Xetra|Börse Frankfurt",_xlfn.SWITCH('Processing Settings'!H74,"released","RELEASED","on hold","HOLD"),"#N/A")</f>
        <v>#N/A</v>
      </c>
      <c r="J672" s="129" t="str">
        <f>IF(A672="XFRA",IF('Processing Settings'!G74="Gross","",IF(OR('Processing Settings'!G74="Netting with Strange Nets ('NET/SPLIT')",'Processing Settings'!G74="Aggregation with Linking",'Processing Settings'!G74="Aggregation"),"NET/SPLIT","UNWIND")),"")</f>
        <v/>
      </c>
      <c r="K672" s="120" t="str">
        <f ca="1">IF(A672="XFRA",IF(ISNUMBER(YEAR('Signature Sheet'!$H$31)),'Signature Sheet'!H$31,NOW()),"")</f>
        <v/>
      </c>
      <c r="L672" s="119" t="str">
        <f>IF(A672="XFRA",IFERROR(_xlfn.SWITCH('Processing Settings'!K74,"New","INSERT","Update","UPDATE", "Delete","DELETE"),""),"")</f>
        <v/>
      </c>
    </row>
    <row r="673" spans="1:12">
      <c r="A673" s="119" t="str">
        <f>IF('Processing Settings'!C75="Xetra|Börse Frankfurt","XFRA","")</f>
        <v/>
      </c>
      <c r="B673" s="109" t="str">
        <f>IF('Processing Settings'!C75="Xetra|Börse Frankfurt",'Processing Settings'!A75,"#N/A")</f>
        <v>#N/A</v>
      </c>
      <c r="C673" s="109" t="str">
        <f>IF('Processing Settings'!C75="Xetra|Börse Frankfurt",'Processing Settings'!B75,"#N/A")</f>
        <v>#N/A</v>
      </c>
      <c r="D673" s="110" t="str">
        <f>IF('Processing Settings'!C75="Xetra|Börse Frankfurt",IF('Processing Settings'!D75="CBF(I)","CBL",'Processing Settings'!D75),"#N/A")</f>
        <v>#N/A</v>
      </c>
      <c r="E673" s="113" t="str">
        <f>IF('Processing Settings'!C75="Xetra|Börse Frankfurt",'Processing Settings'!E75,"#N/A")</f>
        <v>#N/A</v>
      </c>
      <c r="F673" s="113" t="str">
        <f>IF('Processing Settings'!C75="Xetra|Börse Frankfurt",'Processing Settings'!F75,"#N/A")</f>
        <v>#N/A</v>
      </c>
      <c r="G673" s="113" t="str">
        <f>IF(AND('Processing Settings'!C75="Xetra|Börse Frankfurt",'Processing Settings'!E75&lt;&gt;""),"DEF","#N/A")</f>
        <v>#N/A</v>
      </c>
      <c r="H673" s="130" t="str">
        <f>IF('Processing Settings'!C75="Xetra|Börse Frankfurt",_xlfn.SWITCH('Processing Settings'!G75,"Aggregation","AGGREGATE","Gross","GROSS","Netting ('UNWIND')","NET","Netting with Strange Nets ('NET/SPLIT')","NET","Aggregation with Linking","AGGREGATE"),"#N/A")</f>
        <v>#N/A</v>
      </c>
      <c r="I673" s="113" t="str">
        <f>IF('Processing Settings'!C75="Xetra|Börse Frankfurt",_xlfn.SWITCH('Processing Settings'!H75,"released","RELEASED","on hold","HOLD"),"#N/A")</f>
        <v>#N/A</v>
      </c>
      <c r="J673" s="129" t="str">
        <f>IF(A673="XFRA",IF('Processing Settings'!G75="Gross","",IF(OR('Processing Settings'!G75="Netting with Strange Nets ('NET/SPLIT')",'Processing Settings'!G75="Aggregation with Linking",'Processing Settings'!G75="Aggregation"),"NET/SPLIT","UNWIND")),"")</f>
        <v/>
      </c>
      <c r="K673" s="120" t="str">
        <f ca="1">IF(A673="XFRA",IF(ISNUMBER(YEAR('Signature Sheet'!$H$31)),'Signature Sheet'!H$31,NOW()),"")</f>
        <v/>
      </c>
      <c r="L673" s="119" t="str">
        <f>IF(A673="XFRA",IFERROR(_xlfn.SWITCH('Processing Settings'!K75,"New","INSERT","Update","UPDATE", "Delete","DELETE"),""),"")</f>
        <v/>
      </c>
    </row>
    <row r="674" spans="1:12">
      <c r="A674" s="119" t="str">
        <f>IF('Processing Settings'!C76="Xetra|Börse Frankfurt","XFRA","")</f>
        <v/>
      </c>
      <c r="B674" s="109" t="str">
        <f>IF('Processing Settings'!C76="Xetra|Börse Frankfurt",'Processing Settings'!A76,"#N/A")</f>
        <v>#N/A</v>
      </c>
      <c r="C674" s="109" t="str">
        <f>IF('Processing Settings'!C76="Xetra|Börse Frankfurt",'Processing Settings'!B76,"#N/A")</f>
        <v>#N/A</v>
      </c>
      <c r="D674" s="110" t="str">
        <f>IF('Processing Settings'!C76="Xetra|Börse Frankfurt",IF('Processing Settings'!D76="CBF(I)","CBL",'Processing Settings'!D76),"#N/A")</f>
        <v>#N/A</v>
      </c>
      <c r="E674" s="113" t="str">
        <f>IF('Processing Settings'!C76="Xetra|Börse Frankfurt",'Processing Settings'!E76,"#N/A")</f>
        <v>#N/A</v>
      </c>
      <c r="F674" s="113" t="str">
        <f>IF('Processing Settings'!C76="Xetra|Börse Frankfurt",'Processing Settings'!F76,"#N/A")</f>
        <v>#N/A</v>
      </c>
      <c r="G674" s="113" t="str">
        <f>IF(AND('Processing Settings'!C76="Xetra|Börse Frankfurt",'Processing Settings'!E76&lt;&gt;""),"DEF","#N/A")</f>
        <v>#N/A</v>
      </c>
      <c r="H674" s="130" t="str">
        <f>IF('Processing Settings'!C76="Xetra|Börse Frankfurt",_xlfn.SWITCH('Processing Settings'!G76,"Aggregation","AGGREGATE","Gross","GROSS","Netting ('UNWIND')","NET","Netting with Strange Nets ('NET/SPLIT')","NET","Aggregation with Linking","AGGREGATE"),"#N/A")</f>
        <v>#N/A</v>
      </c>
      <c r="I674" s="113" t="str">
        <f>IF('Processing Settings'!C76="Xetra|Börse Frankfurt",_xlfn.SWITCH('Processing Settings'!H76,"released","RELEASED","on hold","HOLD"),"#N/A")</f>
        <v>#N/A</v>
      </c>
      <c r="J674" s="129" t="str">
        <f>IF(A674="XFRA",IF('Processing Settings'!G76="Gross","",IF(OR('Processing Settings'!G76="Netting with Strange Nets ('NET/SPLIT')",'Processing Settings'!G76="Aggregation with Linking",'Processing Settings'!G76="Aggregation"),"NET/SPLIT","UNWIND")),"")</f>
        <v/>
      </c>
      <c r="K674" s="120" t="str">
        <f ca="1">IF(A674="XFRA",IF(ISNUMBER(YEAR('Signature Sheet'!$H$31)),'Signature Sheet'!H$31,NOW()),"")</f>
        <v/>
      </c>
      <c r="L674" s="119" t="str">
        <f>IF(A674="XFRA",IFERROR(_xlfn.SWITCH('Processing Settings'!K76,"New","INSERT","Update","UPDATE", "Delete","DELETE"),""),"")</f>
        <v/>
      </c>
    </row>
    <row r="675" spans="1:12">
      <c r="A675" s="119" t="str">
        <f>IF('Processing Settings'!C77="Xetra|Börse Frankfurt","XFRA","")</f>
        <v/>
      </c>
      <c r="B675" s="109" t="str">
        <f>IF('Processing Settings'!C77="Xetra|Börse Frankfurt",'Processing Settings'!A77,"#N/A")</f>
        <v>#N/A</v>
      </c>
      <c r="C675" s="109" t="str">
        <f>IF('Processing Settings'!C77="Xetra|Börse Frankfurt",'Processing Settings'!B77,"#N/A")</f>
        <v>#N/A</v>
      </c>
      <c r="D675" s="110" t="str">
        <f>IF('Processing Settings'!C77="Xetra|Börse Frankfurt",IF('Processing Settings'!D77="CBF(I)","CBL",'Processing Settings'!D77),"#N/A")</f>
        <v>#N/A</v>
      </c>
      <c r="E675" s="113" t="str">
        <f>IF('Processing Settings'!C77="Xetra|Börse Frankfurt",'Processing Settings'!E77,"#N/A")</f>
        <v>#N/A</v>
      </c>
      <c r="F675" s="113" t="str">
        <f>IF('Processing Settings'!C77="Xetra|Börse Frankfurt",'Processing Settings'!F77,"#N/A")</f>
        <v>#N/A</v>
      </c>
      <c r="G675" s="113" t="str">
        <f>IF(AND('Processing Settings'!C77="Xetra|Börse Frankfurt",'Processing Settings'!E77&lt;&gt;""),"DEF","#N/A")</f>
        <v>#N/A</v>
      </c>
      <c r="H675" s="130" t="str">
        <f>IF('Processing Settings'!C77="Xetra|Börse Frankfurt",_xlfn.SWITCH('Processing Settings'!G77,"Aggregation","AGGREGATE","Gross","GROSS","Netting ('UNWIND')","NET","Netting with Strange Nets ('NET/SPLIT')","NET","Aggregation with Linking","AGGREGATE"),"#N/A")</f>
        <v>#N/A</v>
      </c>
      <c r="I675" s="113" t="str">
        <f>IF('Processing Settings'!C77="Xetra|Börse Frankfurt",_xlfn.SWITCH('Processing Settings'!H77,"released","RELEASED","on hold","HOLD"),"#N/A")</f>
        <v>#N/A</v>
      </c>
      <c r="J675" s="129" t="str">
        <f>IF(A675="XFRA",IF('Processing Settings'!G77="Gross","",IF(OR('Processing Settings'!G77="Netting with Strange Nets ('NET/SPLIT')",'Processing Settings'!G77="Aggregation with Linking",'Processing Settings'!G77="Aggregation"),"NET/SPLIT","UNWIND")),"")</f>
        <v/>
      </c>
      <c r="K675" s="120" t="str">
        <f ca="1">IF(A675="XFRA",IF(ISNUMBER(YEAR('Signature Sheet'!$H$31)),'Signature Sheet'!H$31,NOW()),"")</f>
        <v/>
      </c>
      <c r="L675" s="119" t="str">
        <f>IF(A675="XFRA",IFERROR(_xlfn.SWITCH('Processing Settings'!K77,"New","INSERT","Update","UPDATE", "Delete","DELETE"),""),"")</f>
        <v/>
      </c>
    </row>
    <row r="676" spans="1:12">
      <c r="A676" s="119" t="str">
        <f>IF('Processing Settings'!C78="Xetra|Börse Frankfurt","XFRA","")</f>
        <v/>
      </c>
      <c r="B676" s="109" t="str">
        <f>IF('Processing Settings'!C78="Xetra|Börse Frankfurt",'Processing Settings'!A78,"#N/A")</f>
        <v>#N/A</v>
      </c>
      <c r="C676" s="109" t="str">
        <f>IF('Processing Settings'!C78="Xetra|Börse Frankfurt",'Processing Settings'!B78,"#N/A")</f>
        <v>#N/A</v>
      </c>
      <c r="D676" s="110" t="str">
        <f>IF('Processing Settings'!C78="Xetra|Börse Frankfurt",IF('Processing Settings'!D78="CBF(I)","CBL",'Processing Settings'!D78),"#N/A")</f>
        <v>#N/A</v>
      </c>
      <c r="E676" s="113" t="str">
        <f>IF('Processing Settings'!C78="Xetra|Börse Frankfurt",'Processing Settings'!E78,"#N/A")</f>
        <v>#N/A</v>
      </c>
      <c r="F676" s="113" t="str">
        <f>IF('Processing Settings'!C78="Xetra|Börse Frankfurt",'Processing Settings'!F78,"#N/A")</f>
        <v>#N/A</v>
      </c>
      <c r="G676" s="113" t="str">
        <f>IF(AND('Processing Settings'!C78="Xetra|Börse Frankfurt",'Processing Settings'!E78&lt;&gt;""),"DEF","#N/A")</f>
        <v>#N/A</v>
      </c>
      <c r="H676" s="130" t="str">
        <f>IF('Processing Settings'!C78="Xetra|Börse Frankfurt",_xlfn.SWITCH('Processing Settings'!G78,"Aggregation","AGGREGATE","Gross","GROSS","Netting ('UNWIND')","NET","Netting with Strange Nets ('NET/SPLIT')","NET","Aggregation with Linking","AGGREGATE"),"#N/A")</f>
        <v>#N/A</v>
      </c>
      <c r="I676" s="113" t="str">
        <f>IF('Processing Settings'!C78="Xetra|Börse Frankfurt",_xlfn.SWITCH('Processing Settings'!H78,"released","RELEASED","on hold","HOLD"),"#N/A")</f>
        <v>#N/A</v>
      </c>
      <c r="J676" s="129" t="str">
        <f>IF(A676="XFRA",IF('Processing Settings'!G78="Gross","",IF(OR('Processing Settings'!G78="Netting with Strange Nets ('NET/SPLIT')",'Processing Settings'!G78="Aggregation with Linking",'Processing Settings'!G78="Aggregation"),"NET/SPLIT","UNWIND")),"")</f>
        <v/>
      </c>
      <c r="K676" s="120" t="str">
        <f ca="1">IF(A676="XFRA",IF(ISNUMBER(YEAR('Signature Sheet'!$H$31)),'Signature Sheet'!H$31,NOW()),"")</f>
        <v/>
      </c>
      <c r="L676" s="119" t="str">
        <f>IF(A676="XFRA",IFERROR(_xlfn.SWITCH('Processing Settings'!K78,"New","INSERT","Update","UPDATE", "Delete","DELETE"),""),"")</f>
        <v/>
      </c>
    </row>
    <row r="677" spans="1:12">
      <c r="A677" s="119" t="str">
        <f>IF('Processing Settings'!C79="Xetra|Börse Frankfurt","XFRA","")</f>
        <v/>
      </c>
      <c r="B677" s="109" t="str">
        <f>IF('Processing Settings'!C79="Xetra|Börse Frankfurt",'Processing Settings'!A79,"#N/A")</f>
        <v>#N/A</v>
      </c>
      <c r="C677" s="109" t="str">
        <f>IF('Processing Settings'!C79="Xetra|Börse Frankfurt",'Processing Settings'!B79,"#N/A")</f>
        <v>#N/A</v>
      </c>
      <c r="D677" s="110" t="str">
        <f>IF('Processing Settings'!C79="Xetra|Börse Frankfurt",IF('Processing Settings'!D79="CBF(I)","CBL",'Processing Settings'!D79),"#N/A")</f>
        <v>#N/A</v>
      </c>
      <c r="E677" s="113" t="str">
        <f>IF('Processing Settings'!C79="Xetra|Börse Frankfurt",'Processing Settings'!E79,"#N/A")</f>
        <v>#N/A</v>
      </c>
      <c r="F677" s="113" t="str">
        <f>IF('Processing Settings'!C79="Xetra|Börse Frankfurt",'Processing Settings'!F79,"#N/A")</f>
        <v>#N/A</v>
      </c>
      <c r="G677" s="113" t="str">
        <f>IF(AND('Processing Settings'!C79="Xetra|Börse Frankfurt",'Processing Settings'!E79&lt;&gt;""),"DEF","#N/A")</f>
        <v>#N/A</v>
      </c>
      <c r="H677" s="130" t="str">
        <f>IF('Processing Settings'!C79="Xetra|Börse Frankfurt",_xlfn.SWITCH('Processing Settings'!G79,"Aggregation","AGGREGATE","Gross","GROSS","Netting ('UNWIND')","NET","Netting with Strange Nets ('NET/SPLIT')","NET","Aggregation with Linking","AGGREGATE"),"#N/A")</f>
        <v>#N/A</v>
      </c>
      <c r="I677" s="113" t="str">
        <f>IF('Processing Settings'!C79="Xetra|Börse Frankfurt",_xlfn.SWITCH('Processing Settings'!H79,"released","RELEASED","on hold","HOLD"),"#N/A")</f>
        <v>#N/A</v>
      </c>
      <c r="J677" s="129" t="str">
        <f>IF(A677="XFRA",IF('Processing Settings'!G79="Gross","",IF(OR('Processing Settings'!G79="Netting with Strange Nets ('NET/SPLIT')",'Processing Settings'!G79="Aggregation with Linking",'Processing Settings'!G79="Aggregation"),"NET/SPLIT","UNWIND")),"")</f>
        <v/>
      </c>
      <c r="K677" s="120" t="str">
        <f ca="1">IF(A677="XFRA",IF(ISNUMBER(YEAR('Signature Sheet'!$H$31)),'Signature Sheet'!H$31,NOW()),"")</f>
        <v/>
      </c>
      <c r="L677" s="119" t="str">
        <f>IF(A677="XFRA",IFERROR(_xlfn.SWITCH('Processing Settings'!K79,"New","INSERT","Update","UPDATE", "Delete","DELETE"),""),"")</f>
        <v/>
      </c>
    </row>
    <row r="678" spans="1:12">
      <c r="A678" s="119" t="str">
        <f>IF('Processing Settings'!C80="Xetra|Börse Frankfurt","XFRA","")</f>
        <v/>
      </c>
      <c r="B678" s="109" t="str">
        <f>IF('Processing Settings'!C80="Xetra|Börse Frankfurt",'Processing Settings'!A80,"#N/A")</f>
        <v>#N/A</v>
      </c>
      <c r="C678" s="109" t="str">
        <f>IF('Processing Settings'!C80="Xetra|Börse Frankfurt",'Processing Settings'!B80,"#N/A")</f>
        <v>#N/A</v>
      </c>
      <c r="D678" s="110" t="str">
        <f>IF('Processing Settings'!C80="Xetra|Börse Frankfurt",IF('Processing Settings'!D80="CBF(I)","CBL",'Processing Settings'!D80),"#N/A")</f>
        <v>#N/A</v>
      </c>
      <c r="E678" s="113" t="str">
        <f>IF('Processing Settings'!C80="Xetra|Börse Frankfurt",'Processing Settings'!E80,"#N/A")</f>
        <v>#N/A</v>
      </c>
      <c r="F678" s="113" t="str">
        <f>IF('Processing Settings'!C80="Xetra|Börse Frankfurt",'Processing Settings'!F80,"#N/A")</f>
        <v>#N/A</v>
      </c>
      <c r="G678" s="113" t="str">
        <f>IF(AND('Processing Settings'!C80="Xetra|Börse Frankfurt",'Processing Settings'!E80&lt;&gt;""),"DEF","#N/A")</f>
        <v>#N/A</v>
      </c>
      <c r="H678" s="130" t="str">
        <f>IF('Processing Settings'!C80="Xetra|Börse Frankfurt",_xlfn.SWITCH('Processing Settings'!G80,"Aggregation","AGGREGATE","Gross","GROSS","Netting ('UNWIND')","NET","Netting with Strange Nets ('NET/SPLIT')","NET","Aggregation with Linking","AGGREGATE"),"#N/A")</f>
        <v>#N/A</v>
      </c>
      <c r="I678" s="113" t="str">
        <f>IF('Processing Settings'!C80="Xetra|Börse Frankfurt",_xlfn.SWITCH('Processing Settings'!H80,"released","RELEASED","on hold","HOLD"),"#N/A")</f>
        <v>#N/A</v>
      </c>
      <c r="J678" s="129" t="str">
        <f>IF(A678="XFRA",IF('Processing Settings'!G80="Gross","",IF(OR('Processing Settings'!G80="Netting with Strange Nets ('NET/SPLIT')",'Processing Settings'!G80="Aggregation with Linking",'Processing Settings'!G80="Aggregation"),"NET/SPLIT","UNWIND")),"")</f>
        <v/>
      </c>
      <c r="K678" s="120" t="str">
        <f ca="1">IF(A678="XFRA",IF(ISNUMBER(YEAR('Signature Sheet'!$H$31)),'Signature Sheet'!H$31,NOW()),"")</f>
        <v/>
      </c>
      <c r="L678" s="119" t="str">
        <f>IF(A678="XFRA",IFERROR(_xlfn.SWITCH('Processing Settings'!K80,"New","INSERT","Update","UPDATE", "Delete","DELETE"),""),"")</f>
        <v/>
      </c>
    </row>
    <row r="679" spans="1:12">
      <c r="A679" s="119" t="str">
        <f>IF('Processing Settings'!C81="Xetra|Börse Frankfurt","XFRA","")</f>
        <v/>
      </c>
      <c r="B679" s="109" t="str">
        <f>IF('Processing Settings'!C81="Xetra|Börse Frankfurt",'Processing Settings'!A81,"#N/A")</f>
        <v>#N/A</v>
      </c>
      <c r="C679" s="109" t="str">
        <f>IF('Processing Settings'!C81="Xetra|Börse Frankfurt",'Processing Settings'!B81,"#N/A")</f>
        <v>#N/A</v>
      </c>
      <c r="D679" s="110" t="str">
        <f>IF('Processing Settings'!C81="Xetra|Börse Frankfurt",IF('Processing Settings'!D81="CBF(I)","CBL",'Processing Settings'!D81),"#N/A")</f>
        <v>#N/A</v>
      </c>
      <c r="E679" s="113" t="str">
        <f>IF('Processing Settings'!C81="Xetra|Börse Frankfurt",'Processing Settings'!E81,"#N/A")</f>
        <v>#N/A</v>
      </c>
      <c r="F679" s="113" t="str">
        <f>IF('Processing Settings'!C81="Xetra|Börse Frankfurt",'Processing Settings'!F81,"#N/A")</f>
        <v>#N/A</v>
      </c>
      <c r="G679" s="113" t="str">
        <f>IF(AND('Processing Settings'!C81="Xetra|Börse Frankfurt",'Processing Settings'!E81&lt;&gt;""),"DEF","#N/A")</f>
        <v>#N/A</v>
      </c>
      <c r="H679" s="130" t="str">
        <f>IF('Processing Settings'!C81="Xetra|Börse Frankfurt",_xlfn.SWITCH('Processing Settings'!G81,"Aggregation","AGGREGATE","Gross","GROSS","Netting ('UNWIND')","NET","Netting with Strange Nets ('NET/SPLIT')","NET","Aggregation with Linking","AGGREGATE"),"#N/A")</f>
        <v>#N/A</v>
      </c>
      <c r="I679" s="113" t="str">
        <f>IF('Processing Settings'!C81="Xetra|Börse Frankfurt",_xlfn.SWITCH('Processing Settings'!H81,"released","RELEASED","on hold","HOLD"),"#N/A")</f>
        <v>#N/A</v>
      </c>
      <c r="J679" s="129" t="str">
        <f>IF(A679="XFRA",IF('Processing Settings'!G81="Gross","",IF(OR('Processing Settings'!G81="Netting with Strange Nets ('NET/SPLIT')",'Processing Settings'!G81="Aggregation with Linking",'Processing Settings'!G81="Aggregation"),"NET/SPLIT","UNWIND")),"")</f>
        <v/>
      </c>
      <c r="K679" s="120" t="str">
        <f ca="1">IF(A679="XFRA",IF(ISNUMBER(YEAR('Signature Sheet'!$H$31)),'Signature Sheet'!H$31,NOW()),"")</f>
        <v/>
      </c>
      <c r="L679" s="119" t="str">
        <f>IF(A679="XFRA",IFERROR(_xlfn.SWITCH('Processing Settings'!K81,"New","INSERT","Update","UPDATE", "Delete","DELETE"),""),"")</f>
        <v/>
      </c>
    </row>
    <row r="680" spans="1:12">
      <c r="A680" s="119" t="str">
        <f>IF('Processing Settings'!C82="Xetra|Börse Frankfurt","XFRA","")</f>
        <v/>
      </c>
      <c r="B680" s="109" t="str">
        <f>IF('Processing Settings'!C82="Xetra|Börse Frankfurt",'Processing Settings'!A82,"#N/A")</f>
        <v>#N/A</v>
      </c>
      <c r="C680" s="109" t="str">
        <f>IF('Processing Settings'!C82="Xetra|Börse Frankfurt",'Processing Settings'!B82,"#N/A")</f>
        <v>#N/A</v>
      </c>
      <c r="D680" s="110" t="str">
        <f>IF('Processing Settings'!C82="Xetra|Börse Frankfurt",IF('Processing Settings'!D82="CBF(I)","CBL",'Processing Settings'!D82),"#N/A")</f>
        <v>#N/A</v>
      </c>
      <c r="E680" s="113" t="str">
        <f>IF('Processing Settings'!C82="Xetra|Börse Frankfurt",'Processing Settings'!E82,"#N/A")</f>
        <v>#N/A</v>
      </c>
      <c r="F680" s="113" t="str">
        <f>IF('Processing Settings'!C82="Xetra|Börse Frankfurt",'Processing Settings'!F82,"#N/A")</f>
        <v>#N/A</v>
      </c>
      <c r="G680" s="113" t="str">
        <f>IF(AND('Processing Settings'!C82="Xetra|Börse Frankfurt",'Processing Settings'!E82&lt;&gt;""),"DEF","#N/A")</f>
        <v>#N/A</v>
      </c>
      <c r="H680" s="130" t="str">
        <f>IF('Processing Settings'!C82="Xetra|Börse Frankfurt",_xlfn.SWITCH('Processing Settings'!G82,"Aggregation","AGGREGATE","Gross","GROSS","Netting ('UNWIND')","NET","Netting with Strange Nets ('NET/SPLIT')","NET","Aggregation with Linking","AGGREGATE"),"#N/A")</f>
        <v>#N/A</v>
      </c>
      <c r="I680" s="113" t="str">
        <f>IF('Processing Settings'!C82="Xetra|Börse Frankfurt",_xlfn.SWITCH('Processing Settings'!H82,"released","RELEASED","on hold","HOLD"),"#N/A")</f>
        <v>#N/A</v>
      </c>
      <c r="J680" s="129" t="str">
        <f>IF(A680="XFRA",IF('Processing Settings'!G82="Gross","",IF(OR('Processing Settings'!G82="Netting with Strange Nets ('NET/SPLIT')",'Processing Settings'!G82="Aggregation with Linking",'Processing Settings'!G82="Aggregation"),"NET/SPLIT","UNWIND")),"")</f>
        <v/>
      </c>
      <c r="K680" s="120" t="str">
        <f ca="1">IF(A680="XFRA",IF(ISNUMBER(YEAR('Signature Sheet'!$H$31)),'Signature Sheet'!H$31,NOW()),"")</f>
        <v/>
      </c>
      <c r="L680" s="119" t="str">
        <f>IF(A680="XFRA",IFERROR(_xlfn.SWITCH('Processing Settings'!K82,"New","INSERT","Update","UPDATE", "Delete","DELETE"),""),"")</f>
        <v/>
      </c>
    </row>
    <row r="681" spans="1:12">
      <c r="A681" s="119" t="str">
        <f>IF('Processing Settings'!C83="Xetra|Börse Frankfurt","XFRA","")</f>
        <v/>
      </c>
      <c r="B681" s="109" t="str">
        <f>IF('Processing Settings'!C83="Xetra|Börse Frankfurt",'Processing Settings'!A83,"#N/A")</f>
        <v>#N/A</v>
      </c>
      <c r="C681" s="109" t="str">
        <f>IF('Processing Settings'!C83="Xetra|Börse Frankfurt",'Processing Settings'!B83,"#N/A")</f>
        <v>#N/A</v>
      </c>
      <c r="D681" s="110" t="str">
        <f>IF('Processing Settings'!C83="Xetra|Börse Frankfurt",IF('Processing Settings'!D83="CBF(I)","CBL",'Processing Settings'!D83),"#N/A")</f>
        <v>#N/A</v>
      </c>
      <c r="E681" s="113" t="str">
        <f>IF('Processing Settings'!C83="Xetra|Börse Frankfurt",'Processing Settings'!E83,"#N/A")</f>
        <v>#N/A</v>
      </c>
      <c r="F681" s="113" t="str">
        <f>IF('Processing Settings'!C83="Xetra|Börse Frankfurt",'Processing Settings'!F83,"#N/A")</f>
        <v>#N/A</v>
      </c>
      <c r="G681" s="113" t="str">
        <f>IF(AND('Processing Settings'!C83="Xetra|Börse Frankfurt",'Processing Settings'!E83&lt;&gt;""),"DEF","#N/A")</f>
        <v>#N/A</v>
      </c>
      <c r="H681" s="130" t="str">
        <f>IF('Processing Settings'!C83="Xetra|Börse Frankfurt",_xlfn.SWITCH('Processing Settings'!G83,"Aggregation","AGGREGATE","Gross","GROSS","Netting ('UNWIND')","NET","Netting with Strange Nets ('NET/SPLIT')","NET","Aggregation with Linking","AGGREGATE"),"#N/A")</f>
        <v>#N/A</v>
      </c>
      <c r="I681" s="113" t="str">
        <f>IF('Processing Settings'!C83="Xetra|Börse Frankfurt",_xlfn.SWITCH('Processing Settings'!H83,"released","RELEASED","on hold","HOLD"),"#N/A")</f>
        <v>#N/A</v>
      </c>
      <c r="J681" s="129" t="str">
        <f>IF(A681="XFRA",IF('Processing Settings'!G83="Gross","",IF(OR('Processing Settings'!G83="Netting with Strange Nets ('NET/SPLIT')",'Processing Settings'!G83="Aggregation with Linking",'Processing Settings'!G83="Aggregation"),"NET/SPLIT","UNWIND")),"")</f>
        <v/>
      </c>
      <c r="K681" s="120" t="str">
        <f ca="1">IF(A681="XFRA",IF(ISNUMBER(YEAR('Signature Sheet'!$H$31)),'Signature Sheet'!H$31,NOW()),"")</f>
        <v/>
      </c>
      <c r="L681" s="119" t="str">
        <f>IF(A681="XFRA",IFERROR(_xlfn.SWITCH('Processing Settings'!K83,"New","INSERT","Update","UPDATE", "Delete","DELETE"),""),"")</f>
        <v/>
      </c>
    </row>
    <row r="682" spans="1:12">
      <c r="A682" s="119" t="str">
        <f>IF('Processing Settings'!C84="Xetra|Börse Frankfurt","XFRA","")</f>
        <v/>
      </c>
      <c r="B682" s="109" t="str">
        <f>IF('Processing Settings'!C84="Xetra|Börse Frankfurt",'Processing Settings'!A84,"#N/A")</f>
        <v>#N/A</v>
      </c>
      <c r="C682" s="109" t="str">
        <f>IF('Processing Settings'!C84="Xetra|Börse Frankfurt",'Processing Settings'!B84,"#N/A")</f>
        <v>#N/A</v>
      </c>
      <c r="D682" s="110" t="str">
        <f>IF('Processing Settings'!C84="Xetra|Börse Frankfurt",IF('Processing Settings'!D84="CBF(I)","CBL",'Processing Settings'!D84),"#N/A")</f>
        <v>#N/A</v>
      </c>
      <c r="E682" s="113" t="str">
        <f>IF('Processing Settings'!C84="Xetra|Börse Frankfurt",'Processing Settings'!E84,"#N/A")</f>
        <v>#N/A</v>
      </c>
      <c r="F682" s="113" t="str">
        <f>IF('Processing Settings'!C84="Xetra|Börse Frankfurt",'Processing Settings'!F84,"#N/A")</f>
        <v>#N/A</v>
      </c>
      <c r="G682" s="113" t="str">
        <f>IF(AND('Processing Settings'!C84="Xetra|Börse Frankfurt",'Processing Settings'!E84&lt;&gt;""),"DEF","#N/A")</f>
        <v>#N/A</v>
      </c>
      <c r="H682" s="130" t="str">
        <f>IF('Processing Settings'!C84="Xetra|Börse Frankfurt",_xlfn.SWITCH('Processing Settings'!G84,"Aggregation","AGGREGATE","Gross","GROSS","Netting ('UNWIND')","NET","Netting with Strange Nets ('NET/SPLIT')","NET","Aggregation with Linking","AGGREGATE"),"#N/A")</f>
        <v>#N/A</v>
      </c>
      <c r="I682" s="113" t="str">
        <f>IF('Processing Settings'!C84="Xetra|Börse Frankfurt",_xlfn.SWITCH('Processing Settings'!H84,"released","RELEASED","on hold","HOLD"),"#N/A")</f>
        <v>#N/A</v>
      </c>
      <c r="J682" s="129" t="str">
        <f>IF(A682="XFRA",IF('Processing Settings'!G84="Gross","",IF(OR('Processing Settings'!G84="Netting with Strange Nets ('NET/SPLIT')",'Processing Settings'!G84="Aggregation with Linking",'Processing Settings'!G84="Aggregation"),"NET/SPLIT","UNWIND")),"")</f>
        <v/>
      </c>
      <c r="K682" s="120" t="str">
        <f ca="1">IF(A682="XFRA",IF(ISNUMBER(YEAR('Signature Sheet'!$H$31)),'Signature Sheet'!H$31,NOW()),"")</f>
        <v/>
      </c>
      <c r="L682" s="119" t="str">
        <f>IF(A682="XFRA",IFERROR(_xlfn.SWITCH('Processing Settings'!K84,"New","INSERT","Update","UPDATE", "Delete","DELETE"),""),"")</f>
        <v/>
      </c>
    </row>
    <row r="683" spans="1:12">
      <c r="A683" s="119" t="str">
        <f>IF('Processing Settings'!C85="Xetra|Börse Frankfurt","XFRA","")</f>
        <v/>
      </c>
      <c r="B683" s="109" t="str">
        <f>IF('Processing Settings'!C85="Xetra|Börse Frankfurt",'Processing Settings'!A85,"#N/A")</f>
        <v>#N/A</v>
      </c>
      <c r="C683" s="109" t="str">
        <f>IF('Processing Settings'!C85="Xetra|Börse Frankfurt",'Processing Settings'!B85,"#N/A")</f>
        <v>#N/A</v>
      </c>
      <c r="D683" s="110" t="str">
        <f>IF('Processing Settings'!C85="Xetra|Börse Frankfurt",IF('Processing Settings'!D85="CBF(I)","CBL",'Processing Settings'!D85),"#N/A")</f>
        <v>#N/A</v>
      </c>
      <c r="E683" s="113" t="str">
        <f>IF('Processing Settings'!C85="Xetra|Börse Frankfurt",'Processing Settings'!E85,"#N/A")</f>
        <v>#N/A</v>
      </c>
      <c r="F683" s="113" t="str">
        <f>IF('Processing Settings'!C85="Xetra|Börse Frankfurt",'Processing Settings'!F85,"#N/A")</f>
        <v>#N/A</v>
      </c>
      <c r="G683" s="113" t="str">
        <f>IF(AND('Processing Settings'!C85="Xetra|Börse Frankfurt",'Processing Settings'!E85&lt;&gt;""),"DEF","#N/A")</f>
        <v>#N/A</v>
      </c>
      <c r="H683" s="130" t="str">
        <f>IF('Processing Settings'!C85="Xetra|Börse Frankfurt",_xlfn.SWITCH('Processing Settings'!G85,"Aggregation","AGGREGATE","Gross","GROSS","Netting ('UNWIND')","NET","Netting with Strange Nets ('NET/SPLIT')","NET","Aggregation with Linking","AGGREGATE"),"#N/A")</f>
        <v>#N/A</v>
      </c>
      <c r="I683" s="113" t="str">
        <f>IF('Processing Settings'!C85="Xetra|Börse Frankfurt",_xlfn.SWITCH('Processing Settings'!H85,"released","RELEASED","on hold","HOLD"),"#N/A")</f>
        <v>#N/A</v>
      </c>
      <c r="J683" s="129" t="str">
        <f>IF(A683="XFRA",IF('Processing Settings'!G85="Gross","",IF(OR('Processing Settings'!G85="Netting with Strange Nets ('NET/SPLIT')",'Processing Settings'!G85="Aggregation with Linking",'Processing Settings'!G85="Aggregation"),"NET/SPLIT","UNWIND")),"")</f>
        <v/>
      </c>
      <c r="K683" s="120" t="str">
        <f ca="1">IF(A683="XFRA",IF(ISNUMBER(YEAR('Signature Sheet'!$H$31)),'Signature Sheet'!H$31,NOW()),"")</f>
        <v/>
      </c>
      <c r="L683" s="119" t="str">
        <f>IF(A683="XFRA",IFERROR(_xlfn.SWITCH('Processing Settings'!K85,"New","INSERT","Update","UPDATE", "Delete","DELETE"),""),"")</f>
        <v/>
      </c>
    </row>
    <row r="684" spans="1:12">
      <c r="A684" s="119" t="str">
        <f>IF('Processing Settings'!C86="Xetra|Börse Frankfurt","XFRA","")</f>
        <v/>
      </c>
      <c r="B684" s="109" t="str">
        <f>IF('Processing Settings'!C86="Xetra|Börse Frankfurt",'Processing Settings'!A86,"#N/A")</f>
        <v>#N/A</v>
      </c>
      <c r="C684" s="109" t="str">
        <f>IF('Processing Settings'!C86="Xetra|Börse Frankfurt",'Processing Settings'!B86,"#N/A")</f>
        <v>#N/A</v>
      </c>
      <c r="D684" s="110" t="str">
        <f>IF('Processing Settings'!C86="Xetra|Börse Frankfurt",IF('Processing Settings'!D86="CBF(I)","CBL",'Processing Settings'!D86),"#N/A")</f>
        <v>#N/A</v>
      </c>
      <c r="E684" s="113" t="str">
        <f>IF('Processing Settings'!C86="Xetra|Börse Frankfurt",'Processing Settings'!E86,"#N/A")</f>
        <v>#N/A</v>
      </c>
      <c r="F684" s="113" t="str">
        <f>IF('Processing Settings'!C86="Xetra|Börse Frankfurt",'Processing Settings'!F86,"#N/A")</f>
        <v>#N/A</v>
      </c>
      <c r="G684" s="113" t="str">
        <f>IF(AND('Processing Settings'!C86="Xetra|Börse Frankfurt",'Processing Settings'!E86&lt;&gt;""),"DEF","#N/A")</f>
        <v>#N/A</v>
      </c>
      <c r="H684" s="130" t="str">
        <f>IF('Processing Settings'!C86="Xetra|Börse Frankfurt",_xlfn.SWITCH('Processing Settings'!G86,"Aggregation","AGGREGATE","Gross","GROSS","Netting ('UNWIND')","NET","Netting with Strange Nets ('NET/SPLIT')","NET","Aggregation with Linking","AGGREGATE"),"#N/A")</f>
        <v>#N/A</v>
      </c>
      <c r="I684" s="113" t="str">
        <f>IF('Processing Settings'!C86="Xetra|Börse Frankfurt",_xlfn.SWITCH('Processing Settings'!H86,"released","RELEASED","on hold","HOLD"),"#N/A")</f>
        <v>#N/A</v>
      </c>
      <c r="J684" s="129" t="str">
        <f>IF(A684="XFRA",IF('Processing Settings'!G86="Gross","",IF(OR('Processing Settings'!G86="Netting with Strange Nets ('NET/SPLIT')",'Processing Settings'!G86="Aggregation with Linking",'Processing Settings'!G86="Aggregation"),"NET/SPLIT","UNWIND")),"")</f>
        <v/>
      </c>
      <c r="K684" s="120" t="str">
        <f ca="1">IF(A684="XFRA",IF(ISNUMBER(YEAR('Signature Sheet'!$H$31)),'Signature Sheet'!H$31,NOW()),"")</f>
        <v/>
      </c>
      <c r="L684" s="119" t="str">
        <f>IF(A684="XFRA",IFERROR(_xlfn.SWITCH('Processing Settings'!K86,"New","INSERT","Update","UPDATE", "Delete","DELETE"),""),"")</f>
        <v/>
      </c>
    </row>
    <row r="685" spans="1:12">
      <c r="A685" s="119" t="str">
        <f>IF('Processing Settings'!C87="Xetra|Börse Frankfurt","XFRA","")</f>
        <v/>
      </c>
      <c r="B685" s="109" t="str">
        <f>IF('Processing Settings'!C87="Xetra|Börse Frankfurt",'Processing Settings'!A87,"#N/A")</f>
        <v>#N/A</v>
      </c>
      <c r="C685" s="109" t="str">
        <f>IF('Processing Settings'!C87="Xetra|Börse Frankfurt",'Processing Settings'!B87,"#N/A")</f>
        <v>#N/A</v>
      </c>
      <c r="D685" s="110" t="str">
        <f>IF('Processing Settings'!C87="Xetra|Börse Frankfurt",IF('Processing Settings'!D87="CBF(I)","CBL",'Processing Settings'!D87),"#N/A")</f>
        <v>#N/A</v>
      </c>
      <c r="E685" s="113" t="str">
        <f>IF('Processing Settings'!C87="Xetra|Börse Frankfurt",'Processing Settings'!E87,"#N/A")</f>
        <v>#N/A</v>
      </c>
      <c r="F685" s="113" t="str">
        <f>IF('Processing Settings'!C87="Xetra|Börse Frankfurt",'Processing Settings'!F87,"#N/A")</f>
        <v>#N/A</v>
      </c>
      <c r="G685" s="113" t="str">
        <f>IF(AND('Processing Settings'!C87="Xetra|Börse Frankfurt",'Processing Settings'!E87&lt;&gt;""),"DEF","#N/A")</f>
        <v>#N/A</v>
      </c>
      <c r="H685" s="130" t="str">
        <f>IF('Processing Settings'!C87="Xetra|Börse Frankfurt",_xlfn.SWITCH('Processing Settings'!G87,"Aggregation","AGGREGATE","Gross","GROSS","Netting ('UNWIND')","NET","Netting with Strange Nets ('NET/SPLIT')","NET","Aggregation with Linking","AGGREGATE"),"#N/A")</f>
        <v>#N/A</v>
      </c>
      <c r="I685" s="113" t="str">
        <f>IF('Processing Settings'!C87="Xetra|Börse Frankfurt",_xlfn.SWITCH('Processing Settings'!H87,"released","RELEASED","on hold","HOLD"),"#N/A")</f>
        <v>#N/A</v>
      </c>
      <c r="J685" s="129" t="str">
        <f>IF(A685="XFRA",IF('Processing Settings'!G87="Gross","",IF(OR('Processing Settings'!G87="Netting with Strange Nets ('NET/SPLIT')",'Processing Settings'!G87="Aggregation with Linking",'Processing Settings'!G87="Aggregation"),"NET/SPLIT","UNWIND")),"")</f>
        <v/>
      </c>
      <c r="K685" s="120" t="str">
        <f ca="1">IF(A685="XFRA",IF(ISNUMBER(YEAR('Signature Sheet'!$H$31)),'Signature Sheet'!H$31,NOW()),"")</f>
        <v/>
      </c>
      <c r="L685" s="119" t="str">
        <f>IF(A685="XFRA",IFERROR(_xlfn.SWITCH('Processing Settings'!K87,"New","INSERT","Update","UPDATE", "Delete","DELETE"),""),"")</f>
        <v/>
      </c>
    </row>
    <row r="686" spans="1:12">
      <c r="A686" s="119" t="str">
        <f>IF('Processing Settings'!C88="Xetra|Börse Frankfurt","XFRA","")</f>
        <v/>
      </c>
      <c r="B686" s="109" t="str">
        <f>IF('Processing Settings'!C88="Xetra|Börse Frankfurt",'Processing Settings'!A88,"#N/A")</f>
        <v>#N/A</v>
      </c>
      <c r="C686" s="109" t="str">
        <f>IF('Processing Settings'!C88="Xetra|Börse Frankfurt",'Processing Settings'!B88,"#N/A")</f>
        <v>#N/A</v>
      </c>
      <c r="D686" s="110" t="str">
        <f>IF('Processing Settings'!C88="Xetra|Börse Frankfurt",IF('Processing Settings'!D88="CBF(I)","CBL",'Processing Settings'!D88),"#N/A")</f>
        <v>#N/A</v>
      </c>
      <c r="E686" s="113" t="str">
        <f>IF('Processing Settings'!C88="Xetra|Börse Frankfurt",'Processing Settings'!E88,"#N/A")</f>
        <v>#N/A</v>
      </c>
      <c r="F686" s="113" t="str">
        <f>IF('Processing Settings'!C88="Xetra|Börse Frankfurt",'Processing Settings'!F88,"#N/A")</f>
        <v>#N/A</v>
      </c>
      <c r="G686" s="113" t="str">
        <f>IF(AND('Processing Settings'!C88="Xetra|Börse Frankfurt",'Processing Settings'!E88&lt;&gt;""),"DEF","#N/A")</f>
        <v>#N/A</v>
      </c>
      <c r="H686" s="130" t="str">
        <f>IF('Processing Settings'!C88="Xetra|Börse Frankfurt",_xlfn.SWITCH('Processing Settings'!G88,"Aggregation","AGGREGATE","Gross","GROSS","Netting ('UNWIND')","NET","Netting with Strange Nets ('NET/SPLIT')","NET","Aggregation with Linking","AGGREGATE"),"#N/A")</f>
        <v>#N/A</v>
      </c>
      <c r="I686" s="113" t="str">
        <f>IF('Processing Settings'!C88="Xetra|Börse Frankfurt",_xlfn.SWITCH('Processing Settings'!H88,"released","RELEASED","on hold","HOLD"),"#N/A")</f>
        <v>#N/A</v>
      </c>
      <c r="J686" s="129" t="str">
        <f>IF(A686="XFRA",IF('Processing Settings'!G88="Gross","",IF(OR('Processing Settings'!G88="Netting with Strange Nets ('NET/SPLIT')",'Processing Settings'!G88="Aggregation with Linking",'Processing Settings'!G88="Aggregation"),"NET/SPLIT","UNWIND")),"")</f>
        <v/>
      </c>
      <c r="K686" s="120" t="str">
        <f ca="1">IF(A686="XFRA",IF(ISNUMBER(YEAR('Signature Sheet'!$H$31)),'Signature Sheet'!H$31,NOW()),"")</f>
        <v/>
      </c>
      <c r="L686" s="119" t="str">
        <f>IF(A686="XFRA",IFERROR(_xlfn.SWITCH('Processing Settings'!K88,"New","INSERT","Update","UPDATE", "Delete","DELETE"),""),"")</f>
        <v/>
      </c>
    </row>
    <row r="687" spans="1:12">
      <c r="A687" s="119" t="str">
        <f>IF('Processing Settings'!C89="Xetra|Börse Frankfurt","XFRA","")</f>
        <v/>
      </c>
      <c r="B687" s="109" t="str">
        <f>IF('Processing Settings'!C89="Xetra|Börse Frankfurt",'Processing Settings'!A89,"#N/A")</f>
        <v>#N/A</v>
      </c>
      <c r="C687" s="109" t="str">
        <f>IF('Processing Settings'!C89="Xetra|Börse Frankfurt",'Processing Settings'!B89,"#N/A")</f>
        <v>#N/A</v>
      </c>
      <c r="D687" s="110" t="str">
        <f>IF('Processing Settings'!C89="Xetra|Börse Frankfurt",IF('Processing Settings'!D89="CBF(I)","CBL",'Processing Settings'!D89),"#N/A")</f>
        <v>#N/A</v>
      </c>
      <c r="E687" s="113" t="str">
        <f>IF('Processing Settings'!C89="Xetra|Börse Frankfurt",'Processing Settings'!E89,"#N/A")</f>
        <v>#N/A</v>
      </c>
      <c r="F687" s="113" t="str">
        <f>IF('Processing Settings'!C89="Xetra|Börse Frankfurt",'Processing Settings'!F89,"#N/A")</f>
        <v>#N/A</v>
      </c>
      <c r="G687" s="113" t="str">
        <f>IF(AND('Processing Settings'!C89="Xetra|Börse Frankfurt",'Processing Settings'!E89&lt;&gt;""),"DEF","#N/A")</f>
        <v>#N/A</v>
      </c>
      <c r="H687" s="130" t="str">
        <f>IF('Processing Settings'!C89="Xetra|Börse Frankfurt",_xlfn.SWITCH('Processing Settings'!G89,"Aggregation","AGGREGATE","Gross","GROSS","Netting ('UNWIND')","NET","Netting with Strange Nets ('NET/SPLIT')","NET","Aggregation with Linking","AGGREGATE"),"#N/A")</f>
        <v>#N/A</v>
      </c>
      <c r="I687" s="113" t="str">
        <f>IF('Processing Settings'!C89="Xetra|Börse Frankfurt",_xlfn.SWITCH('Processing Settings'!H89,"released","RELEASED","on hold","HOLD"),"#N/A")</f>
        <v>#N/A</v>
      </c>
      <c r="J687" s="129" t="str">
        <f>IF(A687="XFRA",IF('Processing Settings'!G89="Gross","",IF(OR('Processing Settings'!G89="Netting with Strange Nets ('NET/SPLIT')",'Processing Settings'!G89="Aggregation with Linking",'Processing Settings'!G89="Aggregation"),"NET/SPLIT","UNWIND")),"")</f>
        <v/>
      </c>
      <c r="K687" s="120" t="str">
        <f ca="1">IF(A687="XFRA",IF(ISNUMBER(YEAR('Signature Sheet'!$H$31)),'Signature Sheet'!H$31,NOW()),"")</f>
        <v/>
      </c>
      <c r="L687" s="119" t="str">
        <f>IF(A687="XFRA",IFERROR(_xlfn.SWITCH('Processing Settings'!K89,"New","INSERT","Update","UPDATE", "Delete","DELETE"),""),"")</f>
        <v/>
      </c>
    </row>
    <row r="688" spans="1:12">
      <c r="A688" s="119" t="str">
        <f>IF('Processing Settings'!C90="Xetra|Börse Frankfurt","XFRA","")</f>
        <v/>
      </c>
      <c r="B688" s="109" t="str">
        <f>IF('Processing Settings'!C90="Xetra|Börse Frankfurt",'Processing Settings'!A90,"#N/A")</f>
        <v>#N/A</v>
      </c>
      <c r="C688" s="109" t="str">
        <f>IF('Processing Settings'!C90="Xetra|Börse Frankfurt",'Processing Settings'!B90,"#N/A")</f>
        <v>#N/A</v>
      </c>
      <c r="D688" s="110" t="str">
        <f>IF('Processing Settings'!C90="Xetra|Börse Frankfurt",IF('Processing Settings'!D90="CBF(I)","CBL",'Processing Settings'!D90),"#N/A")</f>
        <v>#N/A</v>
      </c>
      <c r="E688" s="113" t="str">
        <f>IF('Processing Settings'!C90="Xetra|Börse Frankfurt",'Processing Settings'!E90,"#N/A")</f>
        <v>#N/A</v>
      </c>
      <c r="F688" s="113" t="str">
        <f>IF('Processing Settings'!C90="Xetra|Börse Frankfurt",'Processing Settings'!F90,"#N/A")</f>
        <v>#N/A</v>
      </c>
      <c r="G688" s="113" t="str">
        <f>IF(AND('Processing Settings'!C90="Xetra|Börse Frankfurt",'Processing Settings'!E90&lt;&gt;""),"DEF","#N/A")</f>
        <v>#N/A</v>
      </c>
      <c r="H688" s="130" t="str">
        <f>IF('Processing Settings'!C90="Xetra|Börse Frankfurt",_xlfn.SWITCH('Processing Settings'!G90,"Aggregation","AGGREGATE","Gross","GROSS","Netting ('UNWIND')","NET","Netting with Strange Nets ('NET/SPLIT')","NET","Aggregation with Linking","AGGREGATE"),"#N/A")</f>
        <v>#N/A</v>
      </c>
      <c r="I688" s="113" t="str">
        <f>IF('Processing Settings'!C90="Xetra|Börse Frankfurt",_xlfn.SWITCH('Processing Settings'!H90,"released","RELEASED","on hold","HOLD"),"#N/A")</f>
        <v>#N/A</v>
      </c>
      <c r="J688" s="129" t="str">
        <f>IF(A688="XFRA",IF('Processing Settings'!G90="Gross","",IF(OR('Processing Settings'!G90="Netting with Strange Nets ('NET/SPLIT')",'Processing Settings'!G90="Aggregation with Linking",'Processing Settings'!G90="Aggregation"),"NET/SPLIT","UNWIND")),"")</f>
        <v/>
      </c>
      <c r="K688" s="120" t="str">
        <f ca="1">IF(A688="XFRA",IF(ISNUMBER(YEAR('Signature Sheet'!$H$31)),'Signature Sheet'!H$31,NOW()),"")</f>
        <v/>
      </c>
      <c r="L688" s="119" t="str">
        <f>IF(A688="XFRA",IFERROR(_xlfn.SWITCH('Processing Settings'!K90,"New","INSERT","Update","UPDATE", "Delete","DELETE"),""),"")</f>
        <v/>
      </c>
    </row>
    <row r="689" spans="1:12">
      <c r="A689" s="119" t="str">
        <f>IF('Processing Settings'!C91="Xetra|Börse Frankfurt","XFRA","")</f>
        <v/>
      </c>
      <c r="B689" s="109" t="str">
        <f>IF('Processing Settings'!C91="Xetra|Börse Frankfurt",'Processing Settings'!A91,"#N/A")</f>
        <v>#N/A</v>
      </c>
      <c r="C689" s="109" t="str">
        <f>IF('Processing Settings'!C91="Xetra|Börse Frankfurt",'Processing Settings'!B91,"#N/A")</f>
        <v>#N/A</v>
      </c>
      <c r="D689" s="110" t="str">
        <f>IF('Processing Settings'!C91="Xetra|Börse Frankfurt",IF('Processing Settings'!D91="CBF(I)","CBL",'Processing Settings'!D91),"#N/A")</f>
        <v>#N/A</v>
      </c>
      <c r="E689" s="113" t="str">
        <f>IF('Processing Settings'!C91="Xetra|Börse Frankfurt",'Processing Settings'!E91,"#N/A")</f>
        <v>#N/A</v>
      </c>
      <c r="F689" s="113" t="str">
        <f>IF('Processing Settings'!C91="Xetra|Börse Frankfurt",'Processing Settings'!F91,"#N/A")</f>
        <v>#N/A</v>
      </c>
      <c r="G689" s="113" t="str">
        <f>IF(AND('Processing Settings'!C91="Xetra|Börse Frankfurt",'Processing Settings'!E91&lt;&gt;""),"DEF","#N/A")</f>
        <v>#N/A</v>
      </c>
      <c r="H689" s="130" t="str">
        <f>IF('Processing Settings'!C91="Xetra|Börse Frankfurt",_xlfn.SWITCH('Processing Settings'!G91,"Aggregation","AGGREGATE","Gross","GROSS","Netting ('UNWIND')","NET","Netting with Strange Nets ('NET/SPLIT')","NET","Aggregation with Linking","AGGREGATE"),"#N/A")</f>
        <v>#N/A</v>
      </c>
      <c r="I689" s="113" t="str">
        <f>IF('Processing Settings'!C91="Xetra|Börse Frankfurt",_xlfn.SWITCH('Processing Settings'!H91,"released","RELEASED","on hold","HOLD"),"#N/A")</f>
        <v>#N/A</v>
      </c>
      <c r="J689" s="129" t="str">
        <f>IF(A689="XFRA",IF('Processing Settings'!G91="Gross","",IF(OR('Processing Settings'!G91="Netting with Strange Nets ('NET/SPLIT')",'Processing Settings'!G91="Aggregation with Linking",'Processing Settings'!G91="Aggregation"),"NET/SPLIT","UNWIND")),"")</f>
        <v/>
      </c>
      <c r="K689" s="120" t="str">
        <f ca="1">IF(A689="XFRA",IF(ISNUMBER(YEAR('Signature Sheet'!$H$31)),'Signature Sheet'!H$31,NOW()),"")</f>
        <v/>
      </c>
      <c r="L689" s="119" t="str">
        <f>IF(A689="XFRA",IFERROR(_xlfn.SWITCH('Processing Settings'!K91,"New","INSERT","Update","UPDATE", "Delete","DELETE"),""),"")</f>
        <v/>
      </c>
    </row>
    <row r="690" spans="1:12">
      <c r="A690" s="119" t="str">
        <f>IF('Processing Settings'!C92="Xetra|Börse Frankfurt","XFRA","")</f>
        <v/>
      </c>
      <c r="B690" s="109" t="str">
        <f>IF('Processing Settings'!C92="Xetra|Börse Frankfurt",'Processing Settings'!A92,"#N/A")</f>
        <v>#N/A</v>
      </c>
      <c r="C690" s="109" t="str">
        <f>IF('Processing Settings'!C92="Xetra|Börse Frankfurt",'Processing Settings'!B92,"#N/A")</f>
        <v>#N/A</v>
      </c>
      <c r="D690" s="110" t="str">
        <f>IF('Processing Settings'!C92="Xetra|Börse Frankfurt",IF('Processing Settings'!D92="CBF(I)","CBL",'Processing Settings'!D92),"#N/A")</f>
        <v>#N/A</v>
      </c>
      <c r="E690" s="113" t="str">
        <f>IF('Processing Settings'!C92="Xetra|Börse Frankfurt",'Processing Settings'!E92,"#N/A")</f>
        <v>#N/A</v>
      </c>
      <c r="F690" s="113" t="str">
        <f>IF('Processing Settings'!C92="Xetra|Börse Frankfurt",'Processing Settings'!F92,"#N/A")</f>
        <v>#N/A</v>
      </c>
      <c r="G690" s="113" t="str">
        <f>IF(AND('Processing Settings'!C92="Xetra|Börse Frankfurt",'Processing Settings'!E92&lt;&gt;""),"DEF","#N/A")</f>
        <v>#N/A</v>
      </c>
      <c r="H690" s="130" t="str">
        <f>IF('Processing Settings'!C92="Xetra|Börse Frankfurt",_xlfn.SWITCH('Processing Settings'!G92,"Aggregation","AGGREGATE","Gross","GROSS","Netting ('UNWIND')","NET","Netting with Strange Nets ('NET/SPLIT')","NET","Aggregation with Linking","AGGREGATE"),"#N/A")</f>
        <v>#N/A</v>
      </c>
      <c r="I690" s="113" t="str">
        <f>IF('Processing Settings'!C92="Xetra|Börse Frankfurt",_xlfn.SWITCH('Processing Settings'!H92,"released","RELEASED","on hold","HOLD"),"#N/A")</f>
        <v>#N/A</v>
      </c>
      <c r="J690" s="129" t="str">
        <f>IF(A690="XFRA",IF('Processing Settings'!G92="Gross","",IF(OR('Processing Settings'!G92="Netting with Strange Nets ('NET/SPLIT')",'Processing Settings'!G92="Aggregation with Linking",'Processing Settings'!G92="Aggregation"),"NET/SPLIT","UNWIND")),"")</f>
        <v/>
      </c>
      <c r="K690" s="120" t="str">
        <f ca="1">IF(A690="XFRA",IF(ISNUMBER(YEAR('Signature Sheet'!$H$31)),'Signature Sheet'!H$31,NOW()),"")</f>
        <v/>
      </c>
      <c r="L690" s="119" t="str">
        <f>IF(A690="XFRA",IFERROR(_xlfn.SWITCH('Processing Settings'!K92,"New","INSERT","Update","UPDATE", "Delete","DELETE"),""),"")</f>
        <v/>
      </c>
    </row>
    <row r="691" spans="1:12">
      <c r="A691" s="119" t="str">
        <f>IF('Processing Settings'!C93="Xetra|Börse Frankfurt","XFRA","")</f>
        <v/>
      </c>
      <c r="B691" s="109" t="str">
        <f>IF('Processing Settings'!C93="Xetra|Börse Frankfurt",'Processing Settings'!A93,"#N/A")</f>
        <v>#N/A</v>
      </c>
      <c r="C691" s="109" t="str">
        <f>IF('Processing Settings'!C93="Xetra|Börse Frankfurt",'Processing Settings'!B93,"#N/A")</f>
        <v>#N/A</v>
      </c>
      <c r="D691" s="110" t="str">
        <f>IF('Processing Settings'!C93="Xetra|Börse Frankfurt",IF('Processing Settings'!D93="CBF(I)","CBL",'Processing Settings'!D93),"#N/A")</f>
        <v>#N/A</v>
      </c>
      <c r="E691" s="113" t="str">
        <f>IF('Processing Settings'!C93="Xetra|Börse Frankfurt",'Processing Settings'!E93,"#N/A")</f>
        <v>#N/A</v>
      </c>
      <c r="F691" s="113" t="str">
        <f>IF('Processing Settings'!C93="Xetra|Börse Frankfurt",'Processing Settings'!F93,"#N/A")</f>
        <v>#N/A</v>
      </c>
      <c r="G691" s="113" t="str">
        <f>IF(AND('Processing Settings'!C93="Xetra|Börse Frankfurt",'Processing Settings'!E93&lt;&gt;""),"DEF","#N/A")</f>
        <v>#N/A</v>
      </c>
      <c r="H691" s="130" t="str">
        <f>IF('Processing Settings'!C93="Xetra|Börse Frankfurt",_xlfn.SWITCH('Processing Settings'!G93,"Aggregation","AGGREGATE","Gross","GROSS","Netting ('UNWIND')","NET","Netting with Strange Nets ('NET/SPLIT')","NET","Aggregation with Linking","AGGREGATE"),"#N/A")</f>
        <v>#N/A</v>
      </c>
      <c r="I691" s="113" t="str">
        <f>IF('Processing Settings'!C93="Xetra|Börse Frankfurt",_xlfn.SWITCH('Processing Settings'!H93,"released","RELEASED","on hold","HOLD"),"#N/A")</f>
        <v>#N/A</v>
      </c>
      <c r="J691" s="129" t="str">
        <f>IF(A691="XFRA",IF('Processing Settings'!G93="Gross","",IF(OR('Processing Settings'!G93="Netting with Strange Nets ('NET/SPLIT')",'Processing Settings'!G93="Aggregation with Linking",'Processing Settings'!G93="Aggregation"),"NET/SPLIT","UNWIND")),"")</f>
        <v/>
      </c>
      <c r="K691" s="120" t="str">
        <f ca="1">IF(A691="XFRA",IF(ISNUMBER(YEAR('Signature Sheet'!$H$31)),'Signature Sheet'!H$31,NOW()),"")</f>
        <v/>
      </c>
      <c r="L691" s="119" t="str">
        <f>IF(A691="XFRA",IFERROR(_xlfn.SWITCH('Processing Settings'!K93,"New","INSERT","Update","UPDATE", "Delete","DELETE"),""),"")</f>
        <v/>
      </c>
    </row>
    <row r="692" spans="1:12">
      <c r="A692" s="119" t="str">
        <f>IF('Processing Settings'!C94="Xetra|Börse Frankfurt","XFRA","")</f>
        <v/>
      </c>
      <c r="B692" s="109" t="str">
        <f>IF('Processing Settings'!C94="Xetra|Börse Frankfurt",'Processing Settings'!A94,"#N/A")</f>
        <v>#N/A</v>
      </c>
      <c r="C692" s="109" t="str">
        <f>IF('Processing Settings'!C94="Xetra|Börse Frankfurt",'Processing Settings'!B94,"#N/A")</f>
        <v>#N/A</v>
      </c>
      <c r="D692" s="110" t="str">
        <f>IF('Processing Settings'!C94="Xetra|Börse Frankfurt",IF('Processing Settings'!D94="CBF(I)","CBL",'Processing Settings'!D94),"#N/A")</f>
        <v>#N/A</v>
      </c>
      <c r="E692" s="113" t="str">
        <f>IF('Processing Settings'!C94="Xetra|Börse Frankfurt",'Processing Settings'!E94,"#N/A")</f>
        <v>#N/A</v>
      </c>
      <c r="F692" s="113" t="str">
        <f>IF('Processing Settings'!C94="Xetra|Börse Frankfurt",'Processing Settings'!F94,"#N/A")</f>
        <v>#N/A</v>
      </c>
      <c r="G692" s="113" t="str">
        <f>IF(AND('Processing Settings'!C94="Xetra|Börse Frankfurt",'Processing Settings'!E94&lt;&gt;""),"DEF","#N/A")</f>
        <v>#N/A</v>
      </c>
      <c r="H692" s="130" t="str">
        <f>IF('Processing Settings'!C94="Xetra|Börse Frankfurt",_xlfn.SWITCH('Processing Settings'!G94,"Aggregation","AGGREGATE","Gross","GROSS","Netting ('UNWIND')","NET","Netting with Strange Nets ('NET/SPLIT')","NET","Aggregation with Linking","AGGREGATE"),"#N/A")</f>
        <v>#N/A</v>
      </c>
      <c r="I692" s="113" t="str">
        <f>IF('Processing Settings'!C94="Xetra|Börse Frankfurt",_xlfn.SWITCH('Processing Settings'!H94,"released","RELEASED","on hold","HOLD"),"#N/A")</f>
        <v>#N/A</v>
      </c>
      <c r="J692" s="129" t="str">
        <f>IF(A692="XFRA",IF('Processing Settings'!G94="Gross","",IF(OR('Processing Settings'!G94="Netting with Strange Nets ('NET/SPLIT')",'Processing Settings'!G94="Aggregation with Linking",'Processing Settings'!G94="Aggregation"),"NET/SPLIT","UNWIND")),"")</f>
        <v/>
      </c>
      <c r="K692" s="120" t="str">
        <f ca="1">IF(A692="XFRA",IF(ISNUMBER(YEAR('Signature Sheet'!$H$31)),'Signature Sheet'!H$31,NOW()),"")</f>
        <v/>
      </c>
      <c r="L692" s="119" t="str">
        <f>IF(A692="XFRA",IFERROR(_xlfn.SWITCH('Processing Settings'!K94,"New","INSERT","Update","UPDATE", "Delete","DELETE"),""),"")</f>
        <v/>
      </c>
    </row>
    <row r="693" spans="1:12">
      <c r="A693" s="119" t="str">
        <f>IF('Processing Settings'!C95="Xetra|Börse Frankfurt","XFRA","")</f>
        <v/>
      </c>
      <c r="B693" s="109" t="str">
        <f>IF('Processing Settings'!C95="Xetra|Börse Frankfurt",'Processing Settings'!A95,"#N/A")</f>
        <v>#N/A</v>
      </c>
      <c r="C693" s="109" t="str">
        <f>IF('Processing Settings'!C95="Xetra|Börse Frankfurt",'Processing Settings'!B95,"#N/A")</f>
        <v>#N/A</v>
      </c>
      <c r="D693" s="110" t="str">
        <f>IF('Processing Settings'!C95="Xetra|Börse Frankfurt",IF('Processing Settings'!D95="CBF(I)","CBL",'Processing Settings'!D95),"#N/A")</f>
        <v>#N/A</v>
      </c>
      <c r="E693" s="113" t="str">
        <f>IF('Processing Settings'!C95="Xetra|Börse Frankfurt",'Processing Settings'!E95,"#N/A")</f>
        <v>#N/A</v>
      </c>
      <c r="F693" s="113" t="str">
        <f>IF('Processing Settings'!C95="Xetra|Börse Frankfurt",'Processing Settings'!F95,"#N/A")</f>
        <v>#N/A</v>
      </c>
      <c r="G693" s="113" t="str">
        <f>IF(AND('Processing Settings'!C95="Xetra|Börse Frankfurt",'Processing Settings'!E95&lt;&gt;""),"DEF","#N/A")</f>
        <v>#N/A</v>
      </c>
      <c r="H693" s="130" t="str">
        <f>IF('Processing Settings'!C95="Xetra|Börse Frankfurt",_xlfn.SWITCH('Processing Settings'!G95,"Aggregation","AGGREGATE","Gross","GROSS","Netting ('UNWIND')","NET","Netting with Strange Nets ('NET/SPLIT')","NET","Aggregation with Linking","AGGREGATE"),"#N/A")</f>
        <v>#N/A</v>
      </c>
      <c r="I693" s="113" t="str">
        <f>IF('Processing Settings'!C95="Xetra|Börse Frankfurt",_xlfn.SWITCH('Processing Settings'!H95,"released","RELEASED","on hold","HOLD"),"#N/A")</f>
        <v>#N/A</v>
      </c>
      <c r="J693" s="129" t="str">
        <f>IF(A693="XFRA",IF('Processing Settings'!G95="Gross","",IF(OR('Processing Settings'!G95="Netting with Strange Nets ('NET/SPLIT')",'Processing Settings'!G95="Aggregation with Linking",'Processing Settings'!G95="Aggregation"),"NET/SPLIT","UNWIND")),"")</f>
        <v/>
      </c>
      <c r="K693" s="120" t="str">
        <f ca="1">IF(A693="XFRA",IF(ISNUMBER(YEAR('Signature Sheet'!$H$31)),'Signature Sheet'!H$31,NOW()),"")</f>
        <v/>
      </c>
      <c r="L693" s="119" t="str">
        <f>IF(A693="XFRA",IFERROR(_xlfn.SWITCH('Processing Settings'!K95,"New","INSERT","Update","UPDATE", "Delete","DELETE"),""),"")</f>
        <v/>
      </c>
    </row>
    <row r="694" spans="1:12">
      <c r="A694" s="119" t="str">
        <f>IF('Processing Settings'!C96="Xetra|Börse Frankfurt","XFRA","")</f>
        <v/>
      </c>
      <c r="B694" s="109" t="str">
        <f>IF('Processing Settings'!C96="Xetra|Börse Frankfurt",'Processing Settings'!A96,"#N/A")</f>
        <v>#N/A</v>
      </c>
      <c r="C694" s="109" t="str">
        <f>IF('Processing Settings'!C96="Xetra|Börse Frankfurt",'Processing Settings'!B96,"#N/A")</f>
        <v>#N/A</v>
      </c>
      <c r="D694" s="110" t="str">
        <f>IF('Processing Settings'!C96="Xetra|Börse Frankfurt",IF('Processing Settings'!D96="CBF(I)","CBL",'Processing Settings'!D96),"#N/A")</f>
        <v>#N/A</v>
      </c>
      <c r="E694" s="113" t="str">
        <f>IF('Processing Settings'!C96="Xetra|Börse Frankfurt",'Processing Settings'!E96,"#N/A")</f>
        <v>#N/A</v>
      </c>
      <c r="F694" s="113" t="str">
        <f>IF('Processing Settings'!C96="Xetra|Börse Frankfurt",'Processing Settings'!F96,"#N/A")</f>
        <v>#N/A</v>
      </c>
      <c r="G694" s="113" t="str">
        <f>IF(AND('Processing Settings'!C96="Xetra|Börse Frankfurt",'Processing Settings'!E96&lt;&gt;""),"DEF","#N/A")</f>
        <v>#N/A</v>
      </c>
      <c r="H694" s="130" t="str">
        <f>IF('Processing Settings'!C96="Xetra|Börse Frankfurt",_xlfn.SWITCH('Processing Settings'!G96,"Aggregation","AGGREGATE","Gross","GROSS","Netting ('UNWIND')","NET","Netting with Strange Nets ('NET/SPLIT')","NET","Aggregation with Linking","AGGREGATE"),"#N/A")</f>
        <v>#N/A</v>
      </c>
      <c r="I694" s="113" t="str">
        <f>IF('Processing Settings'!C96="Xetra|Börse Frankfurt",_xlfn.SWITCH('Processing Settings'!H96,"released","RELEASED","on hold","HOLD"),"#N/A")</f>
        <v>#N/A</v>
      </c>
      <c r="J694" s="129" t="str">
        <f>IF(A694="XFRA",IF('Processing Settings'!G96="Gross","",IF(OR('Processing Settings'!G96="Netting with Strange Nets ('NET/SPLIT')",'Processing Settings'!G96="Aggregation with Linking",'Processing Settings'!G96="Aggregation"),"NET/SPLIT","UNWIND")),"")</f>
        <v/>
      </c>
      <c r="K694" s="120" t="str">
        <f ca="1">IF(A694="XFRA",IF(ISNUMBER(YEAR('Signature Sheet'!$H$31)),'Signature Sheet'!H$31,NOW()),"")</f>
        <v/>
      </c>
      <c r="L694" s="119" t="str">
        <f>IF(A694="XFRA",IFERROR(_xlfn.SWITCH('Processing Settings'!K96,"New","INSERT","Update","UPDATE", "Delete","DELETE"),""),"")</f>
        <v/>
      </c>
    </row>
    <row r="695" spans="1:12">
      <c r="A695" s="119" t="str">
        <f>IF('Processing Settings'!C97="Xetra|Börse Frankfurt","XFRA","")</f>
        <v/>
      </c>
      <c r="B695" s="109" t="str">
        <f>IF('Processing Settings'!C97="Xetra|Börse Frankfurt",'Processing Settings'!A97,"#N/A")</f>
        <v>#N/A</v>
      </c>
      <c r="C695" s="109" t="str">
        <f>IF('Processing Settings'!C97="Xetra|Börse Frankfurt",'Processing Settings'!B97,"#N/A")</f>
        <v>#N/A</v>
      </c>
      <c r="D695" s="110" t="str">
        <f>IF('Processing Settings'!C97="Xetra|Börse Frankfurt",IF('Processing Settings'!D97="CBF(I)","CBL",'Processing Settings'!D97),"#N/A")</f>
        <v>#N/A</v>
      </c>
      <c r="E695" s="113" t="str">
        <f>IF('Processing Settings'!C97="Xetra|Börse Frankfurt",'Processing Settings'!E97,"#N/A")</f>
        <v>#N/A</v>
      </c>
      <c r="F695" s="113" t="str">
        <f>IF('Processing Settings'!C97="Xetra|Börse Frankfurt",'Processing Settings'!F97,"#N/A")</f>
        <v>#N/A</v>
      </c>
      <c r="G695" s="113" t="str">
        <f>IF(AND('Processing Settings'!C97="Xetra|Börse Frankfurt",'Processing Settings'!E97&lt;&gt;""),"DEF","#N/A")</f>
        <v>#N/A</v>
      </c>
      <c r="H695" s="130" t="str">
        <f>IF('Processing Settings'!C97="Xetra|Börse Frankfurt",_xlfn.SWITCH('Processing Settings'!G97,"Aggregation","AGGREGATE","Gross","GROSS","Netting ('UNWIND')","NET","Netting with Strange Nets ('NET/SPLIT')","NET","Aggregation with Linking","AGGREGATE"),"#N/A")</f>
        <v>#N/A</v>
      </c>
      <c r="I695" s="113" t="str">
        <f>IF('Processing Settings'!C97="Xetra|Börse Frankfurt",_xlfn.SWITCH('Processing Settings'!H97,"released","RELEASED","on hold","HOLD"),"#N/A")</f>
        <v>#N/A</v>
      </c>
      <c r="J695" s="129" t="str">
        <f>IF(A695="XFRA",IF('Processing Settings'!G97="Gross","",IF(OR('Processing Settings'!G97="Netting with Strange Nets ('NET/SPLIT')",'Processing Settings'!G97="Aggregation with Linking",'Processing Settings'!G97="Aggregation"),"NET/SPLIT","UNWIND")),"")</f>
        <v/>
      </c>
      <c r="K695" s="120" t="str">
        <f ca="1">IF(A695="XFRA",IF(ISNUMBER(YEAR('Signature Sheet'!$H$31)),'Signature Sheet'!H$31,NOW()),"")</f>
        <v/>
      </c>
      <c r="L695" s="119" t="str">
        <f>IF(A695="XFRA",IFERROR(_xlfn.SWITCH('Processing Settings'!K97,"New","INSERT","Update","UPDATE", "Delete","DELETE"),""),"")</f>
        <v/>
      </c>
    </row>
    <row r="696" spans="1:12">
      <c r="A696" s="119" t="str">
        <f>IF('Processing Settings'!C98="Xetra|Börse Frankfurt","XFRA","")</f>
        <v/>
      </c>
      <c r="B696" s="109" t="str">
        <f>IF('Processing Settings'!C98="Xetra|Börse Frankfurt",'Processing Settings'!A98,"#N/A")</f>
        <v>#N/A</v>
      </c>
      <c r="C696" s="109" t="str">
        <f>IF('Processing Settings'!C98="Xetra|Börse Frankfurt",'Processing Settings'!B98,"#N/A")</f>
        <v>#N/A</v>
      </c>
      <c r="D696" s="110" t="str">
        <f>IF('Processing Settings'!C98="Xetra|Börse Frankfurt",IF('Processing Settings'!D98="CBF(I)","CBL",'Processing Settings'!D98),"#N/A")</f>
        <v>#N/A</v>
      </c>
      <c r="E696" s="113" t="str">
        <f>IF('Processing Settings'!C98="Xetra|Börse Frankfurt",'Processing Settings'!E98,"#N/A")</f>
        <v>#N/A</v>
      </c>
      <c r="F696" s="113" t="str">
        <f>IF('Processing Settings'!C98="Xetra|Börse Frankfurt",'Processing Settings'!F98,"#N/A")</f>
        <v>#N/A</v>
      </c>
      <c r="G696" s="113" t="str">
        <f>IF(AND('Processing Settings'!C98="Xetra|Börse Frankfurt",'Processing Settings'!E98&lt;&gt;""),"DEF","#N/A")</f>
        <v>#N/A</v>
      </c>
      <c r="H696" s="130" t="str">
        <f>IF('Processing Settings'!C98="Xetra|Börse Frankfurt",_xlfn.SWITCH('Processing Settings'!G98,"Aggregation","AGGREGATE","Gross","GROSS","Netting ('UNWIND')","NET","Netting with Strange Nets ('NET/SPLIT')","NET","Aggregation with Linking","AGGREGATE"),"#N/A")</f>
        <v>#N/A</v>
      </c>
      <c r="I696" s="113" t="str">
        <f>IF('Processing Settings'!C98="Xetra|Börse Frankfurt",_xlfn.SWITCH('Processing Settings'!H98,"released","RELEASED","on hold","HOLD"),"#N/A")</f>
        <v>#N/A</v>
      </c>
      <c r="J696" s="129" t="str">
        <f>IF(A696="XFRA",IF('Processing Settings'!G98="Gross","",IF(OR('Processing Settings'!G98="Netting with Strange Nets ('NET/SPLIT')",'Processing Settings'!G98="Aggregation with Linking",'Processing Settings'!G98="Aggregation"),"NET/SPLIT","UNWIND")),"")</f>
        <v/>
      </c>
      <c r="K696" s="120" t="str">
        <f ca="1">IF(A696="XFRA",IF(ISNUMBER(YEAR('Signature Sheet'!$H$31)),'Signature Sheet'!H$31,NOW()),"")</f>
        <v/>
      </c>
      <c r="L696" s="119" t="str">
        <f>IF(A696="XFRA",IFERROR(_xlfn.SWITCH('Processing Settings'!K98,"New","INSERT","Update","UPDATE", "Delete","DELETE"),""),"")</f>
        <v/>
      </c>
    </row>
    <row r="697" spans="1:12">
      <c r="A697" s="119" t="str">
        <f>IF('Processing Settings'!C99="Xetra|Börse Frankfurt","XFRA","")</f>
        <v/>
      </c>
      <c r="B697" s="109" t="str">
        <f>IF('Processing Settings'!C99="Xetra|Börse Frankfurt",'Processing Settings'!A99,"#N/A")</f>
        <v>#N/A</v>
      </c>
      <c r="C697" s="109" t="str">
        <f>IF('Processing Settings'!C99="Xetra|Börse Frankfurt",'Processing Settings'!B99,"#N/A")</f>
        <v>#N/A</v>
      </c>
      <c r="D697" s="110" t="str">
        <f>IF('Processing Settings'!C99="Xetra|Börse Frankfurt",IF('Processing Settings'!D99="CBF(I)","CBL",'Processing Settings'!D99),"#N/A")</f>
        <v>#N/A</v>
      </c>
      <c r="E697" s="113" t="str">
        <f>IF('Processing Settings'!C99="Xetra|Börse Frankfurt",'Processing Settings'!E99,"#N/A")</f>
        <v>#N/A</v>
      </c>
      <c r="F697" s="113" t="str">
        <f>IF('Processing Settings'!C99="Xetra|Börse Frankfurt",'Processing Settings'!F99,"#N/A")</f>
        <v>#N/A</v>
      </c>
      <c r="G697" s="113" t="str">
        <f>IF(AND('Processing Settings'!C99="Xetra|Börse Frankfurt",'Processing Settings'!E99&lt;&gt;""),"DEF","#N/A")</f>
        <v>#N/A</v>
      </c>
      <c r="H697" s="130" t="str">
        <f>IF('Processing Settings'!C99="Xetra|Börse Frankfurt",_xlfn.SWITCH('Processing Settings'!G99,"Aggregation","AGGREGATE","Gross","GROSS","Netting ('UNWIND')","NET","Netting with Strange Nets ('NET/SPLIT')","NET","Aggregation with Linking","AGGREGATE"),"#N/A")</f>
        <v>#N/A</v>
      </c>
      <c r="I697" s="113" t="str">
        <f>IF('Processing Settings'!C99="Xetra|Börse Frankfurt",_xlfn.SWITCH('Processing Settings'!H99,"released","RELEASED","on hold","HOLD"),"#N/A")</f>
        <v>#N/A</v>
      </c>
      <c r="J697" s="129" t="str">
        <f>IF(A697="XFRA",IF('Processing Settings'!G99="Gross","",IF(OR('Processing Settings'!G99="Netting with Strange Nets ('NET/SPLIT')",'Processing Settings'!G99="Aggregation with Linking",'Processing Settings'!G99="Aggregation"),"NET/SPLIT","UNWIND")),"")</f>
        <v/>
      </c>
      <c r="K697" s="120" t="str">
        <f ca="1">IF(A697="XFRA",IF(ISNUMBER(YEAR('Signature Sheet'!$H$31)),'Signature Sheet'!H$31,NOW()),"")</f>
        <v/>
      </c>
      <c r="L697" s="119" t="str">
        <f>IF(A697="XFRA",IFERROR(_xlfn.SWITCH('Processing Settings'!K99,"New","INSERT","Update","UPDATE", "Delete","DELETE"),""),"")</f>
        <v/>
      </c>
    </row>
    <row r="698" spans="1:12">
      <c r="A698" s="119" t="str">
        <f>IF('Processing Settings'!C100="Xetra|Börse Frankfurt","XFRA","")</f>
        <v/>
      </c>
      <c r="B698" s="109" t="str">
        <f>IF('Processing Settings'!C100="Xetra|Börse Frankfurt",'Processing Settings'!A100,"#N/A")</f>
        <v>#N/A</v>
      </c>
      <c r="C698" s="109" t="str">
        <f>IF('Processing Settings'!C100="Xetra|Börse Frankfurt",'Processing Settings'!B100,"#N/A")</f>
        <v>#N/A</v>
      </c>
      <c r="D698" s="110" t="str">
        <f>IF('Processing Settings'!C100="Xetra|Börse Frankfurt",IF('Processing Settings'!D100="CBF(I)","CBL",'Processing Settings'!D100),"#N/A")</f>
        <v>#N/A</v>
      </c>
      <c r="E698" s="113" t="str">
        <f>IF('Processing Settings'!C100="Xetra|Börse Frankfurt",'Processing Settings'!E100,"#N/A")</f>
        <v>#N/A</v>
      </c>
      <c r="F698" s="113" t="str">
        <f>IF('Processing Settings'!C100="Xetra|Börse Frankfurt",'Processing Settings'!F100,"#N/A")</f>
        <v>#N/A</v>
      </c>
      <c r="G698" s="113" t="str">
        <f>IF(AND('Processing Settings'!C100="Xetra|Börse Frankfurt",'Processing Settings'!E100&lt;&gt;""),"DEF","#N/A")</f>
        <v>#N/A</v>
      </c>
      <c r="H698" s="130" t="str">
        <f>IF('Processing Settings'!C100="Xetra|Börse Frankfurt",_xlfn.SWITCH('Processing Settings'!G100,"Aggregation","AGGREGATE","Gross","GROSS","Netting ('UNWIND')","NET","Netting with Strange Nets ('NET/SPLIT')","NET","Aggregation with Linking","AGGREGATE"),"#N/A")</f>
        <v>#N/A</v>
      </c>
      <c r="I698" s="113" t="str">
        <f>IF('Processing Settings'!C100="Xetra|Börse Frankfurt",_xlfn.SWITCH('Processing Settings'!H100,"released","RELEASED","on hold","HOLD"),"#N/A")</f>
        <v>#N/A</v>
      </c>
      <c r="J698" s="129" t="str">
        <f>IF(A698="XFRA",IF('Processing Settings'!G100="Gross","",IF(OR('Processing Settings'!G100="Netting with Strange Nets ('NET/SPLIT')",'Processing Settings'!G100="Aggregation with Linking",'Processing Settings'!G100="Aggregation"),"NET/SPLIT","UNWIND")),"")</f>
        <v/>
      </c>
      <c r="K698" s="120" t="str">
        <f ca="1">IF(A698="XFRA",IF(ISNUMBER(YEAR('Signature Sheet'!$H$31)),'Signature Sheet'!H$31,NOW()),"")</f>
        <v/>
      </c>
      <c r="L698" s="119" t="str">
        <f>IF(A698="XFRA",IFERROR(_xlfn.SWITCH('Processing Settings'!K100,"New","INSERT","Update","UPDATE", "Delete","DELETE"),""),"")</f>
        <v/>
      </c>
    </row>
    <row r="699" spans="1:12">
      <c r="A699" s="119" t="str">
        <f>IF('Processing Settings'!C101="Xetra|Börse Frankfurt","XFRA","")</f>
        <v/>
      </c>
      <c r="B699" s="109" t="str">
        <f>IF('Processing Settings'!C101="Xetra|Börse Frankfurt",'Processing Settings'!A101,"#N/A")</f>
        <v>#N/A</v>
      </c>
      <c r="C699" s="109" t="str">
        <f>IF('Processing Settings'!C101="Xetra|Börse Frankfurt",'Processing Settings'!B101,"#N/A")</f>
        <v>#N/A</v>
      </c>
      <c r="D699" s="110" t="str">
        <f>IF('Processing Settings'!C101="Xetra|Börse Frankfurt",IF('Processing Settings'!D101="CBF(I)","CBL",'Processing Settings'!D101),"#N/A")</f>
        <v>#N/A</v>
      </c>
      <c r="E699" s="113" t="str">
        <f>IF('Processing Settings'!C101="Xetra|Börse Frankfurt",'Processing Settings'!E101,"#N/A")</f>
        <v>#N/A</v>
      </c>
      <c r="F699" s="113" t="str">
        <f>IF('Processing Settings'!C101="Xetra|Börse Frankfurt",'Processing Settings'!F101,"#N/A")</f>
        <v>#N/A</v>
      </c>
      <c r="G699" s="113" t="str">
        <f>IF(AND('Processing Settings'!C101="Xetra|Börse Frankfurt",'Processing Settings'!E101&lt;&gt;""),"DEF","#N/A")</f>
        <v>#N/A</v>
      </c>
      <c r="H699" s="130" t="str">
        <f>IF('Processing Settings'!C101="Xetra|Börse Frankfurt",_xlfn.SWITCH('Processing Settings'!G101,"Aggregation","AGGREGATE","Gross","GROSS","Netting ('UNWIND')","NET","Netting with Strange Nets ('NET/SPLIT')","NET","Aggregation with Linking","AGGREGATE"),"#N/A")</f>
        <v>#N/A</v>
      </c>
      <c r="I699" s="113" t="str">
        <f>IF('Processing Settings'!C101="Xetra|Börse Frankfurt",_xlfn.SWITCH('Processing Settings'!H101,"released","RELEASED","on hold","HOLD"),"#N/A")</f>
        <v>#N/A</v>
      </c>
      <c r="J699" s="129" t="str">
        <f>IF(A699="XFRA",IF('Processing Settings'!G101="Gross","",IF(OR('Processing Settings'!G101="Netting with Strange Nets ('NET/SPLIT')",'Processing Settings'!G101="Aggregation with Linking",'Processing Settings'!G101="Aggregation"),"NET/SPLIT","UNWIND")),"")</f>
        <v/>
      </c>
      <c r="K699" s="120" t="str">
        <f ca="1">IF(A699="XFRA",IF(ISNUMBER(YEAR('Signature Sheet'!$H$31)),'Signature Sheet'!H$31,NOW()),"")</f>
        <v/>
      </c>
      <c r="L699" s="119" t="str">
        <f>IF(A699="XFRA",IFERROR(_xlfn.SWITCH('Processing Settings'!K101,"New","INSERT","Update","UPDATE", "Delete","DELETE"),""),"")</f>
        <v/>
      </c>
    </row>
    <row r="700" spans="1:12">
      <c r="A700" s="119" t="str">
        <f>IF('Processing Settings'!C102="Xetra|Börse Frankfurt","XFRA","")</f>
        <v/>
      </c>
      <c r="B700" s="109" t="str">
        <f>IF('Processing Settings'!C102="Xetra|Börse Frankfurt",'Processing Settings'!A102,"#N/A")</f>
        <v>#N/A</v>
      </c>
      <c r="C700" s="109" t="str">
        <f>IF('Processing Settings'!C102="Xetra|Börse Frankfurt",'Processing Settings'!B102,"#N/A")</f>
        <v>#N/A</v>
      </c>
      <c r="D700" s="110" t="str">
        <f>IF('Processing Settings'!C102="Xetra|Börse Frankfurt",IF('Processing Settings'!D102="CBF(I)","CBL",'Processing Settings'!D102),"#N/A")</f>
        <v>#N/A</v>
      </c>
      <c r="E700" s="113" t="str">
        <f>IF('Processing Settings'!C102="Xetra|Börse Frankfurt",'Processing Settings'!E102,"#N/A")</f>
        <v>#N/A</v>
      </c>
      <c r="F700" s="113" t="str">
        <f>IF('Processing Settings'!C102="Xetra|Börse Frankfurt",'Processing Settings'!F102,"#N/A")</f>
        <v>#N/A</v>
      </c>
      <c r="G700" s="113" t="str">
        <f>IF(AND('Processing Settings'!C102="Xetra|Börse Frankfurt",'Processing Settings'!E102&lt;&gt;""),"DEF","#N/A")</f>
        <v>#N/A</v>
      </c>
      <c r="H700" s="130" t="str">
        <f>IF('Processing Settings'!C102="Xetra|Börse Frankfurt",_xlfn.SWITCH('Processing Settings'!G102,"Aggregation","AGGREGATE","Gross","GROSS","Netting ('UNWIND')","NET","Netting with Strange Nets ('NET/SPLIT')","NET","Aggregation with Linking","AGGREGATE"),"#N/A")</f>
        <v>#N/A</v>
      </c>
      <c r="I700" s="113" t="str">
        <f>IF('Processing Settings'!C102="Xetra|Börse Frankfurt",_xlfn.SWITCH('Processing Settings'!H102,"released","RELEASED","on hold","HOLD"),"#N/A")</f>
        <v>#N/A</v>
      </c>
      <c r="J700" s="129" t="str">
        <f>IF(A700="XFRA",IF('Processing Settings'!G102="Gross","",IF(OR('Processing Settings'!G102="Netting with Strange Nets ('NET/SPLIT')",'Processing Settings'!G102="Aggregation with Linking",'Processing Settings'!G102="Aggregation"),"NET/SPLIT","UNWIND")),"")</f>
        <v/>
      </c>
      <c r="K700" s="120" t="str">
        <f ca="1">IF(A700="XFRA",IF(ISNUMBER(YEAR('Signature Sheet'!$H$31)),'Signature Sheet'!H$31,NOW()),"")</f>
        <v/>
      </c>
      <c r="L700" s="119" t="str">
        <f>IF(A700="XFRA",IFERROR(_xlfn.SWITCH('Processing Settings'!K102,"New","INSERT","Update","UPDATE", "Delete","DELETE"),""),"")</f>
        <v/>
      </c>
    </row>
    <row r="701" spans="1:12">
      <c r="A701" s="119" t="str">
        <f>IF('Processing Settings'!C103="Xetra|Börse Frankfurt","XFRA","")</f>
        <v/>
      </c>
      <c r="B701" s="109" t="str">
        <f>IF('Processing Settings'!C103="Xetra|Börse Frankfurt",'Processing Settings'!A103,"#N/A")</f>
        <v>#N/A</v>
      </c>
      <c r="C701" s="109" t="str">
        <f>IF('Processing Settings'!C103="Xetra|Börse Frankfurt",'Processing Settings'!B103,"#N/A")</f>
        <v>#N/A</v>
      </c>
      <c r="D701" s="110" t="str">
        <f>IF('Processing Settings'!C103="Xetra|Börse Frankfurt",IF('Processing Settings'!D103="CBF(I)","CBL",'Processing Settings'!D103),"#N/A")</f>
        <v>#N/A</v>
      </c>
      <c r="E701" s="113" t="str">
        <f>IF('Processing Settings'!C103="Xetra|Börse Frankfurt",'Processing Settings'!E103,"#N/A")</f>
        <v>#N/A</v>
      </c>
      <c r="F701" s="113" t="str">
        <f>IF('Processing Settings'!C103="Xetra|Börse Frankfurt",'Processing Settings'!F103,"#N/A")</f>
        <v>#N/A</v>
      </c>
      <c r="G701" s="113" t="str">
        <f>IF(AND('Processing Settings'!C103="Xetra|Börse Frankfurt",'Processing Settings'!E103&lt;&gt;""),"DEF","#N/A")</f>
        <v>#N/A</v>
      </c>
      <c r="H701" s="130" t="str">
        <f>IF('Processing Settings'!C103="Xetra|Börse Frankfurt",_xlfn.SWITCH('Processing Settings'!G103,"Aggregation","AGGREGATE","Gross","GROSS","Netting ('UNWIND')","NET","Netting with Strange Nets ('NET/SPLIT')","NET","Aggregation with Linking","AGGREGATE"),"#N/A")</f>
        <v>#N/A</v>
      </c>
      <c r="I701" s="113" t="str">
        <f>IF('Processing Settings'!C103="Xetra|Börse Frankfurt",_xlfn.SWITCH('Processing Settings'!H103,"released","RELEASED","on hold","HOLD"),"#N/A")</f>
        <v>#N/A</v>
      </c>
      <c r="J701" s="129" t="str">
        <f>IF(A701="XFRA",IF('Processing Settings'!G103="Gross","",IF(OR('Processing Settings'!G103="Netting with Strange Nets ('NET/SPLIT')",'Processing Settings'!G103="Aggregation with Linking",'Processing Settings'!G103="Aggregation"),"NET/SPLIT","UNWIND")),"")</f>
        <v/>
      </c>
      <c r="K701" s="120" t="str">
        <f ca="1">IF(A701="XFRA",IF(ISNUMBER(YEAR('Signature Sheet'!$H$31)),'Signature Sheet'!H$31,NOW()),"")</f>
        <v/>
      </c>
      <c r="L701" s="119" t="str">
        <f>IF(A701="XFRA",IFERROR(_xlfn.SWITCH('Processing Settings'!K103,"New","INSERT","Update","UPDATE", "Delete","DELETE"),""),"")</f>
        <v/>
      </c>
    </row>
    <row r="702" spans="1:12">
      <c r="A702" s="119" t="str">
        <f>IF('Processing Settings'!C104="Xetra|Börse Frankfurt","XFRA","")</f>
        <v/>
      </c>
      <c r="B702" s="109" t="str">
        <f>IF('Processing Settings'!C104="Xetra|Börse Frankfurt",'Processing Settings'!A104,"#N/A")</f>
        <v>#N/A</v>
      </c>
      <c r="C702" s="109" t="str">
        <f>IF('Processing Settings'!C104="Xetra|Börse Frankfurt",'Processing Settings'!B104,"#N/A")</f>
        <v>#N/A</v>
      </c>
      <c r="D702" s="110" t="str">
        <f>IF('Processing Settings'!C104="Xetra|Börse Frankfurt",IF('Processing Settings'!D104="CBF(I)","CBL",'Processing Settings'!D104),"#N/A")</f>
        <v>#N/A</v>
      </c>
      <c r="E702" s="113" t="str">
        <f>IF('Processing Settings'!C104="Xetra|Börse Frankfurt",'Processing Settings'!E104,"#N/A")</f>
        <v>#N/A</v>
      </c>
      <c r="F702" s="113" t="str">
        <f>IF('Processing Settings'!C104="Xetra|Börse Frankfurt",'Processing Settings'!F104,"#N/A")</f>
        <v>#N/A</v>
      </c>
      <c r="G702" s="113" t="str">
        <f>IF(AND('Processing Settings'!C104="Xetra|Börse Frankfurt",'Processing Settings'!E104&lt;&gt;""),"DEF","#N/A")</f>
        <v>#N/A</v>
      </c>
      <c r="H702" s="130" t="str">
        <f>IF('Processing Settings'!C104="Xetra|Börse Frankfurt",_xlfn.SWITCH('Processing Settings'!G104,"Aggregation","AGGREGATE","Gross","GROSS","Netting ('UNWIND')","NET","Netting with Strange Nets ('NET/SPLIT')","NET","Aggregation with Linking","AGGREGATE"),"#N/A")</f>
        <v>#N/A</v>
      </c>
      <c r="I702" s="113" t="str">
        <f>IF('Processing Settings'!C104="Xetra|Börse Frankfurt",_xlfn.SWITCH('Processing Settings'!H104,"released","RELEASED","on hold","HOLD"),"#N/A")</f>
        <v>#N/A</v>
      </c>
      <c r="J702" s="129" t="str">
        <f>IF(A702="XFRA",IF('Processing Settings'!G104="Gross","",IF(OR('Processing Settings'!G104="Netting with Strange Nets ('NET/SPLIT')",'Processing Settings'!G104="Aggregation with Linking",'Processing Settings'!G104="Aggregation"),"NET/SPLIT","UNWIND")),"")</f>
        <v/>
      </c>
      <c r="K702" s="120" t="str">
        <f ca="1">IF(A702="XFRA",IF(ISNUMBER(YEAR('Signature Sheet'!$H$31)),'Signature Sheet'!H$31,NOW()),"")</f>
        <v/>
      </c>
      <c r="L702" s="119" t="str">
        <f>IF(A702="XFRA",IFERROR(_xlfn.SWITCH('Processing Settings'!K104,"New","INSERT","Update","UPDATE", "Delete","DELETE"),""),"")</f>
        <v/>
      </c>
    </row>
    <row r="703" spans="1:12">
      <c r="A703" s="119" t="str">
        <f>IF('Processing Settings'!C105="Xetra|Börse Frankfurt","XFRA","")</f>
        <v/>
      </c>
      <c r="B703" s="109" t="str">
        <f>IF('Processing Settings'!C105="Xetra|Börse Frankfurt",'Processing Settings'!A105,"#N/A")</f>
        <v>#N/A</v>
      </c>
      <c r="C703" s="109" t="str">
        <f>IF('Processing Settings'!C105="Xetra|Börse Frankfurt",'Processing Settings'!B105,"#N/A")</f>
        <v>#N/A</v>
      </c>
      <c r="D703" s="110" t="str">
        <f>IF('Processing Settings'!C105="Xetra|Börse Frankfurt",IF('Processing Settings'!D105="CBF(I)","CBL",'Processing Settings'!D105),"#N/A")</f>
        <v>#N/A</v>
      </c>
      <c r="E703" s="113" t="str">
        <f>IF('Processing Settings'!C105="Xetra|Börse Frankfurt",'Processing Settings'!E105,"#N/A")</f>
        <v>#N/A</v>
      </c>
      <c r="F703" s="113" t="str">
        <f>IF('Processing Settings'!C105="Xetra|Börse Frankfurt",'Processing Settings'!F105,"#N/A")</f>
        <v>#N/A</v>
      </c>
      <c r="G703" s="113" t="str">
        <f>IF(AND('Processing Settings'!C105="Xetra|Börse Frankfurt",'Processing Settings'!E105&lt;&gt;""),"DEF","#N/A")</f>
        <v>#N/A</v>
      </c>
      <c r="H703" s="130" t="str">
        <f>IF('Processing Settings'!C105="Xetra|Börse Frankfurt",_xlfn.SWITCH('Processing Settings'!G105,"Aggregation","AGGREGATE","Gross","GROSS","Netting ('UNWIND')","NET","Netting with Strange Nets ('NET/SPLIT')","NET","Aggregation with Linking","AGGREGATE"),"#N/A")</f>
        <v>#N/A</v>
      </c>
      <c r="I703" s="113" t="str">
        <f>IF('Processing Settings'!C105="Xetra|Börse Frankfurt",_xlfn.SWITCH('Processing Settings'!H105,"released","RELEASED","on hold","HOLD"),"#N/A")</f>
        <v>#N/A</v>
      </c>
      <c r="J703" s="129" t="str">
        <f>IF(A703="XFRA",IF('Processing Settings'!G105="Gross","",IF(OR('Processing Settings'!G105="Netting with Strange Nets ('NET/SPLIT')",'Processing Settings'!G105="Aggregation with Linking",'Processing Settings'!G105="Aggregation"),"NET/SPLIT","UNWIND")),"")</f>
        <v/>
      </c>
      <c r="K703" s="120" t="str">
        <f ca="1">IF(A703="XFRA",IF(ISNUMBER(YEAR('Signature Sheet'!$H$31)),'Signature Sheet'!H$31,NOW()),"")</f>
        <v/>
      </c>
      <c r="L703" s="119" t="str">
        <f>IF(A703="XFRA",IFERROR(_xlfn.SWITCH('Processing Settings'!K105,"New","INSERT","Update","UPDATE", "Delete","DELETE"),""),"")</f>
        <v/>
      </c>
    </row>
    <row r="704" spans="1:12">
      <c r="A704" s="119" t="str">
        <f>IF('Processing Settings'!C106="Xetra|Börse Frankfurt","XFRA","")</f>
        <v/>
      </c>
      <c r="B704" s="109" t="str">
        <f>IF('Processing Settings'!C106="Xetra|Börse Frankfurt",'Processing Settings'!A106,"#N/A")</f>
        <v>#N/A</v>
      </c>
      <c r="C704" s="109" t="str">
        <f>IF('Processing Settings'!C106="Xetra|Börse Frankfurt",'Processing Settings'!B106,"#N/A")</f>
        <v>#N/A</v>
      </c>
      <c r="D704" s="110" t="str">
        <f>IF('Processing Settings'!C106="Xetra|Börse Frankfurt",IF('Processing Settings'!D106="CBF(I)","CBL",'Processing Settings'!D106),"#N/A")</f>
        <v>#N/A</v>
      </c>
      <c r="E704" s="113" t="str">
        <f>IF('Processing Settings'!C106="Xetra|Börse Frankfurt",'Processing Settings'!E106,"#N/A")</f>
        <v>#N/A</v>
      </c>
      <c r="F704" s="113" t="str">
        <f>IF('Processing Settings'!C106="Xetra|Börse Frankfurt",'Processing Settings'!F106,"#N/A")</f>
        <v>#N/A</v>
      </c>
      <c r="G704" s="113" t="str">
        <f>IF(AND('Processing Settings'!C106="Xetra|Börse Frankfurt",'Processing Settings'!E106&lt;&gt;""),"DEF","#N/A")</f>
        <v>#N/A</v>
      </c>
      <c r="H704" s="130" t="str">
        <f>IF('Processing Settings'!C106="Xetra|Börse Frankfurt",_xlfn.SWITCH('Processing Settings'!G106,"Aggregation","AGGREGATE","Gross","GROSS","Netting ('UNWIND')","NET","Netting with Strange Nets ('NET/SPLIT')","NET","Aggregation with Linking","AGGREGATE"),"#N/A")</f>
        <v>#N/A</v>
      </c>
      <c r="I704" s="113" t="str">
        <f>IF('Processing Settings'!C106="Xetra|Börse Frankfurt",_xlfn.SWITCH('Processing Settings'!H106,"released","RELEASED","on hold","HOLD"),"#N/A")</f>
        <v>#N/A</v>
      </c>
      <c r="J704" s="129" t="str">
        <f>IF(A704="XFRA",IF('Processing Settings'!G106="Gross","",IF(OR('Processing Settings'!G106="Netting with Strange Nets ('NET/SPLIT')",'Processing Settings'!G106="Aggregation with Linking",'Processing Settings'!G106="Aggregation"),"NET/SPLIT","UNWIND")),"")</f>
        <v/>
      </c>
      <c r="K704" s="120" t="str">
        <f ca="1">IF(A704="XFRA",IF(ISNUMBER(YEAR('Signature Sheet'!$H$31)),'Signature Sheet'!H$31,NOW()),"")</f>
        <v/>
      </c>
      <c r="L704" s="119" t="str">
        <f>IF(A704="XFRA",IFERROR(_xlfn.SWITCH('Processing Settings'!K106,"New","INSERT","Update","UPDATE", "Delete","DELETE"),""),"")</f>
        <v/>
      </c>
    </row>
    <row r="705" spans="1:12">
      <c r="A705" s="119" t="str">
        <f>IF('Processing Settings'!C107="Xetra|Börse Frankfurt","XFRA","")</f>
        <v/>
      </c>
      <c r="B705" s="109" t="str">
        <f>IF('Processing Settings'!C107="Xetra|Börse Frankfurt",'Processing Settings'!A107,"#N/A")</f>
        <v>#N/A</v>
      </c>
      <c r="C705" s="109" t="str">
        <f>IF('Processing Settings'!C107="Xetra|Börse Frankfurt",'Processing Settings'!B107,"#N/A")</f>
        <v>#N/A</v>
      </c>
      <c r="D705" s="110" t="str">
        <f>IF('Processing Settings'!C107="Xetra|Börse Frankfurt",IF('Processing Settings'!D107="CBF(I)","CBL",'Processing Settings'!D107),"#N/A")</f>
        <v>#N/A</v>
      </c>
      <c r="E705" s="113" t="str">
        <f>IF('Processing Settings'!C107="Xetra|Börse Frankfurt",'Processing Settings'!E107,"#N/A")</f>
        <v>#N/A</v>
      </c>
      <c r="F705" s="113" t="str">
        <f>IF('Processing Settings'!C107="Xetra|Börse Frankfurt",'Processing Settings'!F107,"#N/A")</f>
        <v>#N/A</v>
      </c>
      <c r="G705" s="113" t="str">
        <f>IF(AND('Processing Settings'!C107="Xetra|Börse Frankfurt",'Processing Settings'!E107&lt;&gt;""),"DEF","#N/A")</f>
        <v>#N/A</v>
      </c>
      <c r="H705" s="130" t="str">
        <f>IF('Processing Settings'!C107="Xetra|Börse Frankfurt",_xlfn.SWITCH('Processing Settings'!G107,"Aggregation","AGGREGATE","Gross","GROSS","Netting ('UNWIND')","NET","Netting with Strange Nets ('NET/SPLIT')","NET","Aggregation with Linking","AGGREGATE"),"#N/A")</f>
        <v>#N/A</v>
      </c>
      <c r="I705" s="113" t="str">
        <f>IF('Processing Settings'!C107="Xetra|Börse Frankfurt",_xlfn.SWITCH('Processing Settings'!H107,"released","RELEASED","on hold","HOLD"),"#N/A")</f>
        <v>#N/A</v>
      </c>
      <c r="J705" s="129" t="str">
        <f>IF(A705="XFRA",IF('Processing Settings'!G107="Gross","",IF(OR('Processing Settings'!G107="Netting with Strange Nets ('NET/SPLIT')",'Processing Settings'!G107="Aggregation with Linking",'Processing Settings'!G107="Aggregation"),"NET/SPLIT","UNWIND")),"")</f>
        <v/>
      </c>
      <c r="K705" s="120" t="str">
        <f ca="1">IF(A705="XFRA",IF(ISNUMBER(YEAR('Signature Sheet'!$H$31)),'Signature Sheet'!H$31,NOW()),"")</f>
        <v/>
      </c>
      <c r="L705" s="119" t="str">
        <f>IF(A705="XFRA",IFERROR(_xlfn.SWITCH('Processing Settings'!K107,"New","INSERT","Update","UPDATE", "Delete","DELETE"),""),"")</f>
        <v/>
      </c>
    </row>
    <row r="706" spans="1:12">
      <c r="A706" s="119" t="str">
        <f>IF('Processing Settings'!C108="Xetra|Börse Frankfurt","XFRA","")</f>
        <v/>
      </c>
      <c r="B706" s="109" t="str">
        <f>IF('Processing Settings'!C108="Xetra|Börse Frankfurt",'Processing Settings'!A108,"#N/A")</f>
        <v>#N/A</v>
      </c>
      <c r="C706" s="109" t="str">
        <f>IF('Processing Settings'!C108="Xetra|Börse Frankfurt",'Processing Settings'!B108,"#N/A")</f>
        <v>#N/A</v>
      </c>
      <c r="D706" s="110" t="str">
        <f>IF('Processing Settings'!C108="Xetra|Börse Frankfurt",IF('Processing Settings'!D108="CBF(I)","CBL",'Processing Settings'!D108),"#N/A")</f>
        <v>#N/A</v>
      </c>
      <c r="E706" s="113" t="str">
        <f>IF('Processing Settings'!C108="Xetra|Börse Frankfurt",'Processing Settings'!E108,"#N/A")</f>
        <v>#N/A</v>
      </c>
      <c r="F706" s="113" t="str">
        <f>IF('Processing Settings'!C108="Xetra|Börse Frankfurt",'Processing Settings'!F108,"#N/A")</f>
        <v>#N/A</v>
      </c>
      <c r="G706" s="113" t="str">
        <f>IF(AND('Processing Settings'!C108="Xetra|Börse Frankfurt",'Processing Settings'!E108&lt;&gt;""),"DEF","#N/A")</f>
        <v>#N/A</v>
      </c>
      <c r="H706" s="130" t="str">
        <f>IF('Processing Settings'!C108="Xetra|Börse Frankfurt",_xlfn.SWITCH('Processing Settings'!G108,"Aggregation","AGGREGATE","Gross","GROSS","Netting ('UNWIND')","NET","Netting with Strange Nets ('NET/SPLIT')","NET","Aggregation with Linking","AGGREGATE"),"#N/A")</f>
        <v>#N/A</v>
      </c>
      <c r="I706" s="113" t="str">
        <f>IF('Processing Settings'!C108="Xetra|Börse Frankfurt",_xlfn.SWITCH('Processing Settings'!H108,"released","RELEASED","on hold","HOLD"),"#N/A")</f>
        <v>#N/A</v>
      </c>
      <c r="J706" s="129" t="str">
        <f>IF(A706="XFRA",IF('Processing Settings'!G108="Gross","",IF(OR('Processing Settings'!G108="Netting with Strange Nets ('NET/SPLIT')",'Processing Settings'!G108="Aggregation with Linking",'Processing Settings'!G108="Aggregation"),"NET/SPLIT","UNWIND")),"")</f>
        <v/>
      </c>
      <c r="K706" s="120" t="str">
        <f ca="1">IF(A706="XFRA",IF(ISNUMBER(YEAR('Signature Sheet'!$H$31)),'Signature Sheet'!H$31,NOW()),"")</f>
        <v/>
      </c>
      <c r="L706" s="119" t="str">
        <f>IF(A706="XFRA",IFERROR(_xlfn.SWITCH('Processing Settings'!K108,"New","INSERT","Update","UPDATE", "Delete","DELETE"),""),"")</f>
        <v/>
      </c>
    </row>
    <row r="707" spans="1:12">
      <c r="A707" s="119" t="str">
        <f>IF('Processing Settings'!C109="Xetra|Börse Frankfurt","XFRA","")</f>
        <v/>
      </c>
      <c r="B707" s="109" t="str">
        <f>IF('Processing Settings'!C109="Xetra|Börse Frankfurt",'Processing Settings'!A109,"#N/A")</f>
        <v>#N/A</v>
      </c>
      <c r="C707" s="109" t="str">
        <f>IF('Processing Settings'!C109="Xetra|Börse Frankfurt",'Processing Settings'!B109,"#N/A")</f>
        <v>#N/A</v>
      </c>
      <c r="D707" s="110" t="str">
        <f>IF('Processing Settings'!C109="Xetra|Börse Frankfurt",IF('Processing Settings'!D109="CBF(I)","CBL",'Processing Settings'!D109),"#N/A")</f>
        <v>#N/A</v>
      </c>
      <c r="E707" s="113" t="str">
        <f>IF('Processing Settings'!C109="Xetra|Börse Frankfurt",'Processing Settings'!E109,"#N/A")</f>
        <v>#N/A</v>
      </c>
      <c r="F707" s="113" t="str">
        <f>IF('Processing Settings'!C109="Xetra|Börse Frankfurt",'Processing Settings'!F109,"#N/A")</f>
        <v>#N/A</v>
      </c>
      <c r="G707" s="113" t="str">
        <f>IF(AND('Processing Settings'!C109="Xetra|Börse Frankfurt",'Processing Settings'!E109&lt;&gt;""),"DEF","#N/A")</f>
        <v>#N/A</v>
      </c>
      <c r="H707" s="130" t="str">
        <f>IF('Processing Settings'!C109="Xetra|Börse Frankfurt",_xlfn.SWITCH('Processing Settings'!G109,"Aggregation","AGGREGATE","Gross","GROSS","Netting ('UNWIND')","NET","Netting with Strange Nets ('NET/SPLIT')","NET","Aggregation with Linking","AGGREGATE"),"#N/A")</f>
        <v>#N/A</v>
      </c>
      <c r="I707" s="113" t="str">
        <f>IF('Processing Settings'!C109="Xetra|Börse Frankfurt",_xlfn.SWITCH('Processing Settings'!H109,"released","RELEASED","on hold","HOLD"),"#N/A")</f>
        <v>#N/A</v>
      </c>
      <c r="J707" s="129" t="str">
        <f>IF(A707="XFRA",IF('Processing Settings'!G109="Gross","",IF(OR('Processing Settings'!G109="Netting with Strange Nets ('NET/SPLIT')",'Processing Settings'!G109="Aggregation with Linking",'Processing Settings'!G109="Aggregation"),"NET/SPLIT","UNWIND")),"")</f>
        <v/>
      </c>
      <c r="K707" s="120" t="str">
        <f ca="1">IF(A707="XFRA",IF(ISNUMBER(YEAR('Signature Sheet'!$H$31)),'Signature Sheet'!H$31,NOW()),"")</f>
        <v/>
      </c>
      <c r="L707" s="119" t="str">
        <f>IF(A707="XFRA",IFERROR(_xlfn.SWITCH('Processing Settings'!K109,"New","INSERT","Update","UPDATE", "Delete","DELETE"),""),"")</f>
        <v/>
      </c>
    </row>
    <row r="708" spans="1:12">
      <c r="A708" s="119" t="str">
        <f>IF('Processing Settings'!C110="Xetra|Börse Frankfurt","XFRA","")</f>
        <v/>
      </c>
      <c r="B708" s="109" t="str">
        <f>IF('Processing Settings'!C110="Xetra|Börse Frankfurt",'Processing Settings'!A110,"#N/A")</f>
        <v>#N/A</v>
      </c>
      <c r="C708" s="109" t="str">
        <f>IF('Processing Settings'!C110="Xetra|Börse Frankfurt",'Processing Settings'!B110,"#N/A")</f>
        <v>#N/A</v>
      </c>
      <c r="D708" s="110" t="str">
        <f>IF('Processing Settings'!C110="Xetra|Börse Frankfurt",IF('Processing Settings'!D110="CBF(I)","CBL",'Processing Settings'!D110),"#N/A")</f>
        <v>#N/A</v>
      </c>
      <c r="E708" s="113" t="str">
        <f>IF('Processing Settings'!C110="Xetra|Börse Frankfurt",'Processing Settings'!E110,"#N/A")</f>
        <v>#N/A</v>
      </c>
      <c r="F708" s="113" t="str">
        <f>IF('Processing Settings'!C110="Xetra|Börse Frankfurt",'Processing Settings'!F110,"#N/A")</f>
        <v>#N/A</v>
      </c>
      <c r="G708" s="113" t="str">
        <f>IF(AND('Processing Settings'!C110="Xetra|Börse Frankfurt",'Processing Settings'!E110&lt;&gt;""),"DEF","#N/A")</f>
        <v>#N/A</v>
      </c>
      <c r="H708" s="130" t="str">
        <f>IF('Processing Settings'!C110="Xetra|Börse Frankfurt",_xlfn.SWITCH('Processing Settings'!G110,"Aggregation","AGGREGATE","Gross","GROSS","Netting ('UNWIND')","NET","Netting with Strange Nets ('NET/SPLIT')","NET","Aggregation with Linking","AGGREGATE"),"#N/A")</f>
        <v>#N/A</v>
      </c>
      <c r="I708" s="113" t="str">
        <f>IF('Processing Settings'!C110="Xetra|Börse Frankfurt",_xlfn.SWITCH('Processing Settings'!H110,"released","RELEASED","on hold","HOLD"),"#N/A")</f>
        <v>#N/A</v>
      </c>
      <c r="J708" s="129" t="str">
        <f>IF(A708="XFRA",IF('Processing Settings'!G110="Gross","",IF(OR('Processing Settings'!G110="Netting with Strange Nets ('NET/SPLIT')",'Processing Settings'!G110="Aggregation with Linking",'Processing Settings'!G110="Aggregation"),"NET/SPLIT","UNWIND")),"")</f>
        <v/>
      </c>
      <c r="K708" s="120" t="str">
        <f ca="1">IF(A708="XFRA",IF(ISNUMBER(YEAR('Signature Sheet'!$H$31)),'Signature Sheet'!H$31,NOW()),"")</f>
        <v/>
      </c>
      <c r="L708" s="119" t="str">
        <f>IF(A708="XFRA",IFERROR(_xlfn.SWITCH('Processing Settings'!K110,"New","INSERT","Update","UPDATE", "Delete","DELETE"),""),"")</f>
        <v/>
      </c>
    </row>
    <row r="709" spans="1:12">
      <c r="A709" s="119" t="str">
        <f>IF('Processing Settings'!C111="Xetra|Börse Frankfurt","XFRA","")</f>
        <v/>
      </c>
      <c r="B709" s="109" t="str">
        <f>IF('Processing Settings'!C111="Xetra|Börse Frankfurt",'Processing Settings'!A111,"#N/A")</f>
        <v>#N/A</v>
      </c>
      <c r="C709" s="109" t="str">
        <f>IF('Processing Settings'!C111="Xetra|Börse Frankfurt",'Processing Settings'!B111,"#N/A")</f>
        <v>#N/A</v>
      </c>
      <c r="D709" s="110" t="str">
        <f>IF('Processing Settings'!C111="Xetra|Börse Frankfurt",IF('Processing Settings'!D111="CBF(I)","CBL",'Processing Settings'!D111),"#N/A")</f>
        <v>#N/A</v>
      </c>
      <c r="E709" s="113" t="str">
        <f>IF('Processing Settings'!C111="Xetra|Börse Frankfurt",'Processing Settings'!E111,"#N/A")</f>
        <v>#N/A</v>
      </c>
      <c r="F709" s="113" t="str">
        <f>IF('Processing Settings'!C111="Xetra|Börse Frankfurt",'Processing Settings'!F111,"#N/A")</f>
        <v>#N/A</v>
      </c>
      <c r="G709" s="113" t="str">
        <f>IF(AND('Processing Settings'!C111="Xetra|Börse Frankfurt",'Processing Settings'!E111&lt;&gt;""),"DEF","#N/A")</f>
        <v>#N/A</v>
      </c>
      <c r="H709" s="130" t="str">
        <f>IF('Processing Settings'!C111="Xetra|Börse Frankfurt",_xlfn.SWITCH('Processing Settings'!G111,"Aggregation","AGGREGATE","Gross","GROSS","Netting ('UNWIND')","NET","Netting with Strange Nets ('NET/SPLIT')","NET","Aggregation with Linking","AGGREGATE"),"#N/A")</f>
        <v>#N/A</v>
      </c>
      <c r="I709" s="113" t="str">
        <f>IF('Processing Settings'!C111="Xetra|Börse Frankfurt",_xlfn.SWITCH('Processing Settings'!H111,"released","RELEASED","on hold","HOLD"),"#N/A")</f>
        <v>#N/A</v>
      </c>
      <c r="J709" s="129" t="str">
        <f>IF(A709="XFRA",IF('Processing Settings'!G111="Gross","",IF(OR('Processing Settings'!G111="Netting with Strange Nets ('NET/SPLIT')",'Processing Settings'!G111="Aggregation with Linking",'Processing Settings'!G111="Aggregation"),"NET/SPLIT","UNWIND")),"")</f>
        <v/>
      </c>
      <c r="K709" s="120" t="str">
        <f ca="1">IF(A709="XFRA",IF(ISNUMBER(YEAR('Signature Sheet'!$H$31)),'Signature Sheet'!H$31,NOW()),"")</f>
        <v/>
      </c>
      <c r="L709" s="119" t="str">
        <f>IF(A709="XFRA",IFERROR(_xlfn.SWITCH('Processing Settings'!K111,"New","INSERT","Update","UPDATE", "Delete","DELETE"),""),"")</f>
        <v/>
      </c>
    </row>
    <row r="710" spans="1:12">
      <c r="A710" s="119" t="str">
        <f>IF('Processing Settings'!C112="Xetra|Börse Frankfurt","XFRA","")</f>
        <v/>
      </c>
      <c r="B710" s="109" t="str">
        <f>IF('Processing Settings'!C112="Xetra|Börse Frankfurt",'Processing Settings'!A112,"#N/A")</f>
        <v>#N/A</v>
      </c>
      <c r="C710" s="109" t="str">
        <f>IF('Processing Settings'!C112="Xetra|Börse Frankfurt",'Processing Settings'!B112,"#N/A")</f>
        <v>#N/A</v>
      </c>
      <c r="D710" s="110" t="str">
        <f>IF('Processing Settings'!C112="Xetra|Börse Frankfurt",IF('Processing Settings'!D112="CBF(I)","CBL",'Processing Settings'!D112),"#N/A")</f>
        <v>#N/A</v>
      </c>
      <c r="E710" s="113" t="str">
        <f>IF('Processing Settings'!C112="Xetra|Börse Frankfurt",'Processing Settings'!E112,"#N/A")</f>
        <v>#N/A</v>
      </c>
      <c r="F710" s="113" t="str">
        <f>IF('Processing Settings'!C112="Xetra|Börse Frankfurt",'Processing Settings'!F112,"#N/A")</f>
        <v>#N/A</v>
      </c>
      <c r="G710" s="113" t="str">
        <f>IF(AND('Processing Settings'!C112="Xetra|Börse Frankfurt",'Processing Settings'!E112&lt;&gt;""),"DEF","#N/A")</f>
        <v>#N/A</v>
      </c>
      <c r="H710" s="130" t="str">
        <f>IF('Processing Settings'!C112="Xetra|Börse Frankfurt",_xlfn.SWITCH('Processing Settings'!G112,"Aggregation","AGGREGATE","Gross","GROSS","Netting ('UNWIND')","NET","Netting with Strange Nets ('NET/SPLIT')","NET","Aggregation with Linking","AGGREGATE"),"#N/A")</f>
        <v>#N/A</v>
      </c>
      <c r="I710" s="113" t="str">
        <f>IF('Processing Settings'!C112="Xetra|Börse Frankfurt",_xlfn.SWITCH('Processing Settings'!H112,"released","RELEASED","on hold","HOLD"),"#N/A")</f>
        <v>#N/A</v>
      </c>
      <c r="J710" s="129" t="str">
        <f>IF(A710="XFRA",IF('Processing Settings'!G112="Gross","",IF(OR('Processing Settings'!G112="Netting with Strange Nets ('NET/SPLIT')",'Processing Settings'!G112="Aggregation with Linking",'Processing Settings'!G112="Aggregation"),"NET/SPLIT","UNWIND")),"")</f>
        <v/>
      </c>
      <c r="K710" s="120" t="str">
        <f ca="1">IF(A710="XFRA",IF(ISNUMBER(YEAR('Signature Sheet'!$H$31)),'Signature Sheet'!H$31,NOW()),"")</f>
        <v/>
      </c>
      <c r="L710" s="119" t="str">
        <f>IF(A710="XFRA",IFERROR(_xlfn.SWITCH('Processing Settings'!K112,"New","INSERT","Update","UPDATE", "Delete","DELETE"),""),"")</f>
        <v/>
      </c>
    </row>
    <row r="711" spans="1:12">
      <c r="A711" s="119" t="str">
        <f>IF('Processing Settings'!C113="Xetra|Börse Frankfurt","XFRA","")</f>
        <v/>
      </c>
      <c r="B711" s="109" t="str">
        <f>IF('Processing Settings'!C113="Xetra|Börse Frankfurt",'Processing Settings'!A113,"#N/A")</f>
        <v>#N/A</v>
      </c>
      <c r="C711" s="109" t="str">
        <f>IF('Processing Settings'!C113="Xetra|Börse Frankfurt",'Processing Settings'!B113,"#N/A")</f>
        <v>#N/A</v>
      </c>
      <c r="D711" s="110" t="str">
        <f>IF('Processing Settings'!C113="Xetra|Börse Frankfurt",IF('Processing Settings'!D113="CBF(I)","CBL",'Processing Settings'!D113),"#N/A")</f>
        <v>#N/A</v>
      </c>
      <c r="E711" s="113" t="str">
        <f>IF('Processing Settings'!C113="Xetra|Börse Frankfurt",'Processing Settings'!E113,"#N/A")</f>
        <v>#N/A</v>
      </c>
      <c r="F711" s="113" t="str">
        <f>IF('Processing Settings'!C113="Xetra|Börse Frankfurt",'Processing Settings'!F113,"#N/A")</f>
        <v>#N/A</v>
      </c>
      <c r="G711" s="113" t="str">
        <f>IF(AND('Processing Settings'!C113="Xetra|Börse Frankfurt",'Processing Settings'!E113&lt;&gt;""),"DEF","#N/A")</f>
        <v>#N/A</v>
      </c>
      <c r="H711" s="130" t="str">
        <f>IF('Processing Settings'!C113="Xetra|Börse Frankfurt",_xlfn.SWITCH('Processing Settings'!G113,"Aggregation","AGGREGATE","Gross","GROSS","Netting ('UNWIND')","NET","Netting with Strange Nets ('NET/SPLIT')","NET","Aggregation with Linking","AGGREGATE"),"#N/A")</f>
        <v>#N/A</v>
      </c>
      <c r="I711" s="113" t="str">
        <f>IF('Processing Settings'!C113="Xetra|Börse Frankfurt",_xlfn.SWITCH('Processing Settings'!H113,"released","RELEASED","on hold","HOLD"),"#N/A")</f>
        <v>#N/A</v>
      </c>
      <c r="J711" s="129" t="str">
        <f>IF(A711="XFRA",IF('Processing Settings'!G113="Gross","",IF(OR('Processing Settings'!G113="Netting with Strange Nets ('NET/SPLIT')",'Processing Settings'!G113="Aggregation with Linking",'Processing Settings'!G113="Aggregation"),"NET/SPLIT","UNWIND")),"")</f>
        <v/>
      </c>
      <c r="K711" s="120" t="str">
        <f ca="1">IF(A711="XFRA",IF(ISNUMBER(YEAR('Signature Sheet'!$H$31)),'Signature Sheet'!H$31,NOW()),"")</f>
        <v/>
      </c>
      <c r="L711" s="119" t="str">
        <f>IF(A711="XFRA",IFERROR(_xlfn.SWITCH('Processing Settings'!K113,"New","INSERT","Update","UPDATE", "Delete","DELETE"),""),"")</f>
        <v/>
      </c>
    </row>
    <row r="712" spans="1:12">
      <c r="A712" s="119" t="str">
        <f>IF('Processing Settings'!C114="Xetra|Börse Frankfurt","XFRA","")</f>
        <v/>
      </c>
      <c r="B712" s="109" t="str">
        <f>IF('Processing Settings'!C114="Xetra|Börse Frankfurt",'Processing Settings'!A114,"#N/A")</f>
        <v>#N/A</v>
      </c>
      <c r="C712" s="109" t="str">
        <f>IF('Processing Settings'!C114="Xetra|Börse Frankfurt",'Processing Settings'!B114,"#N/A")</f>
        <v>#N/A</v>
      </c>
      <c r="D712" s="110" t="str">
        <f>IF('Processing Settings'!C114="Xetra|Börse Frankfurt",IF('Processing Settings'!D114="CBF(I)","CBL",'Processing Settings'!D114),"#N/A")</f>
        <v>#N/A</v>
      </c>
      <c r="E712" s="113" t="str">
        <f>IF('Processing Settings'!C114="Xetra|Börse Frankfurt",'Processing Settings'!E114,"#N/A")</f>
        <v>#N/A</v>
      </c>
      <c r="F712" s="113" t="str">
        <f>IF('Processing Settings'!C114="Xetra|Börse Frankfurt",'Processing Settings'!F114,"#N/A")</f>
        <v>#N/A</v>
      </c>
      <c r="G712" s="113" t="str">
        <f>IF(AND('Processing Settings'!C114="Xetra|Börse Frankfurt",'Processing Settings'!E114&lt;&gt;""),"DEF","#N/A")</f>
        <v>#N/A</v>
      </c>
      <c r="H712" s="130" t="str">
        <f>IF('Processing Settings'!C114="Xetra|Börse Frankfurt",_xlfn.SWITCH('Processing Settings'!G114,"Aggregation","AGGREGATE","Gross","GROSS","Netting ('UNWIND')","NET","Netting with Strange Nets ('NET/SPLIT')","NET","Aggregation with Linking","AGGREGATE"),"#N/A")</f>
        <v>#N/A</v>
      </c>
      <c r="I712" s="113" t="str">
        <f>IF('Processing Settings'!C114="Xetra|Börse Frankfurt",_xlfn.SWITCH('Processing Settings'!H114,"released","RELEASED","on hold","HOLD"),"#N/A")</f>
        <v>#N/A</v>
      </c>
      <c r="J712" s="129" t="str">
        <f>IF(A712="XFRA",IF('Processing Settings'!G114="Gross","",IF(OR('Processing Settings'!G114="Netting with Strange Nets ('NET/SPLIT')",'Processing Settings'!G114="Aggregation with Linking",'Processing Settings'!G114="Aggregation"),"NET/SPLIT","UNWIND")),"")</f>
        <v/>
      </c>
      <c r="K712" s="120" t="str">
        <f ca="1">IF(A712="XFRA",IF(ISNUMBER(YEAR('Signature Sheet'!$H$31)),'Signature Sheet'!H$31,NOW()),"")</f>
        <v/>
      </c>
      <c r="L712" s="119" t="str">
        <f>IF(A712="XFRA",IFERROR(_xlfn.SWITCH('Processing Settings'!K114,"New","INSERT","Update","UPDATE", "Delete","DELETE"),""),"")</f>
        <v/>
      </c>
    </row>
    <row r="713" spans="1:12">
      <c r="A713" s="119" t="str">
        <f>IF('Processing Settings'!C115="Xetra|Börse Frankfurt","XFRA","")</f>
        <v/>
      </c>
      <c r="B713" s="109" t="str">
        <f>IF('Processing Settings'!C115="Xetra|Börse Frankfurt",'Processing Settings'!A115,"#N/A")</f>
        <v>#N/A</v>
      </c>
      <c r="C713" s="109" t="str">
        <f>IF('Processing Settings'!C115="Xetra|Börse Frankfurt",'Processing Settings'!B115,"#N/A")</f>
        <v>#N/A</v>
      </c>
      <c r="D713" s="110" t="str">
        <f>IF('Processing Settings'!C115="Xetra|Börse Frankfurt",IF('Processing Settings'!D115="CBF(I)","CBL",'Processing Settings'!D115),"#N/A")</f>
        <v>#N/A</v>
      </c>
      <c r="E713" s="113" t="str">
        <f>IF('Processing Settings'!C115="Xetra|Börse Frankfurt",'Processing Settings'!E115,"#N/A")</f>
        <v>#N/A</v>
      </c>
      <c r="F713" s="113" t="str">
        <f>IF('Processing Settings'!C115="Xetra|Börse Frankfurt",'Processing Settings'!F115,"#N/A")</f>
        <v>#N/A</v>
      </c>
      <c r="G713" s="113" t="str">
        <f>IF(AND('Processing Settings'!C115="Xetra|Börse Frankfurt",'Processing Settings'!E115&lt;&gt;""),"DEF","#N/A")</f>
        <v>#N/A</v>
      </c>
      <c r="H713" s="130" t="str">
        <f>IF('Processing Settings'!C115="Xetra|Börse Frankfurt",_xlfn.SWITCH('Processing Settings'!G115,"Aggregation","AGGREGATE","Gross","GROSS","Netting ('UNWIND')","NET","Netting with Strange Nets ('NET/SPLIT')","NET","Aggregation with Linking","AGGREGATE"),"#N/A")</f>
        <v>#N/A</v>
      </c>
      <c r="I713" s="113" t="str">
        <f>IF('Processing Settings'!C115="Xetra|Börse Frankfurt",_xlfn.SWITCH('Processing Settings'!H115,"released","RELEASED","on hold","HOLD"),"#N/A")</f>
        <v>#N/A</v>
      </c>
      <c r="J713" s="129" t="str">
        <f>IF(A713="XFRA",IF('Processing Settings'!G115="Gross","",IF(OR('Processing Settings'!G115="Netting with Strange Nets ('NET/SPLIT')",'Processing Settings'!G115="Aggregation with Linking",'Processing Settings'!G115="Aggregation"),"NET/SPLIT","UNWIND")),"")</f>
        <v/>
      </c>
      <c r="K713" s="120" t="str">
        <f ca="1">IF(A713="XFRA",IF(ISNUMBER(YEAR('Signature Sheet'!$H$31)),'Signature Sheet'!H$31,NOW()),"")</f>
        <v/>
      </c>
      <c r="L713" s="119" t="str">
        <f>IF(A713="XFRA",IFERROR(_xlfn.SWITCH('Processing Settings'!K115,"New","INSERT","Update","UPDATE", "Delete","DELETE"),""),"")</f>
        <v/>
      </c>
    </row>
    <row r="714" spans="1:12">
      <c r="A714" s="119" t="str">
        <f>IF('Processing Settings'!C116="Xetra|Börse Frankfurt","XFRA","")</f>
        <v/>
      </c>
      <c r="B714" s="109" t="str">
        <f>IF('Processing Settings'!C116="Xetra|Börse Frankfurt",'Processing Settings'!A116,"#N/A")</f>
        <v>#N/A</v>
      </c>
      <c r="C714" s="109" t="str">
        <f>IF('Processing Settings'!C116="Xetra|Börse Frankfurt",'Processing Settings'!B116,"#N/A")</f>
        <v>#N/A</v>
      </c>
      <c r="D714" s="110" t="str">
        <f>IF('Processing Settings'!C116="Xetra|Börse Frankfurt",IF('Processing Settings'!D116="CBF(I)","CBL",'Processing Settings'!D116),"#N/A")</f>
        <v>#N/A</v>
      </c>
      <c r="E714" s="113" t="str">
        <f>IF('Processing Settings'!C116="Xetra|Börse Frankfurt",'Processing Settings'!E116,"#N/A")</f>
        <v>#N/A</v>
      </c>
      <c r="F714" s="113" t="str">
        <f>IF('Processing Settings'!C116="Xetra|Börse Frankfurt",'Processing Settings'!F116,"#N/A")</f>
        <v>#N/A</v>
      </c>
      <c r="G714" s="113" t="str">
        <f>IF(AND('Processing Settings'!C116="Xetra|Börse Frankfurt",'Processing Settings'!E116&lt;&gt;""),"DEF","#N/A")</f>
        <v>#N/A</v>
      </c>
      <c r="H714" s="130" t="str">
        <f>IF('Processing Settings'!C116="Xetra|Börse Frankfurt",_xlfn.SWITCH('Processing Settings'!G116,"Aggregation","AGGREGATE","Gross","GROSS","Netting ('UNWIND')","NET","Netting with Strange Nets ('NET/SPLIT')","NET","Aggregation with Linking","AGGREGATE"),"#N/A")</f>
        <v>#N/A</v>
      </c>
      <c r="I714" s="113" t="str">
        <f>IF('Processing Settings'!C116="Xetra|Börse Frankfurt",_xlfn.SWITCH('Processing Settings'!H116,"released","RELEASED","on hold","HOLD"),"#N/A")</f>
        <v>#N/A</v>
      </c>
      <c r="J714" s="129" t="str">
        <f>IF(A714="XFRA",IF('Processing Settings'!G116="Gross","",IF(OR('Processing Settings'!G116="Netting with Strange Nets ('NET/SPLIT')",'Processing Settings'!G116="Aggregation with Linking",'Processing Settings'!G116="Aggregation"),"NET/SPLIT","UNWIND")),"")</f>
        <v/>
      </c>
      <c r="K714" s="120" t="str">
        <f ca="1">IF(A714="XFRA",IF(ISNUMBER(YEAR('Signature Sheet'!$H$31)),'Signature Sheet'!H$31,NOW()),"")</f>
        <v/>
      </c>
      <c r="L714" s="119" t="str">
        <f>IF(A714="XFRA",IFERROR(_xlfn.SWITCH('Processing Settings'!K116,"New","INSERT","Update","UPDATE", "Delete","DELETE"),""),"")</f>
        <v/>
      </c>
    </row>
    <row r="715" spans="1:12">
      <c r="A715" s="119" t="str">
        <f>IF('Processing Settings'!C117="Xetra|Börse Frankfurt","XFRA","")</f>
        <v/>
      </c>
      <c r="B715" s="109" t="str">
        <f>IF('Processing Settings'!C117="Xetra|Börse Frankfurt",'Processing Settings'!A117,"#N/A")</f>
        <v>#N/A</v>
      </c>
      <c r="C715" s="109" t="str">
        <f>IF('Processing Settings'!C117="Xetra|Börse Frankfurt",'Processing Settings'!B117,"#N/A")</f>
        <v>#N/A</v>
      </c>
      <c r="D715" s="110" t="str">
        <f>IF('Processing Settings'!C117="Xetra|Börse Frankfurt",IF('Processing Settings'!D117="CBF(I)","CBL",'Processing Settings'!D117),"#N/A")</f>
        <v>#N/A</v>
      </c>
      <c r="E715" s="113" t="str">
        <f>IF('Processing Settings'!C117="Xetra|Börse Frankfurt",'Processing Settings'!E117,"#N/A")</f>
        <v>#N/A</v>
      </c>
      <c r="F715" s="113" t="str">
        <f>IF('Processing Settings'!C117="Xetra|Börse Frankfurt",'Processing Settings'!F117,"#N/A")</f>
        <v>#N/A</v>
      </c>
      <c r="G715" s="113" t="str">
        <f>IF(AND('Processing Settings'!C117="Xetra|Börse Frankfurt",'Processing Settings'!E117&lt;&gt;""),"DEF","#N/A")</f>
        <v>#N/A</v>
      </c>
      <c r="H715" s="130" t="str">
        <f>IF('Processing Settings'!C117="Xetra|Börse Frankfurt",_xlfn.SWITCH('Processing Settings'!G117,"Aggregation","AGGREGATE","Gross","GROSS","Netting ('UNWIND')","NET","Netting with Strange Nets ('NET/SPLIT')","NET","Aggregation with Linking","AGGREGATE"),"#N/A")</f>
        <v>#N/A</v>
      </c>
      <c r="I715" s="113" t="str">
        <f>IF('Processing Settings'!C117="Xetra|Börse Frankfurt",_xlfn.SWITCH('Processing Settings'!H117,"released","RELEASED","on hold","HOLD"),"#N/A")</f>
        <v>#N/A</v>
      </c>
      <c r="J715" s="129" t="str">
        <f>IF(A715="XFRA",IF('Processing Settings'!G117="Gross","",IF(OR('Processing Settings'!G117="Netting with Strange Nets ('NET/SPLIT')",'Processing Settings'!G117="Aggregation with Linking",'Processing Settings'!G117="Aggregation"),"NET/SPLIT","UNWIND")),"")</f>
        <v/>
      </c>
      <c r="K715" s="120" t="str">
        <f ca="1">IF(A715="XFRA",IF(ISNUMBER(YEAR('Signature Sheet'!$H$31)),'Signature Sheet'!H$31,NOW()),"")</f>
        <v/>
      </c>
      <c r="L715" s="119" t="str">
        <f>IF(A715="XFRA",IFERROR(_xlfn.SWITCH('Processing Settings'!K117,"New","INSERT","Update","UPDATE", "Delete","DELETE"),""),"")</f>
        <v/>
      </c>
    </row>
    <row r="716" spans="1:12">
      <c r="A716" s="119" t="str">
        <f>IF('Processing Settings'!C118="Xetra|Börse Frankfurt","XFRA","")</f>
        <v/>
      </c>
      <c r="B716" s="109" t="str">
        <f>IF('Processing Settings'!C118="Xetra|Börse Frankfurt",'Processing Settings'!A118,"#N/A")</f>
        <v>#N/A</v>
      </c>
      <c r="C716" s="109" t="str">
        <f>IF('Processing Settings'!C118="Xetra|Börse Frankfurt",'Processing Settings'!B118,"#N/A")</f>
        <v>#N/A</v>
      </c>
      <c r="D716" s="110" t="str">
        <f>IF('Processing Settings'!C118="Xetra|Börse Frankfurt",IF('Processing Settings'!D118="CBF(I)","CBL",'Processing Settings'!D118),"#N/A")</f>
        <v>#N/A</v>
      </c>
      <c r="E716" s="113" t="str">
        <f>IF('Processing Settings'!C118="Xetra|Börse Frankfurt",'Processing Settings'!E118,"#N/A")</f>
        <v>#N/A</v>
      </c>
      <c r="F716" s="113" t="str">
        <f>IF('Processing Settings'!C118="Xetra|Börse Frankfurt",'Processing Settings'!F118,"#N/A")</f>
        <v>#N/A</v>
      </c>
      <c r="G716" s="113" t="str">
        <f>IF(AND('Processing Settings'!C118="Xetra|Börse Frankfurt",'Processing Settings'!E118&lt;&gt;""),"DEF","#N/A")</f>
        <v>#N/A</v>
      </c>
      <c r="H716" s="130" t="str">
        <f>IF('Processing Settings'!C118="Xetra|Börse Frankfurt",_xlfn.SWITCH('Processing Settings'!G118,"Aggregation","AGGREGATE","Gross","GROSS","Netting ('UNWIND')","NET","Netting with Strange Nets ('NET/SPLIT')","NET","Aggregation with Linking","AGGREGATE"),"#N/A")</f>
        <v>#N/A</v>
      </c>
      <c r="I716" s="113" t="str">
        <f>IF('Processing Settings'!C118="Xetra|Börse Frankfurt",_xlfn.SWITCH('Processing Settings'!H118,"released","RELEASED","on hold","HOLD"),"#N/A")</f>
        <v>#N/A</v>
      </c>
      <c r="J716" s="129" t="str">
        <f>IF(A716="XFRA",IF('Processing Settings'!G118="Gross","",IF(OR('Processing Settings'!G118="Netting with Strange Nets ('NET/SPLIT')",'Processing Settings'!G118="Aggregation with Linking",'Processing Settings'!G118="Aggregation"),"NET/SPLIT","UNWIND")),"")</f>
        <v/>
      </c>
      <c r="K716" s="120" t="str">
        <f ca="1">IF(A716="XFRA",IF(ISNUMBER(YEAR('Signature Sheet'!$H$31)),'Signature Sheet'!H$31,NOW()),"")</f>
        <v/>
      </c>
      <c r="L716" s="119" t="str">
        <f>IF(A716="XFRA",IFERROR(_xlfn.SWITCH('Processing Settings'!K118,"New","INSERT","Update","UPDATE", "Delete","DELETE"),""),"")</f>
        <v/>
      </c>
    </row>
    <row r="717" spans="1:12">
      <c r="A717" s="119" t="str">
        <f>IF('Processing Settings'!C119="Xetra|Börse Frankfurt","XFRA","")</f>
        <v/>
      </c>
      <c r="B717" s="109" t="str">
        <f>IF('Processing Settings'!C119="Xetra|Börse Frankfurt",'Processing Settings'!A119,"#N/A")</f>
        <v>#N/A</v>
      </c>
      <c r="C717" s="109" t="str">
        <f>IF('Processing Settings'!C119="Xetra|Börse Frankfurt",'Processing Settings'!B119,"#N/A")</f>
        <v>#N/A</v>
      </c>
      <c r="D717" s="110" t="str">
        <f>IF('Processing Settings'!C119="Xetra|Börse Frankfurt",IF('Processing Settings'!D119="CBF(I)","CBL",'Processing Settings'!D119),"#N/A")</f>
        <v>#N/A</v>
      </c>
      <c r="E717" s="113" t="str">
        <f>IF('Processing Settings'!C119="Xetra|Börse Frankfurt",'Processing Settings'!E119,"#N/A")</f>
        <v>#N/A</v>
      </c>
      <c r="F717" s="113" t="str">
        <f>IF('Processing Settings'!C119="Xetra|Börse Frankfurt",'Processing Settings'!F119,"#N/A")</f>
        <v>#N/A</v>
      </c>
      <c r="G717" s="113" t="str">
        <f>IF(AND('Processing Settings'!C119="Xetra|Börse Frankfurt",'Processing Settings'!E119&lt;&gt;""),"DEF","#N/A")</f>
        <v>#N/A</v>
      </c>
      <c r="H717" s="130" t="str">
        <f>IF('Processing Settings'!C119="Xetra|Börse Frankfurt",_xlfn.SWITCH('Processing Settings'!G119,"Aggregation","AGGREGATE","Gross","GROSS","Netting ('UNWIND')","NET","Netting with Strange Nets ('NET/SPLIT')","NET","Aggregation with Linking","AGGREGATE"),"#N/A")</f>
        <v>#N/A</v>
      </c>
      <c r="I717" s="113" t="str">
        <f>IF('Processing Settings'!C119="Xetra|Börse Frankfurt",_xlfn.SWITCH('Processing Settings'!H119,"released","RELEASED","on hold","HOLD"),"#N/A")</f>
        <v>#N/A</v>
      </c>
      <c r="J717" s="129" t="str">
        <f>IF(A717="XFRA",IF('Processing Settings'!G119="Gross","",IF(OR('Processing Settings'!G119="Netting with Strange Nets ('NET/SPLIT')",'Processing Settings'!G119="Aggregation with Linking",'Processing Settings'!G119="Aggregation"),"NET/SPLIT","UNWIND")),"")</f>
        <v/>
      </c>
      <c r="K717" s="120" t="str">
        <f ca="1">IF(A717="XFRA",IF(ISNUMBER(YEAR('Signature Sheet'!$H$31)),'Signature Sheet'!H$31,NOW()),"")</f>
        <v/>
      </c>
      <c r="L717" s="119" t="str">
        <f>IF(A717="XFRA",IFERROR(_xlfn.SWITCH('Processing Settings'!K119,"New","INSERT","Update","UPDATE", "Delete","DELETE"),""),"")</f>
        <v/>
      </c>
    </row>
    <row r="718" spans="1:12">
      <c r="A718" s="119" t="str">
        <f>IF('Processing Settings'!C120="Xetra|Börse Frankfurt","XFRA","")</f>
        <v/>
      </c>
      <c r="B718" s="109" t="str">
        <f>IF('Processing Settings'!C120="Xetra|Börse Frankfurt",'Processing Settings'!A120,"#N/A")</f>
        <v>#N/A</v>
      </c>
      <c r="C718" s="109" t="str">
        <f>IF('Processing Settings'!C120="Xetra|Börse Frankfurt",'Processing Settings'!B120,"#N/A")</f>
        <v>#N/A</v>
      </c>
      <c r="D718" s="110" t="str">
        <f>IF('Processing Settings'!C120="Xetra|Börse Frankfurt",IF('Processing Settings'!D120="CBF(I)","CBL",'Processing Settings'!D120),"#N/A")</f>
        <v>#N/A</v>
      </c>
      <c r="E718" s="113" t="str">
        <f>IF('Processing Settings'!C120="Xetra|Börse Frankfurt",'Processing Settings'!E120,"#N/A")</f>
        <v>#N/A</v>
      </c>
      <c r="F718" s="113" t="str">
        <f>IF('Processing Settings'!C120="Xetra|Börse Frankfurt",'Processing Settings'!F120,"#N/A")</f>
        <v>#N/A</v>
      </c>
      <c r="G718" s="113" t="str">
        <f>IF(AND('Processing Settings'!C120="Xetra|Börse Frankfurt",'Processing Settings'!E120&lt;&gt;""),"DEF","#N/A")</f>
        <v>#N/A</v>
      </c>
      <c r="H718" s="130" t="str">
        <f>IF('Processing Settings'!C120="Xetra|Börse Frankfurt",_xlfn.SWITCH('Processing Settings'!G120,"Aggregation","AGGREGATE","Gross","GROSS","Netting ('UNWIND')","NET","Netting with Strange Nets ('NET/SPLIT')","NET","Aggregation with Linking","AGGREGATE"),"#N/A")</f>
        <v>#N/A</v>
      </c>
      <c r="I718" s="113" t="str">
        <f>IF('Processing Settings'!C120="Xetra|Börse Frankfurt",_xlfn.SWITCH('Processing Settings'!H120,"released","RELEASED","on hold","HOLD"),"#N/A")</f>
        <v>#N/A</v>
      </c>
      <c r="J718" s="129" t="str">
        <f>IF(A718="XFRA",IF('Processing Settings'!G120="Gross","",IF(OR('Processing Settings'!G120="Netting with Strange Nets ('NET/SPLIT')",'Processing Settings'!G120="Aggregation with Linking",'Processing Settings'!G120="Aggregation"),"NET/SPLIT","UNWIND")),"")</f>
        <v/>
      </c>
      <c r="K718" s="120" t="str">
        <f ca="1">IF(A718="XFRA",IF(ISNUMBER(YEAR('Signature Sheet'!$H$31)),'Signature Sheet'!H$31,NOW()),"")</f>
        <v/>
      </c>
      <c r="L718" s="119" t="str">
        <f>IF(A718="XFRA",IFERROR(_xlfn.SWITCH('Processing Settings'!K120,"New","INSERT","Update","UPDATE", "Delete","DELETE"),""),"")</f>
        <v/>
      </c>
    </row>
    <row r="719" spans="1:12">
      <c r="A719" s="119" t="str">
        <f>IF('Processing Settings'!C121="Xetra|Börse Frankfurt","XFRA","")</f>
        <v/>
      </c>
      <c r="B719" s="109" t="str">
        <f>IF('Processing Settings'!C121="Xetra|Börse Frankfurt",'Processing Settings'!A121,"#N/A")</f>
        <v>#N/A</v>
      </c>
      <c r="C719" s="109" t="str">
        <f>IF('Processing Settings'!C121="Xetra|Börse Frankfurt",'Processing Settings'!B121,"#N/A")</f>
        <v>#N/A</v>
      </c>
      <c r="D719" s="110" t="str">
        <f>IF('Processing Settings'!C121="Xetra|Börse Frankfurt",IF('Processing Settings'!D121="CBF(I)","CBL",'Processing Settings'!D121),"#N/A")</f>
        <v>#N/A</v>
      </c>
      <c r="E719" s="113" t="str">
        <f>IF('Processing Settings'!C121="Xetra|Börse Frankfurt",'Processing Settings'!E121,"#N/A")</f>
        <v>#N/A</v>
      </c>
      <c r="F719" s="113" t="str">
        <f>IF('Processing Settings'!C121="Xetra|Börse Frankfurt",'Processing Settings'!F121,"#N/A")</f>
        <v>#N/A</v>
      </c>
      <c r="G719" s="113" t="str">
        <f>IF(AND('Processing Settings'!C121="Xetra|Börse Frankfurt",'Processing Settings'!E121&lt;&gt;""),"DEF","#N/A")</f>
        <v>#N/A</v>
      </c>
      <c r="H719" s="130" t="str">
        <f>IF('Processing Settings'!C121="Xetra|Börse Frankfurt",_xlfn.SWITCH('Processing Settings'!G121,"Aggregation","AGGREGATE","Gross","GROSS","Netting ('UNWIND')","NET","Netting with Strange Nets ('NET/SPLIT')","NET","Aggregation with Linking","AGGREGATE"),"#N/A")</f>
        <v>#N/A</v>
      </c>
      <c r="I719" s="113" t="str">
        <f>IF('Processing Settings'!C121="Xetra|Börse Frankfurt",_xlfn.SWITCH('Processing Settings'!H121,"released","RELEASED","on hold","HOLD"),"#N/A")</f>
        <v>#N/A</v>
      </c>
      <c r="J719" s="129" t="str">
        <f>IF(A719="XFRA",IF('Processing Settings'!G121="Gross","",IF(OR('Processing Settings'!G121="Netting with Strange Nets ('NET/SPLIT')",'Processing Settings'!G121="Aggregation with Linking",'Processing Settings'!G121="Aggregation"),"NET/SPLIT","UNWIND")),"")</f>
        <v/>
      </c>
      <c r="K719" s="120" t="str">
        <f ca="1">IF(A719="XFRA",IF(ISNUMBER(YEAR('Signature Sheet'!$H$31)),'Signature Sheet'!H$31,NOW()),"")</f>
        <v/>
      </c>
      <c r="L719" s="119" t="str">
        <f>IF(A719="XFRA",IFERROR(_xlfn.SWITCH('Processing Settings'!K121,"New","INSERT","Update","UPDATE", "Delete","DELETE"),""),"")</f>
        <v/>
      </c>
    </row>
    <row r="720" spans="1:12">
      <c r="A720" s="119" t="str">
        <f>IF('Processing Settings'!C122="Xetra|Börse Frankfurt","XFRA","")</f>
        <v/>
      </c>
      <c r="B720" s="109" t="str">
        <f>IF('Processing Settings'!C122="Xetra|Börse Frankfurt",'Processing Settings'!A122,"#N/A")</f>
        <v>#N/A</v>
      </c>
      <c r="C720" s="109" t="str">
        <f>IF('Processing Settings'!C122="Xetra|Börse Frankfurt",'Processing Settings'!B122,"#N/A")</f>
        <v>#N/A</v>
      </c>
      <c r="D720" s="110" t="str">
        <f>IF('Processing Settings'!C122="Xetra|Börse Frankfurt",IF('Processing Settings'!D122="CBF(I)","CBL",'Processing Settings'!D122),"#N/A")</f>
        <v>#N/A</v>
      </c>
      <c r="E720" s="113" t="str">
        <f>IF('Processing Settings'!C122="Xetra|Börse Frankfurt",'Processing Settings'!E122,"#N/A")</f>
        <v>#N/A</v>
      </c>
      <c r="F720" s="113" t="str">
        <f>IF('Processing Settings'!C122="Xetra|Börse Frankfurt",'Processing Settings'!F122,"#N/A")</f>
        <v>#N/A</v>
      </c>
      <c r="G720" s="113" t="str">
        <f>IF(AND('Processing Settings'!C122="Xetra|Börse Frankfurt",'Processing Settings'!E122&lt;&gt;""),"DEF","#N/A")</f>
        <v>#N/A</v>
      </c>
      <c r="H720" s="130" t="str">
        <f>IF('Processing Settings'!C122="Xetra|Börse Frankfurt",_xlfn.SWITCH('Processing Settings'!G122,"Aggregation","AGGREGATE","Gross","GROSS","Netting ('UNWIND')","NET","Netting with Strange Nets ('NET/SPLIT')","NET","Aggregation with Linking","AGGREGATE"),"#N/A")</f>
        <v>#N/A</v>
      </c>
      <c r="I720" s="113" t="str">
        <f>IF('Processing Settings'!C122="Xetra|Börse Frankfurt",_xlfn.SWITCH('Processing Settings'!H122,"released","RELEASED","on hold","HOLD"),"#N/A")</f>
        <v>#N/A</v>
      </c>
      <c r="J720" s="129" t="str">
        <f>IF(A720="XFRA",IF('Processing Settings'!G122="Gross","",IF(OR('Processing Settings'!G122="Netting with Strange Nets ('NET/SPLIT')",'Processing Settings'!G122="Aggregation with Linking",'Processing Settings'!G122="Aggregation"),"NET/SPLIT","UNWIND")),"")</f>
        <v/>
      </c>
      <c r="K720" s="120" t="str">
        <f ca="1">IF(A720="XFRA",IF(ISNUMBER(YEAR('Signature Sheet'!$H$31)),'Signature Sheet'!H$31,NOW()),"")</f>
        <v/>
      </c>
      <c r="L720" s="119" t="str">
        <f>IF(A720="XFRA",IFERROR(_xlfn.SWITCH('Processing Settings'!K122,"New","INSERT","Update","UPDATE", "Delete","DELETE"),""),"")</f>
        <v/>
      </c>
    </row>
    <row r="721" spans="1:12">
      <c r="A721" s="119" t="str">
        <f>IF('Processing Settings'!C123="Xetra|Börse Frankfurt","XFRA","")</f>
        <v/>
      </c>
      <c r="B721" s="109" t="str">
        <f>IF('Processing Settings'!C123="Xetra|Börse Frankfurt",'Processing Settings'!A123,"#N/A")</f>
        <v>#N/A</v>
      </c>
      <c r="C721" s="109" t="str">
        <f>IF('Processing Settings'!C123="Xetra|Börse Frankfurt",'Processing Settings'!B123,"#N/A")</f>
        <v>#N/A</v>
      </c>
      <c r="D721" s="110" t="str">
        <f>IF('Processing Settings'!C123="Xetra|Börse Frankfurt",IF('Processing Settings'!D123="CBF(I)","CBL",'Processing Settings'!D123),"#N/A")</f>
        <v>#N/A</v>
      </c>
      <c r="E721" s="113" t="str">
        <f>IF('Processing Settings'!C123="Xetra|Börse Frankfurt",'Processing Settings'!E123,"#N/A")</f>
        <v>#N/A</v>
      </c>
      <c r="F721" s="113" t="str">
        <f>IF('Processing Settings'!C123="Xetra|Börse Frankfurt",'Processing Settings'!F123,"#N/A")</f>
        <v>#N/A</v>
      </c>
      <c r="G721" s="113" t="str">
        <f>IF(AND('Processing Settings'!C123="Xetra|Börse Frankfurt",'Processing Settings'!E123&lt;&gt;""),"DEF","#N/A")</f>
        <v>#N/A</v>
      </c>
      <c r="H721" s="130" t="str">
        <f>IF('Processing Settings'!C123="Xetra|Börse Frankfurt",_xlfn.SWITCH('Processing Settings'!G123,"Aggregation","AGGREGATE","Gross","GROSS","Netting ('UNWIND')","NET","Netting with Strange Nets ('NET/SPLIT')","NET","Aggregation with Linking","AGGREGATE"),"#N/A")</f>
        <v>#N/A</v>
      </c>
      <c r="I721" s="113" t="str">
        <f>IF('Processing Settings'!C123="Xetra|Börse Frankfurt",_xlfn.SWITCH('Processing Settings'!H123,"released","RELEASED","on hold","HOLD"),"#N/A")</f>
        <v>#N/A</v>
      </c>
      <c r="J721" s="129" t="str">
        <f>IF(A721="XFRA",IF('Processing Settings'!G123="Gross","",IF(OR('Processing Settings'!G123="Netting with Strange Nets ('NET/SPLIT')",'Processing Settings'!G123="Aggregation with Linking",'Processing Settings'!G123="Aggregation"),"NET/SPLIT","UNWIND")),"")</f>
        <v/>
      </c>
      <c r="K721" s="120" t="str">
        <f ca="1">IF(A721="XFRA",IF(ISNUMBER(YEAR('Signature Sheet'!$H$31)),'Signature Sheet'!H$31,NOW()),"")</f>
        <v/>
      </c>
      <c r="L721" s="119" t="str">
        <f>IF(A721="XFRA",IFERROR(_xlfn.SWITCH('Processing Settings'!K123,"New","INSERT","Update","UPDATE", "Delete","DELETE"),""),"")</f>
        <v/>
      </c>
    </row>
    <row r="722" spans="1:12">
      <c r="A722" s="119" t="str">
        <f>IF('Processing Settings'!C124="Xetra|Börse Frankfurt","XFRA","")</f>
        <v/>
      </c>
      <c r="B722" s="109" t="str">
        <f>IF('Processing Settings'!C124="Xetra|Börse Frankfurt",'Processing Settings'!A124,"#N/A")</f>
        <v>#N/A</v>
      </c>
      <c r="C722" s="109" t="str">
        <f>IF('Processing Settings'!C124="Xetra|Börse Frankfurt",'Processing Settings'!B124,"#N/A")</f>
        <v>#N/A</v>
      </c>
      <c r="D722" s="110" t="str">
        <f>IF('Processing Settings'!C124="Xetra|Börse Frankfurt",IF('Processing Settings'!D124="CBF(I)","CBL",'Processing Settings'!D124),"#N/A")</f>
        <v>#N/A</v>
      </c>
      <c r="E722" s="113" t="str">
        <f>IF('Processing Settings'!C124="Xetra|Börse Frankfurt",'Processing Settings'!E124,"#N/A")</f>
        <v>#N/A</v>
      </c>
      <c r="F722" s="113" t="str">
        <f>IF('Processing Settings'!C124="Xetra|Börse Frankfurt",'Processing Settings'!F124,"#N/A")</f>
        <v>#N/A</v>
      </c>
      <c r="G722" s="113" t="str">
        <f>IF(AND('Processing Settings'!C124="Xetra|Börse Frankfurt",'Processing Settings'!E124&lt;&gt;""),"DEF","#N/A")</f>
        <v>#N/A</v>
      </c>
      <c r="H722" s="130" t="str">
        <f>IF('Processing Settings'!C124="Xetra|Börse Frankfurt",_xlfn.SWITCH('Processing Settings'!G124,"Aggregation","AGGREGATE","Gross","GROSS","Netting ('UNWIND')","NET","Netting with Strange Nets ('NET/SPLIT')","NET","Aggregation with Linking","AGGREGATE"),"#N/A")</f>
        <v>#N/A</v>
      </c>
      <c r="I722" s="113" t="str">
        <f>IF('Processing Settings'!C124="Xetra|Börse Frankfurt",_xlfn.SWITCH('Processing Settings'!H124,"released","RELEASED","on hold","HOLD"),"#N/A")</f>
        <v>#N/A</v>
      </c>
      <c r="J722" s="129" t="str">
        <f>IF(A722="XFRA",IF('Processing Settings'!G124="Gross","",IF(OR('Processing Settings'!G124="Netting with Strange Nets ('NET/SPLIT')",'Processing Settings'!G124="Aggregation with Linking",'Processing Settings'!G124="Aggregation"),"NET/SPLIT","UNWIND")),"")</f>
        <v/>
      </c>
      <c r="K722" s="120" t="str">
        <f ca="1">IF(A722="XFRA",IF(ISNUMBER(YEAR('Signature Sheet'!$H$31)),'Signature Sheet'!H$31,NOW()),"")</f>
        <v/>
      </c>
      <c r="L722" s="119" t="str">
        <f>IF(A722="XFRA",IFERROR(_xlfn.SWITCH('Processing Settings'!K124,"New","INSERT","Update","UPDATE", "Delete","DELETE"),""),"")</f>
        <v/>
      </c>
    </row>
    <row r="723" spans="1:12">
      <c r="A723" s="119" t="str">
        <f>IF('Processing Settings'!C125="Xetra|Börse Frankfurt","XFRA","")</f>
        <v/>
      </c>
      <c r="B723" s="109" t="str">
        <f>IF('Processing Settings'!C125="Xetra|Börse Frankfurt",'Processing Settings'!A125,"#N/A")</f>
        <v>#N/A</v>
      </c>
      <c r="C723" s="109" t="str">
        <f>IF('Processing Settings'!C125="Xetra|Börse Frankfurt",'Processing Settings'!B125,"#N/A")</f>
        <v>#N/A</v>
      </c>
      <c r="D723" s="110" t="str">
        <f>IF('Processing Settings'!C125="Xetra|Börse Frankfurt",IF('Processing Settings'!D125="CBF(I)","CBL",'Processing Settings'!D125),"#N/A")</f>
        <v>#N/A</v>
      </c>
      <c r="E723" s="113" t="str">
        <f>IF('Processing Settings'!C125="Xetra|Börse Frankfurt",'Processing Settings'!E125,"#N/A")</f>
        <v>#N/A</v>
      </c>
      <c r="F723" s="113" t="str">
        <f>IF('Processing Settings'!C125="Xetra|Börse Frankfurt",'Processing Settings'!F125,"#N/A")</f>
        <v>#N/A</v>
      </c>
      <c r="G723" s="113" t="str">
        <f>IF(AND('Processing Settings'!C125="Xetra|Börse Frankfurt",'Processing Settings'!E125&lt;&gt;""),"DEF","#N/A")</f>
        <v>#N/A</v>
      </c>
      <c r="H723" s="130" t="str">
        <f>IF('Processing Settings'!C125="Xetra|Börse Frankfurt",_xlfn.SWITCH('Processing Settings'!G125,"Aggregation","AGGREGATE","Gross","GROSS","Netting ('UNWIND')","NET","Netting with Strange Nets ('NET/SPLIT')","NET","Aggregation with Linking","AGGREGATE"),"#N/A")</f>
        <v>#N/A</v>
      </c>
      <c r="I723" s="113" t="str">
        <f>IF('Processing Settings'!C125="Xetra|Börse Frankfurt",_xlfn.SWITCH('Processing Settings'!H125,"released","RELEASED","on hold","HOLD"),"#N/A")</f>
        <v>#N/A</v>
      </c>
      <c r="J723" s="129" t="str">
        <f>IF(A723="XFRA",IF('Processing Settings'!G125="Gross","",IF(OR('Processing Settings'!G125="Netting with Strange Nets ('NET/SPLIT')",'Processing Settings'!G125="Aggregation with Linking",'Processing Settings'!G125="Aggregation"),"NET/SPLIT","UNWIND")),"")</f>
        <v/>
      </c>
      <c r="K723" s="120" t="str">
        <f ca="1">IF(A723="XFRA",IF(ISNUMBER(YEAR('Signature Sheet'!$H$31)),'Signature Sheet'!H$31,NOW()),"")</f>
        <v/>
      </c>
      <c r="L723" s="119" t="str">
        <f>IF(A723="XFRA",IFERROR(_xlfn.SWITCH('Processing Settings'!K125,"New","INSERT","Update","UPDATE", "Delete","DELETE"),""),"")</f>
        <v/>
      </c>
    </row>
    <row r="724" spans="1:12">
      <c r="A724" s="119" t="str">
        <f>IF('Processing Settings'!C126="Xetra|Börse Frankfurt","XFRA","")</f>
        <v/>
      </c>
      <c r="B724" s="109" t="str">
        <f>IF('Processing Settings'!C126="Xetra|Börse Frankfurt",'Processing Settings'!A126,"#N/A")</f>
        <v>#N/A</v>
      </c>
      <c r="C724" s="109" t="str">
        <f>IF('Processing Settings'!C126="Xetra|Börse Frankfurt",'Processing Settings'!B126,"#N/A")</f>
        <v>#N/A</v>
      </c>
      <c r="D724" s="110" t="str">
        <f>IF('Processing Settings'!C126="Xetra|Börse Frankfurt",IF('Processing Settings'!D126="CBF(I)","CBL",'Processing Settings'!D126),"#N/A")</f>
        <v>#N/A</v>
      </c>
      <c r="E724" s="113" t="str">
        <f>IF('Processing Settings'!C126="Xetra|Börse Frankfurt",'Processing Settings'!E126,"#N/A")</f>
        <v>#N/A</v>
      </c>
      <c r="F724" s="113" t="str">
        <f>IF('Processing Settings'!C126="Xetra|Börse Frankfurt",'Processing Settings'!F126,"#N/A")</f>
        <v>#N/A</v>
      </c>
      <c r="G724" s="113" t="str">
        <f>IF(AND('Processing Settings'!C126="Xetra|Börse Frankfurt",'Processing Settings'!E126&lt;&gt;""),"DEF","#N/A")</f>
        <v>#N/A</v>
      </c>
      <c r="H724" s="130" t="str">
        <f>IF('Processing Settings'!C126="Xetra|Börse Frankfurt",_xlfn.SWITCH('Processing Settings'!G126,"Aggregation","AGGREGATE","Gross","GROSS","Netting ('UNWIND')","NET","Netting with Strange Nets ('NET/SPLIT')","NET","Aggregation with Linking","AGGREGATE"),"#N/A")</f>
        <v>#N/A</v>
      </c>
      <c r="I724" s="113" t="str">
        <f>IF('Processing Settings'!C126="Xetra|Börse Frankfurt",_xlfn.SWITCH('Processing Settings'!H126,"released","RELEASED","on hold","HOLD"),"#N/A")</f>
        <v>#N/A</v>
      </c>
      <c r="J724" s="129" t="str">
        <f>IF(A724="XFRA",IF('Processing Settings'!G126="Gross","",IF(OR('Processing Settings'!G126="Netting with Strange Nets ('NET/SPLIT')",'Processing Settings'!G126="Aggregation with Linking",'Processing Settings'!G126="Aggregation"),"NET/SPLIT","UNWIND")),"")</f>
        <v/>
      </c>
      <c r="K724" s="120" t="str">
        <f ca="1">IF(A724="XFRA",IF(ISNUMBER(YEAR('Signature Sheet'!$H$31)),'Signature Sheet'!H$31,NOW()),"")</f>
        <v/>
      </c>
      <c r="L724" s="119" t="str">
        <f>IF(A724="XFRA",IFERROR(_xlfn.SWITCH('Processing Settings'!K126,"New","INSERT","Update","UPDATE", "Delete","DELETE"),""),"")</f>
        <v/>
      </c>
    </row>
    <row r="725" spans="1:12">
      <c r="A725" s="119" t="str">
        <f>IF('Processing Settings'!C127="Xetra|Börse Frankfurt","XFRA","")</f>
        <v/>
      </c>
      <c r="B725" s="109" t="str">
        <f>IF('Processing Settings'!C127="Xetra|Börse Frankfurt",'Processing Settings'!A127,"#N/A")</f>
        <v>#N/A</v>
      </c>
      <c r="C725" s="109" t="str">
        <f>IF('Processing Settings'!C127="Xetra|Börse Frankfurt",'Processing Settings'!B127,"#N/A")</f>
        <v>#N/A</v>
      </c>
      <c r="D725" s="110" t="str">
        <f>IF('Processing Settings'!C127="Xetra|Börse Frankfurt",IF('Processing Settings'!D127="CBF(I)","CBL",'Processing Settings'!D127),"#N/A")</f>
        <v>#N/A</v>
      </c>
      <c r="E725" s="113" t="str">
        <f>IF('Processing Settings'!C127="Xetra|Börse Frankfurt",'Processing Settings'!E127,"#N/A")</f>
        <v>#N/A</v>
      </c>
      <c r="F725" s="113" t="str">
        <f>IF('Processing Settings'!C127="Xetra|Börse Frankfurt",'Processing Settings'!F127,"#N/A")</f>
        <v>#N/A</v>
      </c>
      <c r="G725" s="113" t="str">
        <f>IF(AND('Processing Settings'!C127="Xetra|Börse Frankfurt",'Processing Settings'!E127&lt;&gt;""),"DEF","#N/A")</f>
        <v>#N/A</v>
      </c>
      <c r="H725" s="130" t="str">
        <f>IF('Processing Settings'!C127="Xetra|Börse Frankfurt",_xlfn.SWITCH('Processing Settings'!G127,"Aggregation","AGGREGATE","Gross","GROSS","Netting ('UNWIND')","NET","Netting with Strange Nets ('NET/SPLIT')","NET","Aggregation with Linking","AGGREGATE"),"#N/A")</f>
        <v>#N/A</v>
      </c>
      <c r="I725" s="113" t="str">
        <f>IF('Processing Settings'!C127="Xetra|Börse Frankfurt",_xlfn.SWITCH('Processing Settings'!H127,"released","RELEASED","on hold","HOLD"),"#N/A")</f>
        <v>#N/A</v>
      </c>
      <c r="J725" s="129" t="str">
        <f>IF(A725="XFRA",IF('Processing Settings'!G127="Gross","",IF(OR('Processing Settings'!G127="Netting with Strange Nets ('NET/SPLIT')",'Processing Settings'!G127="Aggregation with Linking",'Processing Settings'!G127="Aggregation"),"NET/SPLIT","UNWIND")),"")</f>
        <v/>
      </c>
      <c r="K725" s="120" t="str">
        <f ca="1">IF(A725="XFRA",IF(ISNUMBER(YEAR('Signature Sheet'!$H$31)),'Signature Sheet'!H$31,NOW()),"")</f>
        <v/>
      </c>
      <c r="L725" s="119" t="str">
        <f>IF(A725="XFRA",IFERROR(_xlfn.SWITCH('Processing Settings'!K127,"New","INSERT","Update","UPDATE", "Delete","DELETE"),""),"")</f>
        <v/>
      </c>
    </row>
    <row r="726" spans="1:12">
      <c r="A726" s="119" t="str">
        <f>IF('Processing Settings'!C128="Xetra|Börse Frankfurt","XFRA","")</f>
        <v/>
      </c>
      <c r="B726" s="109" t="str">
        <f>IF('Processing Settings'!C128="Xetra|Börse Frankfurt",'Processing Settings'!A128,"#N/A")</f>
        <v>#N/A</v>
      </c>
      <c r="C726" s="109" t="str">
        <f>IF('Processing Settings'!C128="Xetra|Börse Frankfurt",'Processing Settings'!B128,"#N/A")</f>
        <v>#N/A</v>
      </c>
      <c r="D726" s="110" t="str">
        <f>IF('Processing Settings'!C128="Xetra|Börse Frankfurt",IF('Processing Settings'!D128="CBF(I)","CBL",'Processing Settings'!D128),"#N/A")</f>
        <v>#N/A</v>
      </c>
      <c r="E726" s="113" t="str">
        <f>IF('Processing Settings'!C128="Xetra|Börse Frankfurt",'Processing Settings'!E128,"#N/A")</f>
        <v>#N/A</v>
      </c>
      <c r="F726" s="113" t="str">
        <f>IF('Processing Settings'!C128="Xetra|Börse Frankfurt",'Processing Settings'!F128,"#N/A")</f>
        <v>#N/A</v>
      </c>
      <c r="G726" s="113" t="str">
        <f>IF(AND('Processing Settings'!C128="Xetra|Börse Frankfurt",'Processing Settings'!E128&lt;&gt;""),"DEF","#N/A")</f>
        <v>#N/A</v>
      </c>
      <c r="H726" s="130" t="str">
        <f>IF('Processing Settings'!C128="Xetra|Börse Frankfurt",_xlfn.SWITCH('Processing Settings'!G128,"Aggregation","AGGREGATE","Gross","GROSS","Netting ('UNWIND')","NET","Netting with Strange Nets ('NET/SPLIT')","NET","Aggregation with Linking","AGGREGATE"),"#N/A")</f>
        <v>#N/A</v>
      </c>
      <c r="I726" s="113" t="str">
        <f>IF('Processing Settings'!C128="Xetra|Börse Frankfurt",_xlfn.SWITCH('Processing Settings'!H128,"released","RELEASED","on hold","HOLD"),"#N/A")</f>
        <v>#N/A</v>
      </c>
      <c r="J726" s="129" t="str">
        <f>IF(A726="XFRA",IF('Processing Settings'!G128="Gross","",IF(OR('Processing Settings'!G128="Netting with Strange Nets ('NET/SPLIT')",'Processing Settings'!G128="Aggregation with Linking",'Processing Settings'!G128="Aggregation"),"NET/SPLIT","UNWIND")),"")</f>
        <v/>
      </c>
      <c r="K726" s="120" t="str">
        <f ca="1">IF(A726="XFRA",IF(ISNUMBER(YEAR('Signature Sheet'!$H$31)),'Signature Sheet'!H$31,NOW()),"")</f>
        <v/>
      </c>
      <c r="L726" s="119" t="str">
        <f>IF(A726="XFRA",IFERROR(_xlfn.SWITCH('Processing Settings'!K128,"New","INSERT","Update","UPDATE", "Delete","DELETE"),""),"")</f>
        <v/>
      </c>
    </row>
    <row r="727" spans="1:12">
      <c r="A727" s="119" t="str">
        <f>IF('Processing Settings'!C129="Xetra|Börse Frankfurt","XFRA","")</f>
        <v/>
      </c>
      <c r="B727" s="109" t="str">
        <f>IF('Processing Settings'!C129="Xetra|Börse Frankfurt",'Processing Settings'!A129,"#N/A")</f>
        <v>#N/A</v>
      </c>
      <c r="C727" s="109" t="str">
        <f>IF('Processing Settings'!C129="Xetra|Börse Frankfurt",'Processing Settings'!B129,"#N/A")</f>
        <v>#N/A</v>
      </c>
      <c r="D727" s="110" t="str">
        <f>IF('Processing Settings'!C129="Xetra|Börse Frankfurt",IF('Processing Settings'!D129="CBF(I)","CBL",'Processing Settings'!D129),"#N/A")</f>
        <v>#N/A</v>
      </c>
      <c r="E727" s="113" t="str">
        <f>IF('Processing Settings'!C129="Xetra|Börse Frankfurt",'Processing Settings'!E129,"#N/A")</f>
        <v>#N/A</v>
      </c>
      <c r="F727" s="113" t="str">
        <f>IF('Processing Settings'!C129="Xetra|Börse Frankfurt",'Processing Settings'!F129,"#N/A")</f>
        <v>#N/A</v>
      </c>
      <c r="G727" s="113" t="str">
        <f>IF(AND('Processing Settings'!C129="Xetra|Börse Frankfurt",'Processing Settings'!E129&lt;&gt;""),"DEF","#N/A")</f>
        <v>#N/A</v>
      </c>
      <c r="H727" s="130" t="str">
        <f>IF('Processing Settings'!C129="Xetra|Börse Frankfurt",_xlfn.SWITCH('Processing Settings'!G129,"Aggregation","AGGREGATE","Gross","GROSS","Netting ('UNWIND')","NET","Netting with Strange Nets ('NET/SPLIT')","NET","Aggregation with Linking","AGGREGATE"),"#N/A")</f>
        <v>#N/A</v>
      </c>
      <c r="I727" s="113" t="str">
        <f>IF('Processing Settings'!C129="Xetra|Börse Frankfurt",_xlfn.SWITCH('Processing Settings'!H129,"released","RELEASED","on hold","HOLD"),"#N/A")</f>
        <v>#N/A</v>
      </c>
      <c r="J727" s="129" t="str">
        <f>IF(A727="XFRA",IF('Processing Settings'!G129="Gross","",IF(OR('Processing Settings'!G129="Netting with Strange Nets ('NET/SPLIT')",'Processing Settings'!G129="Aggregation with Linking",'Processing Settings'!G129="Aggregation"),"NET/SPLIT","UNWIND")),"")</f>
        <v/>
      </c>
      <c r="K727" s="120" t="str">
        <f ca="1">IF(A727="XFRA",IF(ISNUMBER(YEAR('Signature Sheet'!$H$31)),'Signature Sheet'!H$31,NOW()),"")</f>
        <v/>
      </c>
      <c r="L727" s="119" t="str">
        <f>IF(A727="XFRA",IFERROR(_xlfn.SWITCH('Processing Settings'!K129,"New","INSERT","Update","UPDATE", "Delete","DELETE"),""),"")</f>
        <v/>
      </c>
    </row>
    <row r="728" spans="1:12">
      <c r="A728" s="119" t="str">
        <f>IF('Processing Settings'!C130="Xetra|Börse Frankfurt","XFRA","")</f>
        <v/>
      </c>
      <c r="B728" s="109" t="str">
        <f>IF('Processing Settings'!C130="Xetra|Börse Frankfurt",'Processing Settings'!A130,"#N/A")</f>
        <v>#N/A</v>
      </c>
      <c r="C728" s="109" t="str">
        <f>IF('Processing Settings'!C130="Xetra|Börse Frankfurt",'Processing Settings'!B130,"#N/A")</f>
        <v>#N/A</v>
      </c>
      <c r="D728" s="110" t="str">
        <f>IF('Processing Settings'!C130="Xetra|Börse Frankfurt",IF('Processing Settings'!D130="CBF(I)","CBL",'Processing Settings'!D130),"#N/A")</f>
        <v>#N/A</v>
      </c>
      <c r="E728" s="113" t="str">
        <f>IF('Processing Settings'!C130="Xetra|Börse Frankfurt",'Processing Settings'!E130,"#N/A")</f>
        <v>#N/A</v>
      </c>
      <c r="F728" s="113" t="str">
        <f>IF('Processing Settings'!C130="Xetra|Börse Frankfurt",'Processing Settings'!F130,"#N/A")</f>
        <v>#N/A</v>
      </c>
      <c r="G728" s="113" t="str">
        <f>IF(AND('Processing Settings'!C130="Xetra|Börse Frankfurt",'Processing Settings'!E130&lt;&gt;""),"DEF","#N/A")</f>
        <v>#N/A</v>
      </c>
      <c r="H728" s="130" t="str">
        <f>IF('Processing Settings'!C130="Xetra|Börse Frankfurt",_xlfn.SWITCH('Processing Settings'!G130,"Aggregation","AGGREGATE","Gross","GROSS","Netting ('UNWIND')","NET","Netting with Strange Nets ('NET/SPLIT')","NET","Aggregation with Linking","AGGREGATE"),"#N/A")</f>
        <v>#N/A</v>
      </c>
      <c r="I728" s="113" t="str">
        <f>IF('Processing Settings'!C130="Xetra|Börse Frankfurt",_xlfn.SWITCH('Processing Settings'!H130,"released","RELEASED","on hold","HOLD"),"#N/A")</f>
        <v>#N/A</v>
      </c>
      <c r="J728" s="129" t="str">
        <f>IF(A728="XFRA",IF('Processing Settings'!G130="Gross","",IF(OR('Processing Settings'!G130="Netting with Strange Nets ('NET/SPLIT')",'Processing Settings'!G130="Aggregation with Linking",'Processing Settings'!G130="Aggregation"),"NET/SPLIT","UNWIND")),"")</f>
        <v/>
      </c>
      <c r="K728" s="120" t="str">
        <f ca="1">IF(A728="XFRA",IF(ISNUMBER(YEAR('Signature Sheet'!$H$31)),'Signature Sheet'!H$31,NOW()),"")</f>
        <v/>
      </c>
      <c r="L728" s="119" t="str">
        <f>IF(A728="XFRA",IFERROR(_xlfn.SWITCH('Processing Settings'!K130,"New","INSERT","Update","UPDATE", "Delete","DELETE"),""),"")</f>
        <v/>
      </c>
    </row>
    <row r="729" spans="1:12">
      <c r="A729" s="119" t="str">
        <f>IF('Processing Settings'!C131="Xetra|Börse Frankfurt","XFRA","")</f>
        <v/>
      </c>
      <c r="B729" s="109" t="str">
        <f>IF('Processing Settings'!C131="Xetra|Börse Frankfurt",'Processing Settings'!A131,"#N/A")</f>
        <v>#N/A</v>
      </c>
      <c r="C729" s="109" t="str">
        <f>IF('Processing Settings'!C131="Xetra|Börse Frankfurt",'Processing Settings'!B131,"#N/A")</f>
        <v>#N/A</v>
      </c>
      <c r="D729" s="110" t="str">
        <f>IF('Processing Settings'!C131="Xetra|Börse Frankfurt",IF('Processing Settings'!D131="CBF(I)","CBL",'Processing Settings'!D131),"#N/A")</f>
        <v>#N/A</v>
      </c>
      <c r="E729" s="113" t="str">
        <f>IF('Processing Settings'!C131="Xetra|Börse Frankfurt",'Processing Settings'!E131,"#N/A")</f>
        <v>#N/A</v>
      </c>
      <c r="F729" s="113" t="str">
        <f>IF('Processing Settings'!C131="Xetra|Börse Frankfurt",'Processing Settings'!F131,"#N/A")</f>
        <v>#N/A</v>
      </c>
      <c r="G729" s="113" t="str">
        <f>IF(AND('Processing Settings'!C131="Xetra|Börse Frankfurt",'Processing Settings'!E131&lt;&gt;""),"DEF","#N/A")</f>
        <v>#N/A</v>
      </c>
      <c r="H729" s="130" t="str">
        <f>IF('Processing Settings'!C131="Xetra|Börse Frankfurt",_xlfn.SWITCH('Processing Settings'!G131,"Aggregation","AGGREGATE","Gross","GROSS","Netting ('UNWIND')","NET","Netting with Strange Nets ('NET/SPLIT')","NET","Aggregation with Linking","AGGREGATE"),"#N/A")</f>
        <v>#N/A</v>
      </c>
      <c r="I729" s="113" t="str">
        <f>IF('Processing Settings'!C131="Xetra|Börse Frankfurt",_xlfn.SWITCH('Processing Settings'!H131,"released","RELEASED","on hold","HOLD"),"#N/A")</f>
        <v>#N/A</v>
      </c>
      <c r="J729" s="129" t="str">
        <f>IF(A729="XFRA",IF('Processing Settings'!G131="Gross","",IF(OR('Processing Settings'!G131="Netting with Strange Nets ('NET/SPLIT')",'Processing Settings'!G131="Aggregation with Linking",'Processing Settings'!G131="Aggregation"),"NET/SPLIT","UNWIND")),"")</f>
        <v/>
      </c>
      <c r="K729" s="120" t="str">
        <f ca="1">IF(A729="XFRA",IF(ISNUMBER(YEAR('Signature Sheet'!$H$31)),'Signature Sheet'!H$31,NOW()),"")</f>
        <v/>
      </c>
      <c r="L729" s="119" t="str">
        <f>IF(A729="XFRA",IFERROR(_xlfn.SWITCH('Processing Settings'!K131,"New","INSERT","Update","UPDATE", "Delete","DELETE"),""),"")</f>
        <v/>
      </c>
    </row>
    <row r="730" spans="1:12">
      <c r="A730" s="119" t="str">
        <f>IF('Processing Settings'!C132="Xetra|Börse Frankfurt","XFRA","")</f>
        <v/>
      </c>
      <c r="B730" s="109" t="str">
        <f>IF('Processing Settings'!C132="Xetra|Börse Frankfurt",'Processing Settings'!A132,"#N/A")</f>
        <v>#N/A</v>
      </c>
      <c r="C730" s="109" t="str">
        <f>IF('Processing Settings'!C132="Xetra|Börse Frankfurt",'Processing Settings'!B132,"#N/A")</f>
        <v>#N/A</v>
      </c>
      <c r="D730" s="110" t="str">
        <f>IF('Processing Settings'!C132="Xetra|Börse Frankfurt",IF('Processing Settings'!D132="CBF(I)","CBL",'Processing Settings'!D132),"#N/A")</f>
        <v>#N/A</v>
      </c>
      <c r="E730" s="113" t="str">
        <f>IF('Processing Settings'!C132="Xetra|Börse Frankfurt",'Processing Settings'!E132,"#N/A")</f>
        <v>#N/A</v>
      </c>
      <c r="F730" s="113" t="str">
        <f>IF('Processing Settings'!C132="Xetra|Börse Frankfurt",'Processing Settings'!F132,"#N/A")</f>
        <v>#N/A</v>
      </c>
      <c r="G730" s="113" t="str">
        <f>IF(AND('Processing Settings'!C132="Xetra|Börse Frankfurt",'Processing Settings'!E132&lt;&gt;""),"DEF","#N/A")</f>
        <v>#N/A</v>
      </c>
      <c r="H730" s="130" t="str">
        <f>IF('Processing Settings'!C132="Xetra|Börse Frankfurt",_xlfn.SWITCH('Processing Settings'!G132,"Aggregation","AGGREGATE","Gross","GROSS","Netting ('UNWIND')","NET","Netting with Strange Nets ('NET/SPLIT')","NET","Aggregation with Linking","AGGREGATE"),"#N/A")</f>
        <v>#N/A</v>
      </c>
      <c r="I730" s="113" t="str">
        <f>IF('Processing Settings'!C132="Xetra|Börse Frankfurt",_xlfn.SWITCH('Processing Settings'!H132,"released","RELEASED","on hold","HOLD"),"#N/A")</f>
        <v>#N/A</v>
      </c>
      <c r="J730" s="129" t="str">
        <f>IF(A730="XFRA",IF('Processing Settings'!G132="Gross","",IF(OR('Processing Settings'!G132="Netting with Strange Nets ('NET/SPLIT')",'Processing Settings'!G132="Aggregation with Linking",'Processing Settings'!G132="Aggregation"),"NET/SPLIT","UNWIND")),"")</f>
        <v/>
      </c>
      <c r="K730" s="120" t="str">
        <f ca="1">IF(A730="XFRA",IF(ISNUMBER(YEAR('Signature Sheet'!$H$31)),'Signature Sheet'!H$31,NOW()),"")</f>
        <v/>
      </c>
      <c r="L730" s="119" t="str">
        <f>IF(A730="XFRA",IFERROR(_xlfn.SWITCH('Processing Settings'!K132,"New","INSERT","Update","UPDATE", "Delete","DELETE"),""),"")</f>
        <v/>
      </c>
    </row>
    <row r="731" spans="1:12">
      <c r="A731" s="119" t="str">
        <f>IF('Processing Settings'!C133="Xetra|Börse Frankfurt","XFRA","")</f>
        <v/>
      </c>
      <c r="B731" s="109" t="str">
        <f>IF('Processing Settings'!C133="Xetra|Börse Frankfurt",'Processing Settings'!A133,"#N/A")</f>
        <v>#N/A</v>
      </c>
      <c r="C731" s="109" t="str">
        <f>IF('Processing Settings'!C133="Xetra|Börse Frankfurt",'Processing Settings'!B133,"#N/A")</f>
        <v>#N/A</v>
      </c>
      <c r="D731" s="110" t="str">
        <f>IF('Processing Settings'!C133="Xetra|Börse Frankfurt",IF('Processing Settings'!D133="CBF(I)","CBL",'Processing Settings'!D133),"#N/A")</f>
        <v>#N/A</v>
      </c>
      <c r="E731" s="113" t="str">
        <f>IF('Processing Settings'!C133="Xetra|Börse Frankfurt",'Processing Settings'!E133,"#N/A")</f>
        <v>#N/A</v>
      </c>
      <c r="F731" s="113" t="str">
        <f>IF('Processing Settings'!C133="Xetra|Börse Frankfurt",'Processing Settings'!F133,"#N/A")</f>
        <v>#N/A</v>
      </c>
      <c r="G731" s="113" t="str">
        <f>IF(AND('Processing Settings'!C133="Xetra|Börse Frankfurt",'Processing Settings'!E133&lt;&gt;""),"DEF","#N/A")</f>
        <v>#N/A</v>
      </c>
      <c r="H731" s="130" t="str">
        <f>IF('Processing Settings'!C133="Xetra|Börse Frankfurt",_xlfn.SWITCH('Processing Settings'!G133,"Aggregation","AGGREGATE","Gross","GROSS","Netting ('UNWIND')","NET","Netting with Strange Nets ('NET/SPLIT')","NET","Aggregation with Linking","AGGREGATE"),"#N/A")</f>
        <v>#N/A</v>
      </c>
      <c r="I731" s="113" t="str">
        <f>IF('Processing Settings'!C133="Xetra|Börse Frankfurt",_xlfn.SWITCH('Processing Settings'!H133,"released","RELEASED","on hold","HOLD"),"#N/A")</f>
        <v>#N/A</v>
      </c>
      <c r="J731" s="129" t="str">
        <f>IF(A731="XFRA",IF('Processing Settings'!G133="Gross","",IF(OR('Processing Settings'!G133="Netting with Strange Nets ('NET/SPLIT')",'Processing Settings'!G133="Aggregation with Linking",'Processing Settings'!G133="Aggregation"),"NET/SPLIT","UNWIND")),"")</f>
        <v/>
      </c>
      <c r="K731" s="120" t="str">
        <f ca="1">IF(A731="XFRA",IF(ISNUMBER(YEAR('Signature Sheet'!$H$31)),'Signature Sheet'!H$31,NOW()),"")</f>
        <v/>
      </c>
      <c r="L731" s="119" t="str">
        <f>IF(A731="XFRA",IFERROR(_xlfn.SWITCH('Processing Settings'!K133,"New","INSERT","Update","UPDATE", "Delete","DELETE"),""),"")</f>
        <v/>
      </c>
    </row>
    <row r="732" spans="1:12">
      <c r="A732" s="119" t="str">
        <f>IF('Processing Settings'!C134="Xetra|Börse Frankfurt","XFRA","")</f>
        <v/>
      </c>
      <c r="B732" s="109" t="str">
        <f>IF('Processing Settings'!C134="Xetra|Börse Frankfurt",'Processing Settings'!A134,"#N/A")</f>
        <v>#N/A</v>
      </c>
      <c r="C732" s="109" t="str">
        <f>IF('Processing Settings'!C134="Xetra|Börse Frankfurt",'Processing Settings'!B134,"#N/A")</f>
        <v>#N/A</v>
      </c>
      <c r="D732" s="110" t="str">
        <f>IF('Processing Settings'!C134="Xetra|Börse Frankfurt",IF('Processing Settings'!D134="CBF(I)","CBL",'Processing Settings'!D134),"#N/A")</f>
        <v>#N/A</v>
      </c>
      <c r="E732" s="113" t="str">
        <f>IF('Processing Settings'!C134="Xetra|Börse Frankfurt",'Processing Settings'!E134,"#N/A")</f>
        <v>#N/A</v>
      </c>
      <c r="F732" s="113" t="str">
        <f>IF('Processing Settings'!C134="Xetra|Börse Frankfurt",'Processing Settings'!F134,"#N/A")</f>
        <v>#N/A</v>
      </c>
      <c r="G732" s="113" t="str">
        <f>IF(AND('Processing Settings'!C134="Xetra|Börse Frankfurt",'Processing Settings'!E134&lt;&gt;""),"DEF","#N/A")</f>
        <v>#N/A</v>
      </c>
      <c r="H732" s="130" t="str">
        <f>IF('Processing Settings'!C134="Xetra|Börse Frankfurt",_xlfn.SWITCH('Processing Settings'!G134,"Aggregation","AGGREGATE","Gross","GROSS","Netting ('UNWIND')","NET","Netting with Strange Nets ('NET/SPLIT')","NET","Aggregation with Linking","AGGREGATE"),"#N/A")</f>
        <v>#N/A</v>
      </c>
      <c r="I732" s="113" t="str">
        <f>IF('Processing Settings'!C134="Xetra|Börse Frankfurt",_xlfn.SWITCH('Processing Settings'!H134,"released","RELEASED","on hold","HOLD"),"#N/A")</f>
        <v>#N/A</v>
      </c>
      <c r="J732" s="129" t="str">
        <f>IF(A732="XFRA",IF('Processing Settings'!G134="Gross","",IF(OR('Processing Settings'!G134="Netting with Strange Nets ('NET/SPLIT')",'Processing Settings'!G134="Aggregation with Linking",'Processing Settings'!G134="Aggregation"),"NET/SPLIT","UNWIND")),"")</f>
        <v/>
      </c>
      <c r="K732" s="120" t="str">
        <f ca="1">IF(A732="XFRA",IF(ISNUMBER(YEAR('Signature Sheet'!$H$31)),'Signature Sheet'!H$31,NOW()),"")</f>
        <v/>
      </c>
      <c r="L732" s="119" t="str">
        <f>IF(A732="XFRA",IFERROR(_xlfn.SWITCH('Processing Settings'!K134,"New","INSERT","Update","UPDATE", "Delete","DELETE"),""),"")</f>
        <v/>
      </c>
    </row>
    <row r="733" spans="1:12">
      <c r="A733" s="119" t="str">
        <f>IF('Processing Settings'!C135="Xetra|Börse Frankfurt","XFRA","")</f>
        <v/>
      </c>
      <c r="B733" s="109" t="str">
        <f>IF('Processing Settings'!C135="Xetra|Börse Frankfurt",'Processing Settings'!A135,"#N/A")</f>
        <v>#N/A</v>
      </c>
      <c r="C733" s="109" t="str">
        <f>IF('Processing Settings'!C135="Xetra|Börse Frankfurt",'Processing Settings'!B135,"#N/A")</f>
        <v>#N/A</v>
      </c>
      <c r="D733" s="110" t="str">
        <f>IF('Processing Settings'!C135="Xetra|Börse Frankfurt",IF('Processing Settings'!D135="CBF(I)","CBL",'Processing Settings'!D135),"#N/A")</f>
        <v>#N/A</v>
      </c>
      <c r="E733" s="113" t="str">
        <f>IF('Processing Settings'!C135="Xetra|Börse Frankfurt",'Processing Settings'!E135,"#N/A")</f>
        <v>#N/A</v>
      </c>
      <c r="F733" s="113" t="str">
        <f>IF('Processing Settings'!C135="Xetra|Börse Frankfurt",'Processing Settings'!F135,"#N/A")</f>
        <v>#N/A</v>
      </c>
      <c r="G733" s="113" t="str">
        <f>IF(AND('Processing Settings'!C135="Xetra|Börse Frankfurt",'Processing Settings'!E135&lt;&gt;""),"DEF","#N/A")</f>
        <v>#N/A</v>
      </c>
      <c r="H733" s="130" t="str">
        <f>IF('Processing Settings'!C135="Xetra|Börse Frankfurt",_xlfn.SWITCH('Processing Settings'!G135,"Aggregation","AGGREGATE","Gross","GROSS","Netting ('UNWIND')","NET","Netting with Strange Nets ('NET/SPLIT')","NET","Aggregation with Linking","AGGREGATE"),"#N/A")</f>
        <v>#N/A</v>
      </c>
      <c r="I733" s="113" t="str">
        <f>IF('Processing Settings'!C135="Xetra|Börse Frankfurt",_xlfn.SWITCH('Processing Settings'!H135,"released","RELEASED","on hold","HOLD"),"#N/A")</f>
        <v>#N/A</v>
      </c>
      <c r="J733" s="129" t="str">
        <f>IF(A733="XFRA",IF('Processing Settings'!G135="Gross","",IF(OR('Processing Settings'!G135="Netting with Strange Nets ('NET/SPLIT')",'Processing Settings'!G135="Aggregation with Linking",'Processing Settings'!G135="Aggregation"),"NET/SPLIT","UNWIND")),"")</f>
        <v/>
      </c>
      <c r="K733" s="120" t="str">
        <f ca="1">IF(A733="XFRA",IF(ISNUMBER(YEAR('Signature Sheet'!$H$31)),'Signature Sheet'!H$31,NOW()),"")</f>
        <v/>
      </c>
      <c r="L733" s="119" t="str">
        <f>IF(A733="XFRA",IFERROR(_xlfn.SWITCH('Processing Settings'!K135,"New","INSERT","Update","UPDATE", "Delete","DELETE"),""),"")</f>
        <v/>
      </c>
    </row>
    <row r="734" spans="1:12">
      <c r="A734" s="119" t="str">
        <f>IF('Processing Settings'!C136="Xetra|Börse Frankfurt","XFRA","")</f>
        <v/>
      </c>
      <c r="B734" s="109" t="str">
        <f>IF('Processing Settings'!C136="Xetra|Börse Frankfurt",'Processing Settings'!A136,"#N/A")</f>
        <v>#N/A</v>
      </c>
      <c r="C734" s="109" t="str">
        <f>IF('Processing Settings'!C136="Xetra|Börse Frankfurt",'Processing Settings'!B136,"#N/A")</f>
        <v>#N/A</v>
      </c>
      <c r="D734" s="110" t="str">
        <f>IF('Processing Settings'!C136="Xetra|Börse Frankfurt",IF('Processing Settings'!D136="CBF(I)","CBL",'Processing Settings'!D136),"#N/A")</f>
        <v>#N/A</v>
      </c>
      <c r="E734" s="113" t="str">
        <f>IF('Processing Settings'!C136="Xetra|Börse Frankfurt",'Processing Settings'!E136,"#N/A")</f>
        <v>#N/A</v>
      </c>
      <c r="F734" s="113" t="str">
        <f>IF('Processing Settings'!C136="Xetra|Börse Frankfurt",'Processing Settings'!F136,"#N/A")</f>
        <v>#N/A</v>
      </c>
      <c r="G734" s="113" t="str">
        <f>IF(AND('Processing Settings'!C136="Xetra|Börse Frankfurt",'Processing Settings'!E136&lt;&gt;""),"DEF","#N/A")</f>
        <v>#N/A</v>
      </c>
      <c r="H734" s="130" t="str">
        <f>IF('Processing Settings'!C136="Xetra|Börse Frankfurt",_xlfn.SWITCH('Processing Settings'!G136,"Aggregation","AGGREGATE","Gross","GROSS","Netting ('UNWIND')","NET","Netting with Strange Nets ('NET/SPLIT')","NET","Aggregation with Linking","AGGREGATE"),"#N/A")</f>
        <v>#N/A</v>
      </c>
      <c r="I734" s="113" t="str">
        <f>IF('Processing Settings'!C136="Xetra|Börse Frankfurt",_xlfn.SWITCH('Processing Settings'!H136,"released","RELEASED","on hold","HOLD"),"#N/A")</f>
        <v>#N/A</v>
      </c>
      <c r="J734" s="129" t="str">
        <f>IF(A734="XFRA",IF('Processing Settings'!G136="Gross","",IF(OR('Processing Settings'!G136="Netting with Strange Nets ('NET/SPLIT')",'Processing Settings'!G136="Aggregation with Linking",'Processing Settings'!G136="Aggregation"),"NET/SPLIT","UNWIND")),"")</f>
        <v/>
      </c>
      <c r="K734" s="120" t="str">
        <f ca="1">IF(A734="XFRA",IF(ISNUMBER(YEAR('Signature Sheet'!$H$31)),'Signature Sheet'!H$31,NOW()),"")</f>
        <v/>
      </c>
      <c r="L734" s="119" t="str">
        <f>IF(A734="XFRA",IFERROR(_xlfn.SWITCH('Processing Settings'!K136,"New","INSERT","Update","UPDATE", "Delete","DELETE"),""),"")</f>
        <v/>
      </c>
    </row>
    <row r="735" spans="1:12">
      <c r="A735" s="119" t="str">
        <f>IF('Processing Settings'!C137="Xetra|Börse Frankfurt","XFRA","")</f>
        <v/>
      </c>
      <c r="B735" s="109" t="str">
        <f>IF('Processing Settings'!C137="Xetra|Börse Frankfurt",'Processing Settings'!A137,"#N/A")</f>
        <v>#N/A</v>
      </c>
      <c r="C735" s="109" t="str">
        <f>IF('Processing Settings'!C137="Xetra|Börse Frankfurt",'Processing Settings'!B137,"#N/A")</f>
        <v>#N/A</v>
      </c>
      <c r="D735" s="110" t="str">
        <f>IF('Processing Settings'!C137="Xetra|Börse Frankfurt",IF('Processing Settings'!D137="CBF(I)","CBL",'Processing Settings'!D137),"#N/A")</f>
        <v>#N/A</v>
      </c>
      <c r="E735" s="113" t="str">
        <f>IF('Processing Settings'!C137="Xetra|Börse Frankfurt",'Processing Settings'!E137,"#N/A")</f>
        <v>#N/A</v>
      </c>
      <c r="F735" s="113" t="str">
        <f>IF('Processing Settings'!C137="Xetra|Börse Frankfurt",'Processing Settings'!F137,"#N/A")</f>
        <v>#N/A</v>
      </c>
      <c r="G735" s="113" t="str">
        <f>IF(AND('Processing Settings'!C137="Xetra|Börse Frankfurt",'Processing Settings'!E137&lt;&gt;""),"DEF","#N/A")</f>
        <v>#N/A</v>
      </c>
      <c r="H735" s="130" t="str">
        <f>IF('Processing Settings'!C137="Xetra|Börse Frankfurt",_xlfn.SWITCH('Processing Settings'!G137,"Aggregation","AGGREGATE","Gross","GROSS","Netting ('UNWIND')","NET","Netting with Strange Nets ('NET/SPLIT')","NET","Aggregation with Linking","AGGREGATE"),"#N/A")</f>
        <v>#N/A</v>
      </c>
      <c r="I735" s="113" t="str">
        <f>IF('Processing Settings'!C137="Xetra|Börse Frankfurt",_xlfn.SWITCH('Processing Settings'!H137,"released","RELEASED","on hold","HOLD"),"#N/A")</f>
        <v>#N/A</v>
      </c>
      <c r="J735" s="129" t="str">
        <f>IF(A735="XFRA",IF('Processing Settings'!G137="Gross","",IF(OR('Processing Settings'!G137="Netting with Strange Nets ('NET/SPLIT')",'Processing Settings'!G137="Aggregation with Linking",'Processing Settings'!G137="Aggregation"),"NET/SPLIT","UNWIND")),"")</f>
        <v/>
      </c>
      <c r="K735" s="120" t="str">
        <f ca="1">IF(A735="XFRA",IF(ISNUMBER(YEAR('Signature Sheet'!$H$31)),'Signature Sheet'!H$31,NOW()),"")</f>
        <v/>
      </c>
      <c r="L735" s="119" t="str">
        <f>IF(A735="XFRA",IFERROR(_xlfn.SWITCH('Processing Settings'!K137,"New","INSERT","Update","UPDATE", "Delete","DELETE"),""),"")</f>
        <v/>
      </c>
    </row>
    <row r="736" spans="1:12">
      <c r="A736" s="119" t="str">
        <f>IF('Processing Settings'!C138="Xetra|Börse Frankfurt","XFRA","")</f>
        <v/>
      </c>
      <c r="B736" s="109" t="str">
        <f>IF('Processing Settings'!C138="Xetra|Börse Frankfurt",'Processing Settings'!A138,"#N/A")</f>
        <v>#N/A</v>
      </c>
      <c r="C736" s="109" t="str">
        <f>IF('Processing Settings'!C138="Xetra|Börse Frankfurt",'Processing Settings'!B138,"#N/A")</f>
        <v>#N/A</v>
      </c>
      <c r="D736" s="110" t="str">
        <f>IF('Processing Settings'!C138="Xetra|Börse Frankfurt",IF('Processing Settings'!D138="CBF(I)","CBL",'Processing Settings'!D138),"#N/A")</f>
        <v>#N/A</v>
      </c>
      <c r="E736" s="113" t="str">
        <f>IF('Processing Settings'!C138="Xetra|Börse Frankfurt",'Processing Settings'!E138,"#N/A")</f>
        <v>#N/A</v>
      </c>
      <c r="F736" s="113" t="str">
        <f>IF('Processing Settings'!C138="Xetra|Börse Frankfurt",'Processing Settings'!F138,"#N/A")</f>
        <v>#N/A</v>
      </c>
      <c r="G736" s="113" t="str">
        <f>IF(AND('Processing Settings'!C138="Xetra|Börse Frankfurt",'Processing Settings'!E138&lt;&gt;""),"DEF","#N/A")</f>
        <v>#N/A</v>
      </c>
      <c r="H736" s="130" t="str">
        <f>IF('Processing Settings'!C138="Xetra|Börse Frankfurt",_xlfn.SWITCH('Processing Settings'!G138,"Aggregation","AGGREGATE","Gross","GROSS","Netting ('UNWIND')","NET","Netting with Strange Nets ('NET/SPLIT')","NET","Aggregation with Linking","AGGREGATE"),"#N/A")</f>
        <v>#N/A</v>
      </c>
      <c r="I736" s="113" t="str">
        <f>IF('Processing Settings'!C138="Xetra|Börse Frankfurt",_xlfn.SWITCH('Processing Settings'!H138,"released","RELEASED","on hold","HOLD"),"#N/A")</f>
        <v>#N/A</v>
      </c>
      <c r="J736" s="129" t="str">
        <f>IF(A736="XFRA",IF('Processing Settings'!G138="Gross","",IF(OR('Processing Settings'!G138="Netting with Strange Nets ('NET/SPLIT')",'Processing Settings'!G138="Aggregation with Linking",'Processing Settings'!G138="Aggregation"),"NET/SPLIT","UNWIND")),"")</f>
        <v/>
      </c>
      <c r="K736" s="120" t="str">
        <f ca="1">IF(A736="XFRA",IF(ISNUMBER(YEAR('Signature Sheet'!$H$31)),'Signature Sheet'!H$31,NOW()),"")</f>
        <v/>
      </c>
      <c r="L736" s="119" t="str">
        <f>IF(A736="XFRA",IFERROR(_xlfn.SWITCH('Processing Settings'!K138,"New","INSERT","Update","UPDATE", "Delete","DELETE"),""),"")</f>
        <v/>
      </c>
    </row>
    <row r="737" spans="1:12">
      <c r="A737" s="119" t="str">
        <f>IF('Processing Settings'!C139="Xetra|Börse Frankfurt","XFRA","")</f>
        <v/>
      </c>
      <c r="B737" s="109" t="str">
        <f>IF('Processing Settings'!C139="Xetra|Börse Frankfurt",'Processing Settings'!A139,"#N/A")</f>
        <v>#N/A</v>
      </c>
      <c r="C737" s="109" t="str">
        <f>IF('Processing Settings'!C139="Xetra|Börse Frankfurt",'Processing Settings'!B139,"#N/A")</f>
        <v>#N/A</v>
      </c>
      <c r="D737" s="110" t="str">
        <f>IF('Processing Settings'!C139="Xetra|Börse Frankfurt",IF('Processing Settings'!D139="CBF(I)","CBL",'Processing Settings'!D139),"#N/A")</f>
        <v>#N/A</v>
      </c>
      <c r="E737" s="113" t="str">
        <f>IF('Processing Settings'!C139="Xetra|Börse Frankfurt",'Processing Settings'!E139,"#N/A")</f>
        <v>#N/A</v>
      </c>
      <c r="F737" s="113" t="str">
        <f>IF('Processing Settings'!C139="Xetra|Börse Frankfurt",'Processing Settings'!F139,"#N/A")</f>
        <v>#N/A</v>
      </c>
      <c r="G737" s="113" t="str">
        <f>IF(AND('Processing Settings'!C139="Xetra|Börse Frankfurt",'Processing Settings'!E139&lt;&gt;""),"DEF","#N/A")</f>
        <v>#N/A</v>
      </c>
      <c r="H737" s="130" t="str">
        <f>IF('Processing Settings'!C139="Xetra|Börse Frankfurt",_xlfn.SWITCH('Processing Settings'!G139,"Aggregation","AGGREGATE","Gross","GROSS","Netting ('UNWIND')","NET","Netting with Strange Nets ('NET/SPLIT')","NET","Aggregation with Linking","AGGREGATE"),"#N/A")</f>
        <v>#N/A</v>
      </c>
      <c r="I737" s="113" t="str">
        <f>IF('Processing Settings'!C139="Xetra|Börse Frankfurt",_xlfn.SWITCH('Processing Settings'!H139,"released","RELEASED","on hold","HOLD"),"#N/A")</f>
        <v>#N/A</v>
      </c>
      <c r="J737" s="129" t="str">
        <f>IF(A737="XFRA",IF('Processing Settings'!G139="Gross","",IF(OR('Processing Settings'!G139="Netting with Strange Nets ('NET/SPLIT')",'Processing Settings'!G139="Aggregation with Linking",'Processing Settings'!G139="Aggregation"),"NET/SPLIT","UNWIND")),"")</f>
        <v/>
      </c>
      <c r="K737" s="120" t="str">
        <f ca="1">IF(A737="XFRA",IF(ISNUMBER(YEAR('Signature Sheet'!$H$31)),'Signature Sheet'!H$31,NOW()),"")</f>
        <v/>
      </c>
      <c r="L737" s="119" t="str">
        <f>IF(A737="XFRA",IFERROR(_xlfn.SWITCH('Processing Settings'!K139,"New","INSERT","Update","UPDATE", "Delete","DELETE"),""),"")</f>
        <v/>
      </c>
    </row>
    <row r="738" spans="1:12">
      <c r="A738" s="119" t="str">
        <f>IF('Processing Settings'!C140="Xetra|Börse Frankfurt","XFRA","")</f>
        <v/>
      </c>
      <c r="B738" s="109" t="str">
        <f>IF('Processing Settings'!C140="Xetra|Börse Frankfurt",'Processing Settings'!A140,"#N/A")</f>
        <v>#N/A</v>
      </c>
      <c r="C738" s="109" t="str">
        <f>IF('Processing Settings'!C140="Xetra|Börse Frankfurt",'Processing Settings'!B140,"#N/A")</f>
        <v>#N/A</v>
      </c>
      <c r="D738" s="110" t="str">
        <f>IF('Processing Settings'!C140="Xetra|Börse Frankfurt",IF('Processing Settings'!D140="CBF(I)","CBL",'Processing Settings'!D140),"#N/A")</f>
        <v>#N/A</v>
      </c>
      <c r="E738" s="113" t="str">
        <f>IF('Processing Settings'!C140="Xetra|Börse Frankfurt",'Processing Settings'!E140,"#N/A")</f>
        <v>#N/A</v>
      </c>
      <c r="F738" s="113" t="str">
        <f>IF('Processing Settings'!C140="Xetra|Börse Frankfurt",'Processing Settings'!F140,"#N/A")</f>
        <v>#N/A</v>
      </c>
      <c r="G738" s="113" t="str">
        <f>IF(AND('Processing Settings'!C140="Xetra|Börse Frankfurt",'Processing Settings'!E140&lt;&gt;""),"DEF","#N/A")</f>
        <v>#N/A</v>
      </c>
      <c r="H738" s="130" t="str">
        <f>IF('Processing Settings'!C140="Xetra|Börse Frankfurt",_xlfn.SWITCH('Processing Settings'!G140,"Aggregation","AGGREGATE","Gross","GROSS","Netting ('UNWIND')","NET","Netting with Strange Nets ('NET/SPLIT')","NET","Aggregation with Linking","AGGREGATE"),"#N/A")</f>
        <v>#N/A</v>
      </c>
      <c r="I738" s="113" t="str">
        <f>IF('Processing Settings'!C140="Xetra|Börse Frankfurt",_xlfn.SWITCH('Processing Settings'!H140,"released","RELEASED","on hold","HOLD"),"#N/A")</f>
        <v>#N/A</v>
      </c>
      <c r="J738" s="129" t="str">
        <f>IF(A738="XFRA",IF('Processing Settings'!G140="Gross","",IF(OR('Processing Settings'!G140="Netting with Strange Nets ('NET/SPLIT')",'Processing Settings'!G140="Aggregation with Linking",'Processing Settings'!G140="Aggregation"),"NET/SPLIT","UNWIND")),"")</f>
        <v/>
      </c>
      <c r="K738" s="120" t="str">
        <f ca="1">IF(A738="XFRA",IF(ISNUMBER(YEAR('Signature Sheet'!$H$31)),'Signature Sheet'!H$31,NOW()),"")</f>
        <v/>
      </c>
      <c r="L738" s="119" t="str">
        <f>IF(A738="XFRA",IFERROR(_xlfn.SWITCH('Processing Settings'!K140,"New","INSERT","Update","UPDATE", "Delete","DELETE"),""),"")</f>
        <v/>
      </c>
    </row>
    <row r="739" spans="1:12">
      <c r="A739" s="119" t="str">
        <f>IF('Processing Settings'!C141="Xetra|Börse Frankfurt","XFRA","")</f>
        <v/>
      </c>
      <c r="B739" s="109" t="str">
        <f>IF('Processing Settings'!C141="Xetra|Börse Frankfurt",'Processing Settings'!A141,"#N/A")</f>
        <v>#N/A</v>
      </c>
      <c r="C739" s="109" t="str">
        <f>IF('Processing Settings'!C141="Xetra|Börse Frankfurt",'Processing Settings'!B141,"#N/A")</f>
        <v>#N/A</v>
      </c>
      <c r="D739" s="110" t="str">
        <f>IF('Processing Settings'!C141="Xetra|Börse Frankfurt",IF('Processing Settings'!D141="CBF(I)","CBL",'Processing Settings'!D141),"#N/A")</f>
        <v>#N/A</v>
      </c>
      <c r="E739" s="113" t="str">
        <f>IF('Processing Settings'!C141="Xetra|Börse Frankfurt",'Processing Settings'!E141,"#N/A")</f>
        <v>#N/A</v>
      </c>
      <c r="F739" s="113" t="str">
        <f>IF('Processing Settings'!C141="Xetra|Börse Frankfurt",'Processing Settings'!F141,"#N/A")</f>
        <v>#N/A</v>
      </c>
      <c r="G739" s="113" t="str">
        <f>IF(AND('Processing Settings'!C141="Xetra|Börse Frankfurt",'Processing Settings'!E141&lt;&gt;""),"DEF","#N/A")</f>
        <v>#N/A</v>
      </c>
      <c r="H739" s="130" t="str">
        <f>IF('Processing Settings'!C141="Xetra|Börse Frankfurt",_xlfn.SWITCH('Processing Settings'!G141,"Aggregation","AGGREGATE","Gross","GROSS","Netting ('UNWIND')","NET","Netting with Strange Nets ('NET/SPLIT')","NET","Aggregation with Linking","AGGREGATE"),"#N/A")</f>
        <v>#N/A</v>
      </c>
      <c r="I739" s="113" t="str">
        <f>IF('Processing Settings'!C141="Xetra|Börse Frankfurt",_xlfn.SWITCH('Processing Settings'!H141,"released","RELEASED","on hold","HOLD"),"#N/A")</f>
        <v>#N/A</v>
      </c>
      <c r="J739" s="129" t="str">
        <f>IF(A739="XFRA",IF('Processing Settings'!G141="Gross","",IF(OR('Processing Settings'!G141="Netting with Strange Nets ('NET/SPLIT')",'Processing Settings'!G141="Aggregation with Linking",'Processing Settings'!G141="Aggregation"),"NET/SPLIT","UNWIND")),"")</f>
        <v/>
      </c>
      <c r="K739" s="120" t="str">
        <f ca="1">IF(A739="XFRA",IF(ISNUMBER(YEAR('Signature Sheet'!$H$31)),'Signature Sheet'!H$31,NOW()),"")</f>
        <v/>
      </c>
      <c r="L739" s="119" t="str">
        <f>IF(A739="XFRA",IFERROR(_xlfn.SWITCH('Processing Settings'!K141,"New","INSERT","Update","UPDATE", "Delete","DELETE"),""),"")</f>
        <v/>
      </c>
    </row>
    <row r="740" spans="1:12">
      <c r="A740" s="119" t="str">
        <f>IF('Processing Settings'!C142="Xetra|Börse Frankfurt","XFRA","")</f>
        <v/>
      </c>
      <c r="B740" s="109" t="str">
        <f>IF('Processing Settings'!C142="Xetra|Börse Frankfurt",'Processing Settings'!A142,"#N/A")</f>
        <v>#N/A</v>
      </c>
      <c r="C740" s="109" t="str">
        <f>IF('Processing Settings'!C142="Xetra|Börse Frankfurt",'Processing Settings'!B142,"#N/A")</f>
        <v>#N/A</v>
      </c>
      <c r="D740" s="110" t="str">
        <f>IF('Processing Settings'!C142="Xetra|Börse Frankfurt",IF('Processing Settings'!D142="CBF(I)","CBL",'Processing Settings'!D142),"#N/A")</f>
        <v>#N/A</v>
      </c>
      <c r="E740" s="113" t="str">
        <f>IF('Processing Settings'!C142="Xetra|Börse Frankfurt",'Processing Settings'!E142,"#N/A")</f>
        <v>#N/A</v>
      </c>
      <c r="F740" s="113" t="str">
        <f>IF('Processing Settings'!C142="Xetra|Börse Frankfurt",'Processing Settings'!F142,"#N/A")</f>
        <v>#N/A</v>
      </c>
      <c r="G740" s="113" t="str">
        <f>IF(AND('Processing Settings'!C142="Xetra|Börse Frankfurt",'Processing Settings'!E142&lt;&gt;""),"DEF","#N/A")</f>
        <v>#N/A</v>
      </c>
      <c r="H740" s="130" t="str">
        <f>IF('Processing Settings'!C142="Xetra|Börse Frankfurt",_xlfn.SWITCH('Processing Settings'!G142,"Aggregation","AGGREGATE","Gross","GROSS","Netting ('UNWIND')","NET","Netting with Strange Nets ('NET/SPLIT')","NET","Aggregation with Linking","AGGREGATE"),"#N/A")</f>
        <v>#N/A</v>
      </c>
      <c r="I740" s="113" t="str">
        <f>IF('Processing Settings'!C142="Xetra|Börse Frankfurt",_xlfn.SWITCH('Processing Settings'!H142,"released","RELEASED","on hold","HOLD"),"#N/A")</f>
        <v>#N/A</v>
      </c>
      <c r="J740" s="129" t="str">
        <f>IF(A740="XFRA",IF('Processing Settings'!G142="Gross","",IF(OR('Processing Settings'!G142="Netting with Strange Nets ('NET/SPLIT')",'Processing Settings'!G142="Aggregation with Linking",'Processing Settings'!G142="Aggregation"),"NET/SPLIT","UNWIND")),"")</f>
        <v/>
      </c>
      <c r="K740" s="120" t="str">
        <f ca="1">IF(A740="XFRA",IF(ISNUMBER(YEAR('Signature Sheet'!$H$31)),'Signature Sheet'!H$31,NOW()),"")</f>
        <v/>
      </c>
      <c r="L740" s="119" t="str">
        <f>IF(A740="XFRA",IFERROR(_xlfn.SWITCH('Processing Settings'!K142,"New","INSERT","Update","UPDATE", "Delete","DELETE"),""),"")</f>
        <v/>
      </c>
    </row>
    <row r="741" spans="1:12">
      <c r="A741" s="119" t="str">
        <f>IF('Processing Settings'!C143="Xetra|Börse Frankfurt","XFRA","")</f>
        <v/>
      </c>
      <c r="B741" s="109" t="str">
        <f>IF('Processing Settings'!C143="Xetra|Börse Frankfurt",'Processing Settings'!A143,"#N/A")</f>
        <v>#N/A</v>
      </c>
      <c r="C741" s="109" t="str">
        <f>IF('Processing Settings'!C143="Xetra|Börse Frankfurt",'Processing Settings'!B143,"#N/A")</f>
        <v>#N/A</v>
      </c>
      <c r="D741" s="110" t="str">
        <f>IF('Processing Settings'!C143="Xetra|Börse Frankfurt",IF('Processing Settings'!D143="CBF(I)","CBL",'Processing Settings'!D143),"#N/A")</f>
        <v>#N/A</v>
      </c>
      <c r="E741" s="113" t="str">
        <f>IF('Processing Settings'!C143="Xetra|Börse Frankfurt",'Processing Settings'!E143,"#N/A")</f>
        <v>#N/A</v>
      </c>
      <c r="F741" s="113" t="str">
        <f>IF('Processing Settings'!C143="Xetra|Börse Frankfurt",'Processing Settings'!F143,"#N/A")</f>
        <v>#N/A</v>
      </c>
      <c r="G741" s="113" t="str">
        <f>IF(AND('Processing Settings'!C143="Xetra|Börse Frankfurt",'Processing Settings'!E143&lt;&gt;""),"DEF","#N/A")</f>
        <v>#N/A</v>
      </c>
      <c r="H741" s="130" t="str">
        <f>IF('Processing Settings'!C143="Xetra|Börse Frankfurt",_xlfn.SWITCH('Processing Settings'!G143,"Aggregation","AGGREGATE","Gross","GROSS","Netting ('UNWIND')","NET","Netting with Strange Nets ('NET/SPLIT')","NET","Aggregation with Linking","AGGREGATE"),"#N/A")</f>
        <v>#N/A</v>
      </c>
      <c r="I741" s="113" t="str">
        <f>IF('Processing Settings'!C143="Xetra|Börse Frankfurt",_xlfn.SWITCH('Processing Settings'!H143,"released","RELEASED","on hold","HOLD"),"#N/A")</f>
        <v>#N/A</v>
      </c>
      <c r="J741" s="129" t="str">
        <f>IF(A741="XFRA",IF('Processing Settings'!G143="Gross","",IF(OR('Processing Settings'!G143="Netting with Strange Nets ('NET/SPLIT')",'Processing Settings'!G143="Aggregation with Linking",'Processing Settings'!G143="Aggregation"),"NET/SPLIT","UNWIND")),"")</f>
        <v/>
      </c>
      <c r="K741" s="120" t="str">
        <f ca="1">IF(A741="XFRA",IF(ISNUMBER(YEAR('Signature Sheet'!$H$31)),'Signature Sheet'!H$31,NOW()),"")</f>
        <v/>
      </c>
      <c r="L741" s="119" t="str">
        <f>IF(A741="XFRA",IFERROR(_xlfn.SWITCH('Processing Settings'!K143,"New","INSERT","Update","UPDATE", "Delete","DELETE"),""),"")</f>
        <v/>
      </c>
    </row>
    <row r="742" spans="1:12">
      <c r="A742" s="119" t="str">
        <f>IF('Processing Settings'!C144="Xetra|Börse Frankfurt","XFRA","")</f>
        <v/>
      </c>
      <c r="B742" s="109" t="str">
        <f>IF('Processing Settings'!C144="Xetra|Börse Frankfurt",'Processing Settings'!A144,"#N/A")</f>
        <v>#N/A</v>
      </c>
      <c r="C742" s="109" t="str">
        <f>IF('Processing Settings'!C144="Xetra|Börse Frankfurt",'Processing Settings'!B144,"#N/A")</f>
        <v>#N/A</v>
      </c>
      <c r="D742" s="110" t="str">
        <f>IF('Processing Settings'!C144="Xetra|Börse Frankfurt",IF('Processing Settings'!D144="CBF(I)","CBL",'Processing Settings'!D144),"#N/A")</f>
        <v>#N/A</v>
      </c>
      <c r="E742" s="113" t="str">
        <f>IF('Processing Settings'!C144="Xetra|Börse Frankfurt",'Processing Settings'!E144,"#N/A")</f>
        <v>#N/A</v>
      </c>
      <c r="F742" s="113" t="str">
        <f>IF('Processing Settings'!C144="Xetra|Börse Frankfurt",'Processing Settings'!F144,"#N/A")</f>
        <v>#N/A</v>
      </c>
      <c r="G742" s="113" t="str">
        <f>IF(AND('Processing Settings'!C144="Xetra|Börse Frankfurt",'Processing Settings'!E144&lt;&gt;""),"DEF","#N/A")</f>
        <v>#N/A</v>
      </c>
      <c r="H742" s="130" t="str">
        <f>IF('Processing Settings'!C144="Xetra|Börse Frankfurt",_xlfn.SWITCH('Processing Settings'!G144,"Aggregation","AGGREGATE","Gross","GROSS","Netting ('UNWIND')","NET","Netting with Strange Nets ('NET/SPLIT')","NET","Aggregation with Linking","AGGREGATE"),"#N/A")</f>
        <v>#N/A</v>
      </c>
      <c r="I742" s="113" t="str">
        <f>IF('Processing Settings'!C144="Xetra|Börse Frankfurt",_xlfn.SWITCH('Processing Settings'!H144,"released","RELEASED","on hold","HOLD"),"#N/A")</f>
        <v>#N/A</v>
      </c>
      <c r="J742" s="129" t="str">
        <f>IF(A742="XFRA",IF('Processing Settings'!G144="Gross","",IF(OR('Processing Settings'!G144="Netting with Strange Nets ('NET/SPLIT')",'Processing Settings'!G144="Aggregation with Linking",'Processing Settings'!G144="Aggregation"),"NET/SPLIT","UNWIND")),"")</f>
        <v/>
      </c>
      <c r="K742" s="120" t="str">
        <f ca="1">IF(A742="XFRA",IF(ISNUMBER(YEAR('Signature Sheet'!$H$31)),'Signature Sheet'!H$31,NOW()),"")</f>
        <v/>
      </c>
      <c r="L742" s="119" t="str">
        <f>IF(A742="XFRA",IFERROR(_xlfn.SWITCH('Processing Settings'!K144,"New","INSERT","Update","UPDATE", "Delete","DELETE"),""),"")</f>
        <v/>
      </c>
    </row>
    <row r="743" spans="1:12">
      <c r="A743" s="119" t="str">
        <f>IF('Processing Settings'!C145="Xetra|Börse Frankfurt","XFRA","")</f>
        <v/>
      </c>
      <c r="B743" s="109" t="str">
        <f>IF('Processing Settings'!C145="Xetra|Börse Frankfurt",'Processing Settings'!A145,"#N/A")</f>
        <v>#N/A</v>
      </c>
      <c r="C743" s="109" t="str">
        <f>IF('Processing Settings'!C145="Xetra|Börse Frankfurt",'Processing Settings'!B145,"#N/A")</f>
        <v>#N/A</v>
      </c>
      <c r="D743" s="110" t="str">
        <f>IF('Processing Settings'!C145="Xetra|Börse Frankfurt",IF('Processing Settings'!D145="CBF(I)","CBL",'Processing Settings'!D145),"#N/A")</f>
        <v>#N/A</v>
      </c>
      <c r="E743" s="113" t="str">
        <f>IF('Processing Settings'!C145="Xetra|Börse Frankfurt",'Processing Settings'!E145,"#N/A")</f>
        <v>#N/A</v>
      </c>
      <c r="F743" s="113" t="str">
        <f>IF('Processing Settings'!C145="Xetra|Börse Frankfurt",'Processing Settings'!F145,"#N/A")</f>
        <v>#N/A</v>
      </c>
      <c r="G743" s="113" t="str">
        <f>IF(AND('Processing Settings'!C145="Xetra|Börse Frankfurt",'Processing Settings'!E145&lt;&gt;""),"DEF","#N/A")</f>
        <v>#N/A</v>
      </c>
      <c r="H743" s="130" t="str">
        <f>IF('Processing Settings'!C145="Xetra|Börse Frankfurt",_xlfn.SWITCH('Processing Settings'!G145,"Aggregation","AGGREGATE","Gross","GROSS","Netting ('UNWIND')","NET","Netting with Strange Nets ('NET/SPLIT')","NET","Aggregation with Linking","AGGREGATE"),"#N/A")</f>
        <v>#N/A</v>
      </c>
      <c r="I743" s="113" t="str">
        <f>IF('Processing Settings'!C145="Xetra|Börse Frankfurt",_xlfn.SWITCH('Processing Settings'!H145,"released","RELEASED","on hold","HOLD"),"#N/A")</f>
        <v>#N/A</v>
      </c>
      <c r="J743" s="129" t="str">
        <f>IF(A743="XFRA",IF('Processing Settings'!G145="Gross","",IF(OR('Processing Settings'!G145="Netting with Strange Nets ('NET/SPLIT')",'Processing Settings'!G145="Aggregation with Linking",'Processing Settings'!G145="Aggregation"),"NET/SPLIT","UNWIND")),"")</f>
        <v/>
      </c>
      <c r="K743" s="120" t="str">
        <f ca="1">IF(A743="XFRA",IF(ISNUMBER(YEAR('Signature Sheet'!$H$31)),'Signature Sheet'!H$31,NOW()),"")</f>
        <v/>
      </c>
      <c r="L743" s="119" t="str">
        <f>IF(A743="XFRA",IFERROR(_xlfn.SWITCH('Processing Settings'!K145,"New","INSERT","Update","UPDATE", "Delete","DELETE"),""),"")</f>
        <v/>
      </c>
    </row>
    <row r="744" spans="1:12">
      <c r="A744" s="119" t="str">
        <f>IF('Processing Settings'!C146="Xetra|Börse Frankfurt","XFRA","")</f>
        <v/>
      </c>
      <c r="B744" s="109" t="str">
        <f>IF('Processing Settings'!C146="Xetra|Börse Frankfurt",'Processing Settings'!A146,"#N/A")</f>
        <v>#N/A</v>
      </c>
      <c r="C744" s="109" t="str">
        <f>IF('Processing Settings'!C146="Xetra|Börse Frankfurt",'Processing Settings'!B146,"#N/A")</f>
        <v>#N/A</v>
      </c>
      <c r="D744" s="110" t="str">
        <f>IF('Processing Settings'!C146="Xetra|Börse Frankfurt",IF('Processing Settings'!D146="CBF(I)","CBL",'Processing Settings'!D146),"#N/A")</f>
        <v>#N/A</v>
      </c>
      <c r="E744" s="113" t="str">
        <f>IF('Processing Settings'!C146="Xetra|Börse Frankfurt",'Processing Settings'!E146,"#N/A")</f>
        <v>#N/A</v>
      </c>
      <c r="F744" s="113" t="str">
        <f>IF('Processing Settings'!C146="Xetra|Börse Frankfurt",'Processing Settings'!F146,"#N/A")</f>
        <v>#N/A</v>
      </c>
      <c r="G744" s="113" t="str">
        <f>IF(AND('Processing Settings'!C146="Xetra|Börse Frankfurt",'Processing Settings'!E146&lt;&gt;""),"DEF","#N/A")</f>
        <v>#N/A</v>
      </c>
      <c r="H744" s="130" t="str">
        <f>IF('Processing Settings'!C146="Xetra|Börse Frankfurt",_xlfn.SWITCH('Processing Settings'!G146,"Aggregation","AGGREGATE","Gross","GROSS","Netting ('UNWIND')","NET","Netting with Strange Nets ('NET/SPLIT')","NET","Aggregation with Linking","AGGREGATE"),"#N/A")</f>
        <v>#N/A</v>
      </c>
      <c r="I744" s="113" t="str">
        <f>IF('Processing Settings'!C146="Xetra|Börse Frankfurt",_xlfn.SWITCH('Processing Settings'!H146,"released","RELEASED","on hold","HOLD"),"#N/A")</f>
        <v>#N/A</v>
      </c>
      <c r="J744" s="129" t="str">
        <f>IF(A744="XFRA",IF('Processing Settings'!G146="Gross","",IF(OR('Processing Settings'!G146="Netting with Strange Nets ('NET/SPLIT')",'Processing Settings'!G146="Aggregation with Linking",'Processing Settings'!G146="Aggregation"),"NET/SPLIT","UNWIND")),"")</f>
        <v/>
      </c>
      <c r="K744" s="120" t="str">
        <f ca="1">IF(A744="XFRA",IF(ISNUMBER(YEAR('Signature Sheet'!$H$31)),'Signature Sheet'!H$31,NOW()),"")</f>
        <v/>
      </c>
      <c r="L744" s="119" t="str">
        <f>IF(A744="XFRA",IFERROR(_xlfn.SWITCH('Processing Settings'!K146,"New","INSERT","Update","UPDATE", "Delete","DELETE"),""),"")</f>
        <v/>
      </c>
    </row>
    <row r="745" spans="1:12">
      <c r="A745" s="119" t="str">
        <f>IF('Processing Settings'!C147="Xetra|Börse Frankfurt","XFRA","")</f>
        <v/>
      </c>
      <c r="B745" s="109" t="str">
        <f>IF('Processing Settings'!C147="Xetra|Börse Frankfurt",'Processing Settings'!A147,"#N/A")</f>
        <v>#N/A</v>
      </c>
      <c r="C745" s="109" t="str">
        <f>IF('Processing Settings'!C147="Xetra|Börse Frankfurt",'Processing Settings'!B147,"#N/A")</f>
        <v>#N/A</v>
      </c>
      <c r="D745" s="110" t="str">
        <f>IF('Processing Settings'!C147="Xetra|Börse Frankfurt",IF('Processing Settings'!D147="CBF(I)","CBL",'Processing Settings'!D147),"#N/A")</f>
        <v>#N/A</v>
      </c>
      <c r="E745" s="113" t="str">
        <f>IF('Processing Settings'!C147="Xetra|Börse Frankfurt",'Processing Settings'!E147,"#N/A")</f>
        <v>#N/A</v>
      </c>
      <c r="F745" s="113" t="str">
        <f>IF('Processing Settings'!C147="Xetra|Börse Frankfurt",'Processing Settings'!F147,"#N/A")</f>
        <v>#N/A</v>
      </c>
      <c r="G745" s="113" t="str">
        <f>IF(AND('Processing Settings'!C147="Xetra|Börse Frankfurt",'Processing Settings'!E147&lt;&gt;""),"DEF","#N/A")</f>
        <v>#N/A</v>
      </c>
      <c r="H745" s="130" t="str">
        <f>IF('Processing Settings'!C147="Xetra|Börse Frankfurt",_xlfn.SWITCH('Processing Settings'!G147,"Aggregation","AGGREGATE","Gross","GROSS","Netting ('UNWIND')","NET","Netting with Strange Nets ('NET/SPLIT')","NET","Aggregation with Linking","AGGREGATE"),"#N/A")</f>
        <v>#N/A</v>
      </c>
      <c r="I745" s="113" t="str">
        <f>IF('Processing Settings'!C147="Xetra|Börse Frankfurt",_xlfn.SWITCH('Processing Settings'!H147,"released","RELEASED","on hold","HOLD"),"#N/A")</f>
        <v>#N/A</v>
      </c>
      <c r="J745" s="129" t="str">
        <f>IF(A745="XFRA",IF('Processing Settings'!G147="Gross","",IF(OR('Processing Settings'!G147="Netting with Strange Nets ('NET/SPLIT')",'Processing Settings'!G147="Aggregation with Linking",'Processing Settings'!G147="Aggregation"),"NET/SPLIT","UNWIND")),"")</f>
        <v/>
      </c>
      <c r="K745" s="120" t="str">
        <f ca="1">IF(A745="XFRA",IF(ISNUMBER(YEAR('Signature Sheet'!$H$31)),'Signature Sheet'!H$31,NOW()),"")</f>
        <v/>
      </c>
      <c r="L745" s="119" t="str">
        <f>IF(A745="XFRA",IFERROR(_xlfn.SWITCH('Processing Settings'!K147,"New","INSERT","Update","UPDATE", "Delete","DELETE"),""),"")</f>
        <v/>
      </c>
    </row>
    <row r="746" spans="1:12">
      <c r="A746" s="119" t="str">
        <f>IF('Processing Settings'!C148="Xetra|Börse Frankfurt","XFRA","")</f>
        <v/>
      </c>
      <c r="B746" s="109" t="str">
        <f>IF('Processing Settings'!C148="Xetra|Börse Frankfurt",'Processing Settings'!A148,"#N/A")</f>
        <v>#N/A</v>
      </c>
      <c r="C746" s="109" t="str">
        <f>IF('Processing Settings'!C148="Xetra|Börse Frankfurt",'Processing Settings'!B148,"#N/A")</f>
        <v>#N/A</v>
      </c>
      <c r="D746" s="110" t="str">
        <f>IF('Processing Settings'!C148="Xetra|Börse Frankfurt",IF('Processing Settings'!D148="CBF(I)","CBL",'Processing Settings'!D148),"#N/A")</f>
        <v>#N/A</v>
      </c>
      <c r="E746" s="113" t="str">
        <f>IF('Processing Settings'!C148="Xetra|Börse Frankfurt",'Processing Settings'!E148,"#N/A")</f>
        <v>#N/A</v>
      </c>
      <c r="F746" s="113" t="str">
        <f>IF('Processing Settings'!C148="Xetra|Börse Frankfurt",'Processing Settings'!F148,"#N/A")</f>
        <v>#N/A</v>
      </c>
      <c r="G746" s="113" t="str">
        <f>IF(AND('Processing Settings'!C148="Xetra|Börse Frankfurt",'Processing Settings'!E148&lt;&gt;""),"DEF","#N/A")</f>
        <v>#N/A</v>
      </c>
      <c r="H746" s="130" t="str">
        <f>IF('Processing Settings'!C148="Xetra|Börse Frankfurt",_xlfn.SWITCH('Processing Settings'!G148,"Aggregation","AGGREGATE","Gross","GROSS","Netting ('UNWIND')","NET","Netting with Strange Nets ('NET/SPLIT')","NET","Aggregation with Linking","AGGREGATE"),"#N/A")</f>
        <v>#N/A</v>
      </c>
      <c r="I746" s="113" t="str">
        <f>IF('Processing Settings'!C148="Xetra|Börse Frankfurt",_xlfn.SWITCH('Processing Settings'!H148,"released","RELEASED","on hold","HOLD"),"#N/A")</f>
        <v>#N/A</v>
      </c>
      <c r="J746" s="129" t="str">
        <f>IF(A746="XFRA",IF('Processing Settings'!G148="Gross","",IF(OR('Processing Settings'!G148="Netting with Strange Nets ('NET/SPLIT')",'Processing Settings'!G148="Aggregation with Linking",'Processing Settings'!G148="Aggregation"),"NET/SPLIT","UNWIND")),"")</f>
        <v/>
      </c>
      <c r="K746" s="120" t="str">
        <f ca="1">IF(A746="XFRA",IF(ISNUMBER(YEAR('Signature Sheet'!$H$31)),'Signature Sheet'!H$31,NOW()),"")</f>
        <v/>
      </c>
      <c r="L746" s="119" t="str">
        <f>IF(A746="XFRA",IFERROR(_xlfn.SWITCH('Processing Settings'!K148,"New","INSERT","Update","UPDATE", "Delete","DELETE"),""),"")</f>
        <v/>
      </c>
    </row>
    <row r="747" spans="1:12">
      <c r="A747" s="119" t="str">
        <f>IF('Processing Settings'!C149="Xetra|Börse Frankfurt","XFRA","")</f>
        <v/>
      </c>
      <c r="B747" s="109" t="str">
        <f>IF('Processing Settings'!C149="Xetra|Börse Frankfurt",'Processing Settings'!A149,"#N/A")</f>
        <v>#N/A</v>
      </c>
      <c r="C747" s="109" t="str">
        <f>IF('Processing Settings'!C149="Xetra|Börse Frankfurt",'Processing Settings'!B149,"#N/A")</f>
        <v>#N/A</v>
      </c>
      <c r="D747" s="110" t="str">
        <f>IF('Processing Settings'!C149="Xetra|Börse Frankfurt",IF('Processing Settings'!D149="CBF(I)","CBL",'Processing Settings'!D149),"#N/A")</f>
        <v>#N/A</v>
      </c>
      <c r="E747" s="113" t="str">
        <f>IF('Processing Settings'!C149="Xetra|Börse Frankfurt",'Processing Settings'!E149,"#N/A")</f>
        <v>#N/A</v>
      </c>
      <c r="F747" s="113" t="str">
        <f>IF('Processing Settings'!C149="Xetra|Börse Frankfurt",'Processing Settings'!F149,"#N/A")</f>
        <v>#N/A</v>
      </c>
      <c r="G747" s="113" t="str">
        <f>IF(AND('Processing Settings'!C149="Xetra|Börse Frankfurt",'Processing Settings'!E149&lt;&gt;""),"DEF","#N/A")</f>
        <v>#N/A</v>
      </c>
      <c r="H747" s="130" t="str">
        <f>IF('Processing Settings'!C149="Xetra|Börse Frankfurt",_xlfn.SWITCH('Processing Settings'!G149,"Aggregation","AGGREGATE","Gross","GROSS","Netting ('UNWIND')","NET","Netting with Strange Nets ('NET/SPLIT')","NET","Aggregation with Linking","AGGREGATE"),"#N/A")</f>
        <v>#N/A</v>
      </c>
      <c r="I747" s="113" t="str">
        <f>IF('Processing Settings'!C149="Xetra|Börse Frankfurt",_xlfn.SWITCH('Processing Settings'!H149,"released","RELEASED","on hold","HOLD"),"#N/A")</f>
        <v>#N/A</v>
      </c>
      <c r="J747" s="129" t="str">
        <f>IF(A747="XFRA",IF('Processing Settings'!G149="Gross","",IF(OR('Processing Settings'!G149="Netting with Strange Nets ('NET/SPLIT')",'Processing Settings'!G149="Aggregation with Linking",'Processing Settings'!G149="Aggregation"),"NET/SPLIT","UNWIND")),"")</f>
        <v/>
      </c>
      <c r="K747" s="120" t="str">
        <f ca="1">IF(A747="XFRA",IF(ISNUMBER(YEAR('Signature Sheet'!$H$31)),'Signature Sheet'!H$31,NOW()),"")</f>
        <v/>
      </c>
      <c r="L747" s="119" t="str">
        <f>IF(A747="XFRA",IFERROR(_xlfn.SWITCH('Processing Settings'!K149,"New","INSERT","Update","UPDATE", "Delete","DELETE"),""),"")</f>
        <v/>
      </c>
    </row>
    <row r="748" spans="1:12">
      <c r="A748" s="119" t="str">
        <f>IF('Processing Settings'!C150="Xetra|Börse Frankfurt","XFRA","")</f>
        <v/>
      </c>
      <c r="B748" s="109" t="str">
        <f>IF('Processing Settings'!C150="Xetra|Börse Frankfurt",'Processing Settings'!A150,"#N/A")</f>
        <v>#N/A</v>
      </c>
      <c r="C748" s="109" t="str">
        <f>IF('Processing Settings'!C150="Xetra|Börse Frankfurt",'Processing Settings'!B150,"#N/A")</f>
        <v>#N/A</v>
      </c>
      <c r="D748" s="110" t="str">
        <f>IF('Processing Settings'!C150="Xetra|Börse Frankfurt",IF('Processing Settings'!D150="CBF(I)","CBL",'Processing Settings'!D150),"#N/A")</f>
        <v>#N/A</v>
      </c>
      <c r="E748" s="113" t="str">
        <f>IF('Processing Settings'!C150="Xetra|Börse Frankfurt",'Processing Settings'!E150,"#N/A")</f>
        <v>#N/A</v>
      </c>
      <c r="F748" s="113" t="str">
        <f>IF('Processing Settings'!C150="Xetra|Börse Frankfurt",'Processing Settings'!F150,"#N/A")</f>
        <v>#N/A</v>
      </c>
      <c r="G748" s="113" t="str">
        <f>IF(AND('Processing Settings'!C150="Xetra|Börse Frankfurt",'Processing Settings'!E150&lt;&gt;""),"DEF","#N/A")</f>
        <v>#N/A</v>
      </c>
      <c r="H748" s="130" t="str">
        <f>IF('Processing Settings'!C150="Xetra|Börse Frankfurt",_xlfn.SWITCH('Processing Settings'!G150,"Aggregation","AGGREGATE","Gross","GROSS","Netting ('UNWIND')","NET","Netting with Strange Nets ('NET/SPLIT')","NET","Aggregation with Linking","AGGREGATE"),"#N/A")</f>
        <v>#N/A</v>
      </c>
      <c r="I748" s="113" t="str">
        <f>IF('Processing Settings'!C150="Xetra|Börse Frankfurt",_xlfn.SWITCH('Processing Settings'!H150,"released","RELEASED","on hold","HOLD"),"#N/A")</f>
        <v>#N/A</v>
      </c>
      <c r="J748" s="129" t="str">
        <f>IF(A748="XFRA",IF('Processing Settings'!G150="Gross","",IF(OR('Processing Settings'!G150="Netting with Strange Nets ('NET/SPLIT')",'Processing Settings'!G150="Aggregation with Linking",'Processing Settings'!G150="Aggregation"),"NET/SPLIT","UNWIND")),"")</f>
        <v/>
      </c>
      <c r="K748" s="120" t="str">
        <f ca="1">IF(A748="XFRA",IF(ISNUMBER(YEAR('Signature Sheet'!$H$31)),'Signature Sheet'!H$31,NOW()),"")</f>
        <v/>
      </c>
      <c r="L748" s="119" t="str">
        <f>IF(A748="XFRA",IFERROR(_xlfn.SWITCH('Processing Settings'!K150,"New","INSERT","Update","UPDATE", "Delete","DELETE"),""),"")</f>
        <v/>
      </c>
    </row>
    <row r="749" spans="1:12">
      <c r="A749" s="119" t="str">
        <f>IF('Processing Settings'!C151="Xetra|Börse Frankfurt","XFRA","")</f>
        <v/>
      </c>
      <c r="B749" s="109" t="str">
        <f>IF('Processing Settings'!C151="Xetra|Börse Frankfurt",'Processing Settings'!A151,"#N/A")</f>
        <v>#N/A</v>
      </c>
      <c r="C749" s="109" t="str">
        <f>IF('Processing Settings'!C151="Xetra|Börse Frankfurt",'Processing Settings'!B151,"#N/A")</f>
        <v>#N/A</v>
      </c>
      <c r="D749" s="110" t="str">
        <f>IF('Processing Settings'!C151="Xetra|Börse Frankfurt",IF('Processing Settings'!D151="CBF(I)","CBL",'Processing Settings'!D151),"#N/A")</f>
        <v>#N/A</v>
      </c>
      <c r="E749" s="113" t="str">
        <f>IF('Processing Settings'!C151="Xetra|Börse Frankfurt",'Processing Settings'!E151,"#N/A")</f>
        <v>#N/A</v>
      </c>
      <c r="F749" s="113" t="str">
        <f>IF('Processing Settings'!C151="Xetra|Börse Frankfurt",'Processing Settings'!F151,"#N/A")</f>
        <v>#N/A</v>
      </c>
      <c r="G749" s="113" t="str">
        <f>IF(AND('Processing Settings'!C151="Xetra|Börse Frankfurt",'Processing Settings'!E151&lt;&gt;""),"DEF","#N/A")</f>
        <v>#N/A</v>
      </c>
      <c r="H749" s="130" t="str">
        <f>IF('Processing Settings'!C151="Xetra|Börse Frankfurt",_xlfn.SWITCH('Processing Settings'!G151,"Aggregation","AGGREGATE","Gross","GROSS","Netting ('UNWIND')","NET","Netting with Strange Nets ('NET/SPLIT')","NET","Aggregation with Linking","AGGREGATE"),"#N/A")</f>
        <v>#N/A</v>
      </c>
      <c r="I749" s="113" t="str">
        <f>IF('Processing Settings'!C151="Xetra|Börse Frankfurt",_xlfn.SWITCH('Processing Settings'!H151,"released","RELEASED","on hold","HOLD"),"#N/A")</f>
        <v>#N/A</v>
      </c>
      <c r="J749" s="129" t="str">
        <f>IF(A749="XFRA",IF('Processing Settings'!G151="Gross","",IF(OR('Processing Settings'!G151="Netting with Strange Nets ('NET/SPLIT')",'Processing Settings'!G151="Aggregation with Linking",'Processing Settings'!G151="Aggregation"),"NET/SPLIT","UNWIND")),"")</f>
        <v/>
      </c>
      <c r="K749" s="120" t="str">
        <f ca="1">IF(A749="XFRA",IF(ISNUMBER(YEAR('Signature Sheet'!$H$31)),'Signature Sheet'!H$31,NOW()),"")</f>
        <v/>
      </c>
      <c r="L749" s="119" t="str">
        <f>IF(A749="XFRA",IFERROR(_xlfn.SWITCH('Processing Settings'!K151,"New","INSERT","Update","UPDATE", "Delete","DELETE"),""),"")</f>
        <v/>
      </c>
    </row>
    <row r="750" spans="1:12">
      <c r="A750" s="119" t="str">
        <f>IF('Processing Settings'!C152="Xetra|Börse Frankfurt","XFRA","")</f>
        <v/>
      </c>
      <c r="B750" s="109" t="str">
        <f>IF('Processing Settings'!C152="Xetra|Börse Frankfurt",'Processing Settings'!A152,"#N/A")</f>
        <v>#N/A</v>
      </c>
      <c r="C750" s="109" t="str">
        <f>IF('Processing Settings'!C152="Xetra|Börse Frankfurt",'Processing Settings'!B152,"#N/A")</f>
        <v>#N/A</v>
      </c>
      <c r="D750" s="110" t="str">
        <f>IF('Processing Settings'!C152="Xetra|Börse Frankfurt",IF('Processing Settings'!D152="CBF(I)","CBL",'Processing Settings'!D152),"#N/A")</f>
        <v>#N/A</v>
      </c>
      <c r="E750" s="113" t="str">
        <f>IF('Processing Settings'!C152="Xetra|Börse Frankfurt",'Processing Settings'!E152,"#N/A")</f>
        <v>#N/A</v>
      </c>
      <c r="F750" s="113" t="str">
        <f>IF('Processing Settings'!C152="Xetra|Börse Frankfurt",'Processing Settings'!F152,"#N/A")</f>
        <v>#N/A</v>
      </c>
      <c r="G750" s="113" t="str">
        <f>IF(AND('Processing Settings'!C152="Xetra|Börse Frankfurt",'Processing Settings'!E152&lt;&gt;""),"DEF","#N/A")</f>
        <v>#N/A</v>
      </c>
      <c r="H750" s="130" t="str">
        <f>IF('Processing Settings'!C152="Xetra|Börse Frankfurt",_xlfn.SWITCH('Processing Settings'!G152,"Aggregation","AGGREGATE","Gross","GROSS","Netting ('UNWIND')","NET","Netting with Strange Nets ('NET/SPLIT')","NET","Aggregation with Linking","AGGREGATE"),"#N/A")</f>
        <v>#N/A</v>
      </c>
      <c r="I750" s="113" t="str">
        <f>IF('Processing Settings'!C152="Xetra|Börse Frankfurt",_xlfn.SWITCH('Processing Settings'!H152,"released","RELEASED","on hold","HOLD"),"#N/A")</f>
        <v>#N/A</v>
      </c>
      <c r="J750" s="129" t="str">
        <f>IF(A750="XFRA",IF('Processing Settings'!G152="Gross","",IF(OR('Processing Settings'!G152="Netting with Strange Nets ('NET/SPLIT')",'Processing Settings'!G152="Aggregation with Linking",'Processing Settings'!G152="Aggregation"),"NET/SPLIT","UNWIND")),"")</f>
        <v/>
      </c>
      <c r="K750" s="120" t="str">
        <f ca="1">IF(A750="XFRA",IF(ISNUMBER(YEAR('Signature Sheet'!$H$31)),'Signature Sheet'!H$31,NOW()),"")</f>
        <v/>
      </c>
      <c r="L750" s="119" t="str">
        <f>IF(A750="XFRA",IFERROR(_xlfn.SWITCH('Processing Settings'!K152,"New","INSERT","Update","UPDATE", "Delete","DELETE"),""),"")</f>
        <v/>
      </c>
    </row>
    <row r="751" spans="1:12">
      <c r="A751" s="119" t="str">
        <f>IF('Processing Settings'!C153="Xetra|Börse Frankfurt","XFRA","")</f>
        <v/>
      </c>
      <c r="B751" s="109" t="str">
        <f>IF('Processing Settings'!C153="Xetra|Börse Frankfurt",'Processing Settings'!A153,"#N/A")</f>
        <v>#N/A</v>
      </c>
      <c r="C751" s="109" t="str">
        <f>IF('Processing Settings'!C153="Xetra|Börse Frankfurt",'Processing Settings'!B153,"#N/A")</f>
        <v>#N/A</v>
      </c>
      <c r="D751" s="110" t="str">
        <f>IF('Processing Settings'!C153="Xetra|Börse Frankfurt",IF('Processing Settings'!D153="CBF(I)","CBL",'Processing Settings'!D153),"#N/A")</f>
        <v>#N/A</v>
      </c>
      <c r="E751" s="113" t="str">
        <f>IF('Processing Settings'!C153="Xetra|Börse Frankfurt",'Processing Settings'!E153,"#N/A")</f>
        <v>#N/A</v>
      </c>
      <c r="F751" s="113" t="str">
        <f>IF('Processing Settings'!C153="Xetra|Börse Frankfurt",'Processing Settings'!F153,"#N/A")</f>
        <v>#N/A</v>
      </c>
      <c r="G751" s="113" t="str">
        <f>IF(AND('Processing Settings'!C153="Xetra|Börse Frankfurt",'Processing Settings'!E153&lt;&gt;""),"DEF","#N/A")</f>
        <v>#N/A</v>
      </c>
      <c r="H751" s="130" t="str">
        <f>IF('Processing Settings'!C153="Xetra|Börse Frankfurt",_xlfn.SWITCH('Processing Settings'!G153,"Aggregation","AGGREGATE","Gross","GROSS","Netting ('UNWIND')","NET","Netting with Strange Nets ('NET/SPLIT')","NET","Aggregation with Linking","AGGREGATE"),"#N/A")</f>
        <v>#N/A</v>
      </c>
      <c r="I751" s="113" t="str">
        <f>IF('Processing Settings'!C153="Xetra|Börse Frankfurt",_xlfn.SWITCH('Processing Settings'!H153,"released","RELEASED","on hold","HOLD"),"#N/A")</f>
        <v>#N/A</v>
      </c>
      <c r="J751" s="129" t="str">
        <f>IF(A751="XFRA",IF('Processing Settings'!G153="Gross","",IF(OR('Processing Settings'!G153="Netting with Strange Nets ('NET/SPLIT')",'Processing Settings'!G153="Aggregation with Linking",'Processing Settings'!G153="Aggregation"),"NET/SPLIT","UNWIND")),"")</f>
        <v/>
      </c>
      <c r="K751" s="120" t="str">
        <f ca="1">IF(A751="XFRA",IF(ISNUMBER(YEAR('Signature Sheet'!$H$31)),'Signature Sheet'!H$31,NOW()),"")</f>
        <v/>
      </c>
      <c r="L751" s="119" t="str">
        <f>IF(A751="XFRA",IFERROR(_xlfn.SWITCH('Processing Settings'!K153,"New","INSERT","Update","UPDATE", "Delete","DELETE"),""),"")</f>
        <v/>
      </c>
    </row>
    <row r="752" spans="1:12">
      <c r="A752" s="119" t="str">
        <f>IF('Processing Settings'!C154="Xetra|Börse Frankfurt","XFRA","")</f>
        <v/>
      </c>
      <c r="B752" s="109" t="str">
        <f>IF('Processing Settings'!C154="Xetra|Börse Frankfurt",'Processing Settings'!A154,"#N/A")</f>
        <v>#N/A</v>
      </c>
      <c r="C752" s="109" t="str">
        <f>IF('Processing Settings'!C154="Xetra|Börse Frankfurt",'Processing Settings'!B154,"#N/A")</f>
        <v>#N/A</v>
      </c>
      <c r="D752" s="110" t="str">
        <f>IF('Processing Settings'!C154="Xetra|Börse Frankfurt",IF('Processing Settings'!D154="CBF(I)","CBL",'Processing Settings'!D154),"#N/A")</f>
        <v>#N/A</v>
      </c>
      <c r="E752" s="113" t="str">
        <f>IF('Processing Settings'!C154="Xetra|Börse Frankfurt",'Processing Settings'!E154,"#N/A")</f>
        <v>#N/A</v>
      </c>
      <c r="F752" s="113" t="str">
        <f>IF('Processing Settings'!C154="Xetra|Börse Frankfurt",'Processing Settings'!F154,"#N/A")</f>
        <v>#N/A</v>
      </c>
      <c r="G752" s="113" t="str">
        <f>IF(AND('Processing Settings'!C154="Xetra|Börse Frankfurt",'Processing Settings'!E154&lt;&gt;""),"DEF","#N/A")</f>
        <v>#N/A</v>
      </c>
      <c r="H752" s="130" t="str">
        <f>IF('Processing Settings'!C154="Xetra|Börse Frankfurt",_xlfn.SWITCH('Processing Settings'!G154,"Aggregation","AGGREGATE","Gross","GROSS","Netting ('UNWIND')","NET","Netting with Strange Nets ('NET/SPLIT')","NET","Aggregation with Linking","AGGREGATE"),"#N/A")</f>
        <v>#N/A</v>
      </c>
      <c r="I752" s="113" t="str">
        <f>IF('Processing Settings'!C154="Xetra|Börse Frankfurt",_xlfn.SWITCH('Processing Settings'!H154,"released","RELEASED","on hold","HOLD"),"#N/A")</f>
        <v>#N/A</v>
      </c>
      <c r="J752" s="129" t="str">
        <f>IF(A752="XFRA",IF('Processing Settings'!G154="Gross","",IF(OR('Processing Settings'!G154="Netting with Strange Nets ('NET/SPLIT')",'Processing Settings'!G154="Aggregation with Linking",'Processing Settings'!G154="Aggregation"),"NET/SPLIT","UNWIND")),"")</f>
        <v/>
      </c>
      <c r="K752" s="120" t="str">
        <f ca="1">IF(A752="XFRA",IF(ISNUMBER(YEAR('Signature Sheet'!$H$31)),'Signature Sheet'!H$31,NOW()),"")</f>
        <v/>
      </c>
      <c r="L752" s="119" t="str">
        <f>IF(A752="XFRA",IFERROR(_xlfn.SWITCH('Processing Settings'!K154,"New","INSERT","Update","UPDATE", "Delete","DELETE"),""),"")</f>
        <v/>
      </c>
    </row>
    <row r="753" spans="1:12">
      <c r="A753" s="119" t="str">
        <f>IF('Processing Settings'!C155="Xetra|Börse Frankfurt","XFRA","")</f>
        <v/>
      </c>
      <c r="B753" s="109" t="str">
        <f>IF('Processing Settings'!C155="Xetra|Börse Frankfurt",'Processing Settings'!A155,"#N/A")</f>
        <v>#N/A</v>
      </c>
      <c r="C753" s="109" t="str">
        <f>IF('Processing Settings'!C155="Xetra|Börse Frankfurt",'Processing Settings'!B155,"#N/A")</f>
        <v>#N/A</v>
      </c>
      <c r="D753" s="110" t="str">
        <f>IF('Processing Settings'!C155="Xetra|Börse Frankfurt",IF('Processing Settings'!D155="CBF(I)","CBL",'Processing Settings'!D155),"#N/A")</f>
        <v>#N/A</v>
      </c>
      <c r="E753" s="113" t="str">
        <f>IF('Processing Settings'!C155="Xetra|Börse Frankfurt",'Processing Settings'!E155,"#N/A")</f>
        <v>#N/A</v>
      </c>
      <c r="F753" s="113" t="str">
        <f>IF('Processing Settings'!C155="Xetra|Börse Frankfurt",'Processing Settings'!F155,"#N/A")</f>
        <v>#N/A</v>
      </c>
      <c r="G753" s="113" t="str">
        <f>IF(AND('Processing Settings'!C155="Xetra|Börse Frankfurt",'Processing Settings'!E155&lt;&gt;""),"DEF","#N/A")</f>
        <v>#N/A</v>
      </c>
      <c r="H753" s="130" t="str">
        <f>IF('Processing Settings'!C155="Xetra|Börse Frankfurt",_xlfn.SWITCH('Processing Settings'!G155,"Aggregation","AGGREGATE","Gross","GROSS","Netting ('UNWIND')","NET","Netting with Strange Nets ('NET/SPLIT')","NET","Aggregation with Linking","AGGREGATE"),"#N/A")</f>
        <v>#N/A</v>
      </c>
      <c r="I753" s="113" t="str">
        <f>IF('Processing Settings'!C155="Xetra|Börse Frankfurt",_xlfn.SWITCH('Processing Settings'!H155,"released","RELEASED","on hold","HOLD"),"#N/A")</f>
        <v>#N/A</v>
      </c>
      <c r="J753" s="129" t="str">
        <f>IF(A753="XFRA",IF('Processing Settings'!G155="Gross","",IF(OR('Processing Settings'!G155="Netting with Strange Nets ('NET/SPLIT')",'Processing Settings'!G155="Aggregation with Linking",'Processing Settings'!G155="Aggregation"),"NET/SPLIT","UNWIND")),"")</f>
        <v/>
      </c>
      <c r="K753" s="120" t="str">
        <f ca="1">IF(A753="XFRA",IF(ISNUMBER(YEAR('Signature Sheet'!$H$31)),'Signature Sheet'!H$31,NOW()),"")</f>
        <v/>
      </c>
      <c r="L753" s="119" t="str">
        <f>IF(A753="XFRA",IFERROR(_xlfn.SWITCH('Processing Settings'!K155,"New","INSERT","Update","UPDATE", "Delete","DELETE"),""),"")</f>
        <v/>
      </c>
    </row>
    <row r="754" spans="1:12">
      <c r="A754" s="119" t="str">
        <f>IF('Processing Settings'!C156="Xetra|Börse Frankfurt","XFRA","")</f>
        <v/>
      </c>
      <c r="B754" s="109" t="str">
        <f>IF('Processing Settings'!C156="Xetra|Börse Frankfurt",'Processing Settings'!A156,"#N/A")</f>
        <v>#N/A</v>
      </c>
      <c r="C754" s="109" t="str">
        <f>IF('Processing Settings'!C156="Xetra|Börse Frankfurt",'Processing Settings'!B156,"#N/A")</f>
        <v>#N/A</v>
      </c>
      <c r="D754" s="110" t="str">
        <f>IF('Processing Settings'!C156="Xetra|Börse Frankfurt",IF('Processing Settings'!D156="CBF(I)","CBL",'Processing Settings'!D156),"#N/A")</f>
        <v>#N/A</v>
      </c>
      <c r="E754" s="113" t="str">
        <f>IF('Processing Settings'!C156="Xetra|Börse Frankfurt",'Processing Settings'!E156,"#N/A")</f>
        <v>#N/A</v>
      </c>
      <c r="F754" s="113" t="str">
        <f>IF('Processing Settings'!C156="Xetra|Börse Frankfurt",'Processing Settings'!F156,"#N/A")</f>
        <v>#N/A</v>
      </c>
      <c r="G754" s="113" t="str">
        <f>IF(AND('Processing Settings'!C156="Xetra|Börse Frankfurt",'Processing Settings'!E156&lt;&gt;""),"DEF","#N/A")</f>
        <v>#N/A</v>
      </c>
      <c r="H754" s="130" t="str">
        <f>IF('Processing Settings'!C156="Xetra|Börse Frankfurt",_xlfn.SWITCH('Processing Settings'!G156,"Aggregation","AGGREGATE","Gross","GROSS","Netting ('UNWIND')","NET","Netting with Strange Nets ('NET/SPLIT')","NET","Aggregation with Linking","AGGREGATE"),"#N/A")</f>
        <v>#N/A</v>
      </c>
      <c r="I754" s="113" t="str">
        <f>IF('Processing Settings'!C156="Xetra|Börse Frankfurt",_xlfn.SWITCH('Processing Settings'!H156,"released","RELEASED","on hold","HOLD"),"#N/A")</f>
        <v>#N/A</v>
      </c>
      <c r="J754" s="129" t="str">
        <f>IF(A754="XFRA",IF('Processing Settings'!G156="Gross","",IF(OR('Processing Settings'!G156="Netting with Strange Nets ('NET/SPLIT')",'Processing Settings'!G156="Aggregation with Linking",'Processing Settings'!G156="Aggregation"),"NET/SPLIT","UNWIND")),"")</f>
        <v/>
      </c>
      <c r="K754" s="120" t="str">
        <f ca="1">IF(A754="XFRA",IF(ISNUMBER(YEAR('Signature Sheet'!$H$31)),'Signature Sheet'!H$31,NOW()),"")</f>
        <v/>
      </c>
      <c r="L754" s="119" t="str">
        <f>IF(A754="XFRA",IFERROR(_xlfn.SWITCH('Processing Settings'!K156,"New","INSERT","Update","UPDATE", "Delete","DELETE"),""),"")</f>
        <v/>
      </c>
    </row>
    <row r="755" spans="1:12">
      <c r="A755" s="119" t="str">
        <f>IF('Processing Settings'!C157="Xetra|Börse Frankfurt","XFRA","")</f>
        <v/>
      </c>
      <c r="B755" s="109" t="str">
        <f>IF('Processing Settings'!C157="Xetra|Börse Frankfurt",'Processing Settings'!A157,"#N/A")</f>
        <v>#N/A</v>
      </c>
      <c r="C755" s="109" t="str">
        <f>IF('Processing Settings'!C157="Xetra|Börse Frankfurt",'Processing Settings'!B157,"#N/A")</f>
        <v>#N/A</v>
      </c>
      <c r="D755" s="110" t="str">
        <f>IF('Processing Settings'!C157="Xetra|Börse Frankfurt",IF('Processing Settings'!D157="CBF(I)","CBL",'Processing Settings'!D157),"#N/A")</f>
        <v>#N/A</v>
      </c>
      <c r="E755" s="113" t="str">
        <f>IF('Processing Settings'!C157="Xetra|Börse Frankfurt",'Processing Settings'!E157,"#N/A")</f>
        <v>#N/A</v>
      </c>
      <c r="F755" s="113" t="str">
        <f>IF('Processing Settings'!C157="Xetra|Börse Frankfurt",'Processing Settings'!F157,"#N/A")</f>
        <v>#N/A</v>
      </c>
      <c r="G755" s="113" t="str">
        <f>IF(AND('Processing Settings'!C157="Xetra|Börse Frankfurt",'Processing Settings'!E157&lt;&gt;""),"DEF","#N/A")</f>
        <v>#N/A</v>
      </c>
      <c r="H755" s="130" t="str">
        <f>IF('Processing Settings'!C157="Xetra|Börse Frankfurt",_xlfn.SWITCH('Processing Settings'!G157,"Aggregation","AGGREGATE","Gross","GROSS","Netting ('UNWIND')","NET","Netting with Strange Nets ('NET/SPLIT')","NET","Aggregation with Linking","AGGREGATE"),"#N/A")</f>
        <v>#N/A</v>
      </c>
      <c r="I755" s="113" t="str">
        <f>IF('Processing Settings'!C157="Xetra|Börse Frankfurt",_xlfn.SWITCH('Processing Settings'!H157,"released","RELEASED","on hold","HOLD"),"#N/A")</f>
        <v>#N/A</v>
      </c>
      <c r="J755" s="129" t="str">
        <f>IF(A755="XFRA",IF('Processing Settings'!G157="Gross","",IF(OR('Processing Settings'!G157="Netting with Strange Nets ('NET/SPLIT')",'Processing Settings'!G157="Aggregation with Linking",'Processing Settings'!G157="Aggregation"),"NET/SPLIT","UNWIND")),"")</f>
        <v/>
      </c>
      <c r="K755" s="120" t="str">
        <f ca="1">IF(A755="XFRA",IF(ISNUMBER(YEAR('Signature Sheet'!$H$31)),'Signature Sheet'!H$31,NOW()),"")</f>
        <v/>
      </c>
      <c r="L755" s="119" t="str">
        <f>IF(A755="XFRA",IFERROR(_xlfn.SWITCH('Processing Settings'!K157,"New","INSERT","Update","UPDATE", "Delete","DELETE"),""),"")</f>
        <v/>
      </c>
    </row>
    <row r="756" spans="1:12">
      <c r="A756" s="119" t="str">
        <f>IF('Processing Settings'!C158="Xetra|Börse Frankfurt","XFRA","")</f>
        <v/>
      </c>
      <c r="B756" s="109" t="str">
        <f>IF('Processing Settings'!C158="Xetra|Börse Frankfurt",'Processing Settings'!A158,"#N/A")</f>
        <v>#N/A</v>
      </c>
      <c r="C756" s="109" t="str">
        <f>IF('Processing Settings'!C158="Xetra|Börse Frankfurt",'Processing Settings'!B158,"#N/A")</f>
        <v>#N/A</v>
      </c>
      <c r="D756" s="110" t="str">
        <f>IF('Processing Settings'!C158="Xetra|Börse Frankfurt",IF('Processing Settings'!D158="CBF(I)","CBL",'Processing Settings'!D158),"#N/A")</f>
        <v>#N/A</v>
      </c>
      <c r="E756" s="113" t="str">
        <f>IF('Processing Settings'!C158="Xetra|Börse Frankfurt",'Processing Settings'!E158,"#N/A")</f>
        <v>#N/A</v>
      </c>
      <c r="F756" s="113" t="str">
        <f>IF('Processing Settings'!C158="Xetra|Börse Frankfurt",'Processing Settings'!F158,"#N/A")</f>
        <v>#N/A</v>
      </c>
      <c r="G756" s="113" t="str">
        <f>IF(AND('Processing Settings'!C158="Xetra|Börse Frankfurt",'Processing Settings'!E158&lt;&gt;""),"DEF","#N/A")</f>
        <v>#N/A</v>
      </c>
      <c r="H756" s="130" t="str">
        <f>IF('Processing Settings'!C158="Xetra|Börse Frankfurt",_xlfn.SWITCH('Processing Settings'!G158,"Aggregation","AGGREGATE","Gross","GROSS","Netting ('UNWIND')","NET","Netting with Strange Nets ('NET/SPLIT')","NET","Aggregation with Linking","AGGREGATE"),"#N/A")</f>
        <v>#N/A</v>
      </c>
      <c r="I756" s="113" t="str">
        <f>IF('Processing Settings'!C158="Xetra|Börse Frankfurt",_xlfn.SWITCH('Processing Settings'!H158,"released","RELEASED","on hold","HOLD"),"#N/A")</f>
        <v>#N/A</v>
      </c>
      <c r="J756" s="129" t="str">
        <f>IF(A756="XFRA",IF('Processing Settings'!G158="Gross","",IF(OR('Processing Settings'!G158="Netting with Strange Nets ('NET/SPLIT')",'Processing Settings'!G158="Aggregation with Linking",'Processing Settings'!G158="Aggregation"),"NET/SPLIT","UNWIND")),"")</f>
        <v/>
      </c>
      <c r="K756" s="120" t="str">
        <f ca="1">IF(A756="XFRA",IF(ISNUMBER(YEAR('Signature Sheet'!$H$31)),'Signature Sheet'!H$31,NOW()),"")</f>
        <v/>
      </c>
      <c r="L756" s="119" t="str">
        <f>IF(A756="XFRA",IFERROR(_xlfn.SWITCH('Processing Settings'!K158,"New","INSERT","Update","UPDATE", "Delete","DELETE"),""),"")</f>
        <v/>
      </c>
    </row>
    <row r="757" spans="1:12">
      <c r="A757" s="119" t="str">
        <f>IF('Processing Settings'!C159="Xetra|Börse Frankfurt","XFRA","")</f>
        <v/>
      </c>
      <c r="B757" s="109" t="str">
        <f>IF('Processing Settings'!C159="Xetra|Börse Frankfurt",'Processing Settings'!A159,"#N/A")</f>
        <v>#N/A</v>
      </c>
      <c r="C757" s="109" t="str">
        <f>IF('Processing Settings'!C159="Xetra|Börse Frankfurt",'Processing Settings'!B159,"#N/A")</f>
        <v>#N/A</v>
      </c>
      <c r="D757" s="110" t="str">
        <f>IF('Processing Settings'!C159="Xetra|Börse Frankfurt",IF('Processing Settings'!D159="CBF(I)","CBL",'Processing Settings'!D159),"#N/A")</f>
        <v>#N/A</v>
      </c>
      <c r="E757" s="113" t="str">
        <f>IF('Processing Settings'!C159="Xetra|Börse Frankfurt",'Processing Settings'!E159,"#N/A")</f>
        <v>#N/A</v>
      </c>
      <c r="F757" s="113" t="str">
        <f>IF('Processing Settings'!C159="Xetra|Börse Frankfurt",'Processing Settings'!F159,"#N/A")</f>
        <v>#N/A</v>
      </c>
      <c r="G757" s="113" t="str">
        <f>IF(AND('Processing Settings'!C159="Xetra|Börse Frankfurt",'Processing Settings'!E159&lt;&gt;""),"DEF","#N/A")</f>
        <v>#N/A</v>
      </c>
      <c r="H757" s="130" t="str">
        <f>IF('Processing Settings'!C159="Xetra|Börse Frankfurt",_xlfn.SWITCH('Processing Settings'!G159,"Aggregation","AGGREGATE","Gross","GROSS","Netting ('UNWIND')","NET","Netting with Strange Nets ('NET/SPLIT')","NET","Aggregation with Linking","AGGREGATE"),"#N/A")</f>
        <v>#N/A</v>
      </c>
      <c r="I757" s="113" t="str">
        <f>IF('Processing Settings'!C159="Xetra|Börse Frankfurt",_xlfn.SWITCH('Processing Settings'!H159,"released","RELEASED","on hold","HOLD"),"#N/A")</f>
        <v>#N/A</v>
      </c>
      <c r="J757" s="129" t="str">
        <f>IF(A757="XFRA",IF('Processing Settings'!G159="Gross","",IF(OR('Processing Settings'!G159="Netting with Strange Nets ('NET/SPLIT')",'Processing Settings'!G159="Aggregation with Linking",'Processing Settings'!G159="Aggregation"),"NET/SPLIT","UNWIND")),"")</f>
        <v/>
      </c>
      <c r="K757" s="120" t="str">
        <f ca="1">IF(A757="XFRA",IF(ISNUMBER(YEAR('Signature Sheet'!$H$31)),'Signature Sheet'!H$31,NOW()),"")</f>
        <v/>
      </c>
      <c r="L757" s="119" t="str">
        <f>IF(A757="XFRA",IFERROR(_xlfn.SWITCH('Processing Settings'!K159,"New","INSERT","Update","UPDATE", "Delete","DELETE"),""),"")</f>
        <v/>
      </c>
    </row>
    <row r="758" spans="1:12">
      <c r="A758" s="119" t="str">
        <f>IF('Processing Settings'!C160="Xetra|Börse Frankfurt","XFRA","")</f>
        <v/>
      </c>
      <c r="B758" s="109" t="str">
        <f>IF('Processing Settings'!C160="Xetra|Börse Frankfurt",'Processing Settings'!A160,"#N/A")</f>
        <v>#N/A</v>
      </c>
      <c r="C758" s="109" t="str">
        <f>IF('Processing Settings'!C160="Xetra|Börse Frankfurt",'Processing Settings'!B160,"#N/A")</f>
        <v>#N/A</v>
      </c>
      <c r="D758" s="110" t="str">
        <f>IF('Processing Settings'!C160="Xetra|Börse Frankfurt",IF('Processing Settings'!D160="CBF(I)","CBL",'Processing Settings'!D160),"#N/A")</f>
        <v>#N/A</v>
      </c>
      <c r="E758" s="113" t="str">
        <f>IF('Processing Settings'!C160="Xetra|Börse Frankfurt",'Processing Settings'!E160,"#N/A")</f>
        <v>#N/A</v>
      </c>
      <c r="F758" s="113" t="str">
        <f>IF('Processing Settings'!C160="Xetra|Börse Frankfurt",'Processing Settings'!F160,"#N/A")</f>
        <v>#N/A</v>
      </c>
      <c r="G758" s="113" t="str">
        <f>IF(AND('Processing Settings'!C160="Xetra|Börse Frankfurt",'Processing Settings'!E160&lt;&gt;""),"DEF","#N/A")</f>
        <v>#N/A</v>
      </c>
      <c r="H758" s="130" t="str">
        <f>IF('Processing Settings'!C160="Xetra|Börse Frankfurt",_xlfn.SWITCH('Processing Settings'!G160,"Aggregation","AGGREGATE","Gross","GROSS","Netting ('UNWIND')","NET","Netting with Strange Nets ('NET/SPLIT')","NET","Aggregation with Linking","AGGREGATE"),"#N/A")</f>
        <v>#N/A</v>
      </c>
      <c r="I758" s="113" t="str">
        <f>IF('Processing Settings'!C160="Xetra|Börse Frankfurt",_xlfn.SWITCH('Processing Settings'!H160,"released","RELEASED","on hold","HOLD"),"#N/A")</f>
        <v>#N/A</v>
      </c>
      <c r="J758" s="129" t="str">
        <f>IF(A758="XFRA",IF('Processing Settings'!G160="Gross","",IF(OR('Processing Settings'!G160="Netting with Strange Nets ('NET/SPLIT')",'Processing Settings'!G160="Aggregation with Linking",'Processing Settings'!G160="Aggregation"),"NET/SPLIT","UNWIND")),"")</f>
        <v/>
      </c>
      <c r="K758" s="120" t="str">
        <f ca="1">IF(A758="XFRA",IF(ISNUMBER(YEAR('Signature Sheet'!$H$31)),'Signature Sheet'!H$31,NOW()),"")</f>
        <v/>
      </c>
      <c r="L758" s="119" t="str">
        <f>IF(A758="XFRA",IFERROR(_xlfn.SWITCH('Processing Settings'!K160,"New","INSERT","Update","UPDATE", "Delete","DELETE"),""),"")</f>
        <v/>
      </c>
    </row>
    <row r="759" spans="1:12">
      <c r="A759" s="119" t="str">
        <f>IF('Processing Settings'!C161="Xetra|Börse Frankfurt","XFRA","")</f>
        <v/>
      </c>
      <c r="B759" s="109" t="str">
        <f>IF('Processing Settings'!C161="Xetra|Börse Frankfurt",'Processing Settings'!A161,"#N/A")</f>
        <v>#N/A</v>
      </c>
      <c r="C759" s="109" t="str">
        <f>IF('Processing Settings'!C161="Xetra|Börse Frankfurt",'Processing Settings'!B161,"#N/A")</f>
        <v>#N/A</v>
      </c>
      <c r="D759" s="110" t="str">
        <f>IF('Processing Settings'!C161="Xetra|Börse Frankfurt",IF('Processing Settings'!D161="CBF(I)","CBL",'Processing Settings'!D161),"#N/A")</f>
        <v>#N/A</v>
      </c>
      <c r="E759" s="113" t="str">
        <f>IF('Processing Settings'!C161="Xetra|Börse Frankfurt",'Processing Settings'!E161,"#N/A")</f>
        <v>#N/A</v>
      </c>
      <c r="F759" s="113" t="str">
        <f>IF('Processing Settings'!C161="Xetra|Börse Frankfurt",'Processing Settings'!F161,"#N/A")</f>
        <v>#N/A</v>
      </c>
      <c r="G759" s="113" t="str">
        <f>IF(AND('Processing Settings'!C161="Xetra|Börse Frankfurt",'Processing Settings'!E161&lt;&gt;""),"DEF","#N/A")</f>
        <v>#N/A</v>
      </c>
      <c r="H759" s="130" t="str">
        <f>IF('Processing Settings'!C161="Xetra|Börse Frankfurt",_xlfn.SWITCH('Processing Settings'!G161,"Aggregation","AGGREGATE","Gross","GROSS","Netting ('UNWIND')","NET","Netting with Strange Nets ('NET/SPLIT')","NET","Aggregation with Linking","AGGREGATE"),"#N/A")</f>
        <v>#N/A</v>
      </c>
      <c r="I759" s="113" t="str">
        <f>IF('Processing Settings'!C161="Xetra|Börse Frankfurt",_xlfn.SWITCH('Processing Settings'!H161,"released","RELEASED","on hold","HOLD"),"#N/A")</f>
        <v>#N/A</v>
      </c>
      <c r="J759" s="129" t="str">
        <f>IF(A759="XFRA",IF('Processing Settings'!G161="Gross","",IF(OR('Processing Settings'!G161="Netting with Strange Nets ('NET/SPLIT')",'Processing Settings'!G161="Aggregation with Linking",'Processing Settings'!G161="Aggregation"),"NET/SPLIT","UNWIND")),"")</f>
        <v/>
      </c>
      <c r="K759" s="120" t="str">
        <f ca="1">IF(A759="XFRA",IF(ISNUMBER(YEAR('Signature Sheet'!$H$31)),'Signature Sheet'!H$31,NOW()),"")</f>
        <v/>
      </c>
      <c r="L759" s="119" t="str">
        <f>IF(A759="XFRA",IFERROR(_xlfn.SWITCH('Processing Settings'!K161,"New","INSERT","Update","UPDATE", "Delete","DELETE"),""),"")</f>
        <v/>
      </c>
    </row>
    <row r="760" spans="1:12">
      <c r="A760" s="119" t="str">
        <f>IF('Processing Settings'!C162="Xetra|Börse Frankfurt","XFRA","")</f>
        <v/>
      </c>
      <c r="B760" s="109" t="str">
        <f>IF('Processing Settings'!C162="Xetra|Börse Frankfurt",'Processing Settings'!A162,"#N/A")</f>
        <v>#N/A</v>
      </c>
      <c r="C760" s="109" t="str">
        <f>IF('Processing Settings'!C162="Xetra|Börse Frankfurt",'Processing Settings'!B162,"#N/A")</f>
        <v>#N/A</v>
      </c>
      <c r="D760" s="110" t="str">
        <f>IF('Processing Settings'!C162="Xetra|Börse Frankfurt",IF('Processing Settings'!D162="CBF(I)","CBL",'Processing Settings'!D162),"#N/A")</f>
        <v>#N/A</v>
      </c>
      <c r="E760" s="113" t="str">
        <f>IF('Processing Settings'!C162="Xetra|Börse Frankfurt",'Processing Settings'!E162,"#N/A")</f>
        <v>#N/A</v>
      </c>
      <c r="F760" s="113" t="str">
        <f>IF('Processing Settings'!C162="Xetra|Börse Frankfurt",'Processing Settings'!F162,"#N/A")</f>
        <v>#N/A</v>
      </c>
      <c r="G760" s="113" t="str">
        <f>IF(AND('Processing Settings'!C162="Xetra|Börse Frankfurt",'Processing Settings'!E162&lt;&gt;""),"DEF","#N/A")</f>
        <v>#N/A</v>
      </c>
      <c r="H760" s="130" t="str">
        <f>IF('Processing Settings'!C162="Xetra|Börse Frankfurt",_xlfn.SWITCH('Processing Settings'!G162,"Aggregation","AGGREGATE","Gross","GROSS","Netting ('UNWIND')","NET","Netting with Strange Nets ('NET/SPLIT')","NET","Aggregation with Linking","AGGREGATE"),"#N/A")</f>
        <v>#N/A</v>
      </c>
      <c r="I760" s="113" t="str">
        <f>IF('Processing Settings'!C162="Xetra|Börse Frankfurt",_xlfn.SWITCH('Processing Settings'!H162,"released","RELEASED","on hold","HOLD"),"#N/A")</f>
        <v>#N/A</v>
      </c>
      <c r="J760" s="129" t="str">
        <f>IF(A760="XFRA",IF('Processing Settings'!G162="Gross","",IF(OR('Processing Settings'!G162="Netting with Strange Nets ('NET/SPLIT')",'Processing Settings'!G162="Aggregation with Linking",'Processing Settings'!G162="Aggregation"),"NET/SPLIT","UNWIND")),"")</f>
        <v/>
      </c>
      <c r="K760" s="120" t="str">
        <f ca="1">IF(A760="XFRA",IF(ISNUMBER(YEAR('Signature Sheet'!$H$31)),'Signature Sheet'!H$31,NOW()),"")</f>
        <v/>
      </c>
      <c r="L760" s="119" t="str">
        <f>IF(A760="XFRA",IFERROR(_xlfn.SWITCH('Processing Settings'!K162,"New","INSERT","Update","UPDATE", "Delete","DELETE"),""),"")</f>
        <v/>
      </c>
    </row>
    <row r="761" spans="1:12">
      <c r="A761" s="119" t="str">
        <f>IF('Processing Settings'!C163="Xetra|Börse Frankfurt","XFRA","")</f>
        <v/>
      </c>
      <c r="B761" s="109" t="str">
        <f>IF('Processing Settings'!C163="Xetra|Börse Frankfurt",'Processing Settings'!A163,"#N/A")</f>
        <v>#N/A</v>
      </c>
      <c r="C761" s="109" t="str">
        <f>IF('Processing Settings'!C163="Xetra|Börse Frankfurt",'Processing Settings'!B163,"#N/A")</f>
        <v>#N/A</v>
      </c>
      <c r="D761" s="110" t="str">
        <f>IF('Processing Settings'!C163="Xetra|Börse Frankfurt",IF('Processing Settings'!D163="CBF(I)","CBL",'Processing Settings'!D163),"#N/A")</f>
        <v>#N/A</v>
      </c>
      <c r="E761" s="113" t="str">
        <f>IF('Processing Settings'!C163="Xetra|Börse Frankfurt",'Processing Settings'!E163,"#N/A")</f>
        <v>#N/A</v>
      </c>
      <c r="F761" s="113" t="str">
        <f>IF('Processing Settings'!C163="Xetra|Börse Frankfurt",'Processing Settings'!F163,"#N/A")</f>
        <v>#N/A</v>
      </c>
      <c r="G761" s="113" t="str">
        <f>IF(AND('Processing Settings'!C163="Xetra|Börse Frankfurt",'Processing Settings'!E163&lt;&gt;""),"DEF","#N/A")</f>
        <v>#N/A</v>
      </c>
      <c r="H761" s="130" t="str">
        <f>IF('Processing Settings'!C163="Xetra|Börse Frankfurt",_xlfn.SWITCH('Processing Settings'!G163,"Aggregation","AGGREGATE","Gross","GROSS","Netting ('UNWIND')","NET","Netting with Strange Nets ('NET/SPLIT')","NET","Aggregation with Linking","AGGREGATE"),"#N/A")</f>
        <v>#N/A</v>
      </c>
      <c r="I761" s="113" t="str">
        <f>IF('Processing Settings'!C163="Xetra|Börse Frankfurt",_xlfn.SWITCH('Processing Settings'!H163,"released","RELEASED","on hold","HOLD"),"#N/A")</f>
        <v>#N/A</v>
      </c>
      <c r="J761" s="129" t="str">
        <f>IF(A761="XFRA",IF('Processing Settings'!G163="Gross","",IF(OR('Processing Settings'!G163="Netting with Strange Nets ('NET/SPLIT')",'Processing Settings'!G163="Aggregation with Linking",'Processing Settings'!G163="Aggregation"),"NET/SPLIT","UNWIND")),"")</f>
        <v/>
      </c>
      <c r="K761" s="120" t="str">
        <f ca="1">IF(A761="XFRA",IF(ISNUMBER(YEAR('Signature Sheet'!$H$31)),'Signature Sheet'!H$31,NOW()),"")</f>
        <v/>
      </c>
      <c r="L761" s="119" t="str">
        <f>IF(A761="XFRA",IFERROR(_xlfn.SWITCH('Processing Settings'!K163,"New","INSERT","Update","UPDATE", "Delete","DELETE"),""),"")</f>
        <v/>
      </c>
    </row>
    <row r="762" spans="1:12">
      <c r="A762" s="119" t="str">
        <f>IF('Processing Settings'!C164="Xetra|Börse Frankfurt","XFRA","")</f>
        <v/>
      </c>
      <c r="B762" s="109" t="str">
        <f>IF('Processing Settings'!C164="Xetra|Börse Frankfurt",'Processing Settings'!A164,"#N/A")</f>
        <v>#N/A</v>
      </c>
      <c r="C762" s="109" t="str">
        <f>IF('Processing Settings'!C164="Xetra|Börse Frankfurt",'Processing Settings'!B164,"#N/A")</f>
        <v>#N/A</v>
      </c>
      <c r="D762" s="110" t="str">
        <f>IF('Processing Settings'!C164="Xetra|Börse Frankfurt",IF('Processing Settings'!D164="CBF(I)","CBL",'Processing Settings'!D164),"#N/A")</f>
        <v>#N/A</v>
      </c>
      <c r="E762" s="113" t="str">
        <f>IF('Processing Settings'!C164="Xetra|Börse Frankfurt",'Processing Settings'!E164,"#N/A")</f>
        <v>#N/A</v>
      </c>
      <c r="F762" s="113" t="str">
        <f>IF('Processing Settings'!C164="Xetra|Börse Frankfurt",'Processing Settings'!F164,"#N/A")</f>
        <v>#N/A</v>
      </c>
      <c r="G762" s="113" t="str">
        <f>IF(AND('Processing Settings'!C164="Xetra|Börse Frankfurt",'Processing Settings'!E164&lt;&gt;""),"DEF","#N/A")</f>
        <v>#N/A</v>
      </c>
      <c r="H762" s="130" t="str">
        <f>IF('Processing Settings'!C164="Xetra|Börse Frankfurt",_xlfn.SWITCH('Processing Settings'!G164,"Aggregation","AGGREGATE","Gross","GROSS","Netting ('UNWIND')","NET","Netting with Strange Nets ('NET/SPLIT')","NET","Aggregation with Linking","AGGREGATE"),"#N/A")</f>
        <v>#N/A</v>
      </c>
      <c r="I762" s="113" t="str">
        <f>IF('Processing Settings'!C164="Xetra|Börse Frankfurt",_xlfn.SWITCH('Processing Settings'!H164,"released","RELEASED","on hold","HOLD"),"#N/A")</f>
        <v>#N/A</v>
      </c>
      <c r="J762" s="129" t="str">
        <f>IF(A762="XFRA",IF('Processing Settings'!G164="Gross","",IF(OR('Processing Settings'!G164="Netting with Strange Nets ('NET/SPLIT')",'Processing Settings'!G164="Aggregation with Linking",'Processing Settings'!G164="Aggregation"),"NET/SPLIT","UNWIND")),"")</f>
        <v/>
      </c>
      <c r="K762" s="120" t="str">
        <f ca="1">IF(A762="XFRA",IF(ISNUMBER(YEAR('Signature Sheet'!$H$31)),'Signature Sheet'!H$31,NOW()),"")</f>
        <v/>
      </c>
      <c r="L762" s="119" t="str">
        <f>IF(A762="XFRA",IFERROR(_xlfn.SWITCH('Processing Settings'!K164,"New","INSERT","Update","UPDATE", "Delete","DELETE"),""),"")</f>
        <v/>
      </c>
    </row>
    <row r="763" spans="1:12">
      <c r="A763" s="119" t="str">
        <f>IF('Processing Settings'!C165="Xetra|Börse Frankfurt","XFRA","")</f>
        <v/>
      </c>
      <c r="B763" s="109" t="str">
        <f>IF('Processing Settings'!C165="Xetra|Börse Frankfurt",'Processing Settings'!A165,"#N/A")</f>
        <v>#N/A</v>
      </c>
      <c r="C763" s="109" t="str">
        <f>IF('Processing Settings'!C165="Xetra|Börse Frankfurt",'Processing Settings'!B165,"#N/A")</f>
        <v>#N/A</v>
      </c>
      <c r="D763" s="110" t="str">
        <f>IF('Processing Settings'!C165="Xetra|Börse Frankfurt",IF('Processing Settings'!D165="CBF(I)","CBL",'Processing Settings'!D165),"#N/A")</f>
        <v>#N/A</v>
      </c>
      <c r="E763" s="113" t="str">
        <f>IF('Processing Settings'!C165="Xetra|Börse Frankfurt",'Processing Settings'!E165,"#N/A")</f>
        <v>#N/A</v>
      </c>
      <c r="F763" s="113" t="str">
        <f>IF('Processing Settings'!C165="Xetra|Börse Frankfurt",'Processing Settings'!F165,"#N/A")</f>
        <v>#N/A</v>
      </c>
      <c r="G763" s="113" t="str">
        <f>IF(AND('Processing Settings'!C165="Xetra|Börse Frankfurt",'Processing Settings'!E165&lt;&gt;""),"DEF","#N/A")</f>
        <v>#N/A</v>
      </c>
      <c r="H763" s="130" t="str">
        <f>IF('Processing Settings'!C165="Xetra|Börse Frankfurt",_xlfn.SWITCH('Processing Settings'!G165,"Aggregation","AGGREGATE","Gross","GROSS","Netting ('UNWIND')","NET","Netting with Strange Nets ('NET/SPLIT')","NET","Aggregation with Linking","AGGREGATE"),"#N/A")</f>
        <v>#N/A</v>
      </c>
      <c r="I763" s="113" t="str">
        <f>IF('Processing Settings'!C165="Xetra|Börse Frankfurt",_xlfn.SWITCH('Processing Settings'!H165,"released","RELEASED","on hold","HOLD"),"#N/A")</f>
        <v>#N/A</v>
      </c>
      <c r="J763" s="129" t="str">
        <f>IF(A763="XFRA",IF('Processing Settings'!G165="Gross","",IF(OR('Processing Settings'!G165="Netting with Strange Nets ('NET/SPLIT')",'Processing Settings'!G165="Aggregation with Linking",'Processing Settings'!G165="Aggregation"),"NET/SPLIT","UNWIND")),"")</f>
        <v/>
      </c>
      <c r="K763" s="120" t="str">
        <f ca="1">IF(A763="XFRA",IF(ISNUMBER(YEAR('Signature Sheet'!$H$31)),'Signature Sheet'!H$31,NOW()),"")</f>
        <v/>
      </c>
      <c r="L763" s="119" t="str">
        <f>IF(A763="XFRA",IFERROR(_xlfn.SWITCH('Processing Settings'!K165,"New","INSERT","Update","UPDATE", "Delete","DELETE"),""),"")</f>
        <v/>
      </c>
    </row>
    <row r="764" spans="1:12">
      <c r="A764" s="119" t="str">
        <f>IF('Processing Settings'!C166="Xetra|Börse Frankfurt","XFRA","")</f>
        <v/>
      </c>
      <c r="B764" s="109" t="str">
        <f>IF('Processing Settings'!C166="Xetra|Börse Frankfurt",'Processing Settings'!A166,"#N/A")</f>
        <v>#N/A</v>
      </c>
      <c r="C764" s="109" t="str">
        <f>IF('Processing Settings'!C166="Xetra|Börse Frankfurt",'Processing Settings'!B166,"#N/A")</f>
        <v>#N/A</v>
      </c>
      <c r="D764" s="110" t="str">
        <f>IF('Processing Settings'!C166="Xetra|Börse Frankfurt",IF('Processing Settings'!D166="CBF(I)","CBL",'Processing Settings'!D166),"#N/A")</f>
        <v>#N/A</v>
      </c>
      <c r="E764" s="113" t="str">
        <f>IF('Processing Settings'!C166="Xetra|Börse Frankfurt",'Processing Settings'!E166,"#N/A")</f>
        <v>#N/A</v>
      </c>
      <c r="F764" s="113" t="str">
        <f>IF('Processing Settings'!C166="Xetra|Börse Frankfurt",'Processing Settings'!F166,"#N/A")</f>
        <v>#N/A</v>
      </c>
      <c r="G764" s="113" t="str">
        <f>IF(AND('Processing Settings'!C166="Xetra|Börse Frankfurt",'Processing Settings'!E166&lt;&gt;""),"DEF","#N/A")</f>
        <v>#N/A</v>
      </c>
      <c r="H764" s="130" t="str">
        <f>IF('Processing Settings'!C166="Xetra|Börse Frankfurt",_xlfn.SWITCH('Processing Settings'!G166,"Aggregation","AGGREGATE","Gross","GROSS","Netting ('UNWIND')","NET","Netting with Strange Nets ('NET/SPLIT')","NET","Aggregation with Linking","AGGREGATE"),"#N/A")</f>
        <v>#N/A</v>
      </c>
      <c r="I764" s="113" t="str">
        <f>IF('Processing Settings'!C166="Xetra|Börse Frankfurt",_xlfn.SWITCH('Processing Settings'!H166,"released","RELEASED","on hold","HOLD"),"#N/A")</f>
        <v>#N/A</v>
      </c>
      <c r="J764" s="129" t="str">
        <f>IF(A764="XFRA",IF('Processing Settings'!G166="Gross","",IF(OR('Processing Settings'!G166="Netting with Strange Nets ('NET/SPLIT')",'Processing Settings'!G166="Aggregation with Linking",'Processing Settings'!G166="Aggregation"),"NET/SPLIT","UNWIND")),"")</f>
        <v/>
      </c>
      <c r="K764" s="120" t="str">
        <f ca="1">IF(A764="XFRA",IF(ISNUMBER(YEAR('Signature Sheet'!$H$31)),'Signature Sheet'!H$31,NOW()),"")</f>
        <v/>
      </c>
      <c r="L764" s="119" t="str">
        <f>IF(A764="XFRA",IFERROR(_xlfn.SWITCH('Processing Settings'!K166,"New","INSERT","Update","UPDATE", "Delete","DELETE"),""),"")</f>
        <v/>
      </c>
    </row>
    <row r="765" spans="1:12">
      <c r="A765" s="119" t="str">
        <f>IF('Processing Settings'!C167="Xetra|Börse Frankfurt","XFRA","")</f>
        <v/>
      </c>
      <c r="B765" s="109" t="str">
        <f>IF('Processing Settings'!C167="Xetra|Börse Frankfurt",'Processing Settings'!A167,"#N/A")</f>
        <v>#N/A</v>
      </c>
      <c r="C765" s="109" t="str">
        <f>IF('Processing Settings'!C167="Xetra|Börse Frankfurt",'Processing Settings'!B167,"#N/A")</f>
        <v>#N/A</v>
      </c>
      <c r="D765" s="110" t="str">
        <f>IF('Processing Settings'!C167="Xetra|Börse Frankfurt",IF('Processing Settings'!D167="CBF(I)","CBL",'Processing Settings'!D167),"#N/A")</f>
        <v>#N/A</v>
      </c>
      <c r="E765" s="113" t="str">
        <f>IF('Processing Settings'!C167="Xetra|Börse Frankfurt",'Processing Settings'!E167,"#N/A")</f>
        <v>#N/A</v>
      </c>
      <c r="F765" s="113" t="str">
        <f>IF('Processing Settings'!C167="Xetra|Börse Frankfurt",'Processing Settings'!F167,"#N/A")</f>
        <v>#N/A</v>
      </c>
      <c r="G765" s="113" t="str">
        <f>IF(AND('Processing Settings'!C167="Xetra|Börse Frankfurt",'Processing Settings'!E167&lt;&gt;""),"DEF","#N/A")</f>
        <v>#N/A</v>
      </c>
      <c r="H765" s="130" t="str">
        <f>IF('Processing Settings'!C167="Xetra|Börse Frankfurt",_xlfn.SWITCH('Processing Settings'!G167,"Aggregation","AGGREGATE","Gross","GROSS","Netting ('UNWIND')","NET","Netting with Strange Nets ('NET/SPLIT')","NET","Aggregation with Linking","AGGREGATE"),"#N/A")</f>
        <v>#N/A</v>
      </c>
      <c r="I765" s="113" t="str">
        <f>IF('Processing Settings'!C167="Xetra|Börse Frankfurt",_xlfn.SWITCH('Processing Settings'!H167,"released","RELEASED","on hold","HOLD"),"#N/A")</f>
        <v>#N/A</v>
      </c>
      <c r="J765" s="129" t="str">
        <f>IF(A765="XFRA",IF('Processing Settings'!G167="Gross","",IF(OR('Processing Settings'!G167="Netting with Strange Nets ('NET/SPLIT')",'Processing Settings'!G167="Aggregation with Linking",'Processing Settings'!G167="Aggregation"),"NET/SPLIT","UNWIND")),"")</f>
        <v/>
      </c>
      <c r="K765" s="120" t="str">
        <f ca="1">IF(A765="XFRA",IF(ISNUMBER(YEAR('Signature Sheet'!$H$31)),'Signature Sheet'!H$31,NOW()),"")</f>
        <v/>
      </c>
      <c r="L765" s="119" t="str">
        <f>IF(A765="XFRA",IFERROR(_xlfn.SWITCH('Processing Settings'!K167,"New","INSERT","Update","UPDATE", "Delete","DELETE"),""),"")</f>
        <v/>
      </c>
    </row>
    <row r="766" spans="1:12">
      <c r="A766" s="119" t="str">
        <f>IF('Processing Settings'!C168="Xetra|Börse Frankfurt","XFRA","")</f>
        <v/>
      </c>
      <c r="B766" s="109" t="str">
        <f>IF('Processing Settings'!C168="Xetra|Börse Frankfurt",'Processing Settings'!A168,"#N/A")</f>
        <v>#N/A</v>
      </c>
      <c r="C766" s="109" t="str">
        <f>IF('Processing Settings'!C168="Xetra|Börse Frankfurt",'Processing Settings'!B168,"#N/A")</f>
        <v>#N/A</v>
      </c>
      <c r="D766" s="110" t="str">
        <f>IF('Processing Settings'!C168="Xetra|Börse Frankfurt",IF('Processing Settings'!D168="CBF(I)","CBL",'Processing Settings'!D168),"#N/A")</f>
        <v>#N/A</v>
      </c>
      <c r="E766" s="113" t="str">
        <f>IF('Processing Settings'!C168="Xetra|Börse Frankfurt",'Processing Settings'!E168,"#N/A")</f>
        <v>#N/A</v>
      </c>
      <c r="F766" s="113" t="str">
        <f>IF('Processing Settings'!C168="Xetra|Börse Frankfurt",'Processing Settings'!F168,"#N/A")</f>
        <v>#N/A</v>
      </c>
      <c r="G766" s="113" t="str">
        <f>IF(AND('Processing Settings'!C168="Xetra|Börse Frankfurt",'Processing Settings'!E168&lt;&gt;""),"DEF","#N/A")</f>
        <v>#N/A</v>
      </c>
      <c r="H766" s="130" t="str">
        <f>IF('Processing Settings'!C168="Xetra|Börse Frankfurt",_xlfn.SWITCH('Processing Settings'!G168,"Aggregation","AGGREGATE","Gross","GROSS","Netting ('UNWIND')","NET","Netting with Strange Nets ('NET/SPLIT')","NET","Aggregation with Linking","AGGREGATE"),"#N/A")</f>
        <v>#N/A</v>
      </c>
      <c r="I766" s="113" t="str">
        <f>IF('Processing Settings'!C168="Xetra|Börse Frankfurt",_xlfn.SWITCH('Processing Settings'!H168,"released","RELEASED","on hold","HOLD"),"#N/A")</f>
        <v>#N/A</v>
      </c>
      <c r="J766" s="129" t="str">
        <f>IF(A766="XFRA",IF('Processing Settings'!G168="Gross","",IF(OR('Processing Settings'!G168="Netting with Strange Nets ('NET/SPLIT')",'Processing Settings'!G168="Aggregation with Linking",'Processing Settings'!G168="Aggregation"),"NET/SPLIT","UNWIND")),"")</f>
        <v/>
      </c>
      <c r="K766" s="120" t="str">
        <f ca="1">IF(A766="XFRA",IF(ISNUMBER(YEAR('Signature Sheet'!$H$31)),'Signature Sheet'!H$31,NOW()),"")</f>
        <v/>
      </c>
      <c r="L766" s="119" t="str">
        <f>IF(A766="XFRA",IFERROR(_xlfn.SWITCH('Processing Settings'!K168,"New","INSERT","Update","UPDATE", "Delete","DELETE"),""),"")</f>
        <v/>
      </c>
    </row>
    <row r="767" spans="1:12">
      <c r="A767" s="119" t="str">
        <f>IF('Processing Settings'!C169="Xetra|Börse Frankfurt","XFRA","")</f>
        <v/>
      </c>
      <c r="B767" s="109" t="str">
        <f>IF('Processing Settings'!C169="Xetra|Börse Frankfurt",'Processing Settings'!A169,"#N/A")</f>
        <v>#N/A</v>
      </c>
      <c r="C767" s="109" t="str">
        <f>IF('Processing Settings'!C169="Xetra|Börse Frankfurt",'Processing Settings'!B169,"#N/A")</f>
        <v>#N/A</v>
      </c>
      <c r="D767" s="110" t="str">
        <f>IF('Processing Settings'!C169="Xetra|Börse Frankfurt",IF('Processing Settings'!D169="CBF(I)","CBL",'Processing Settings'!D169),"#N/A")</f>
        <v>#N/A</v>
      </c>
      <c r="E767" s="113" t="str">
        <f>IF('Processing Settings'!C169="Xetra|Börse Frankfurt",'Processing Settings'!E169,"#N/A")</f>
        <v>#N/A</v>
      </c>
      <c r="F767" s="113" t="str">
        <f>IF('Processing Settings'!C169="Xetra|Börse Frankfurt",'Processing Settings'!F169,"#N/A")</f>
        <v>#N/A</v>
      </c>
      <c r="G767" s="113" t="str">
        <f>IF(AND('Processing Settings'!C169="Xetra|Börse Frankfurt",'Processing Settings'!E169&lt;&gt;""),"DEF","#N/A")</f>
        <v>#N/A</v>
      </c>
      <c r="H767" s="130" t="str">
        <f>IF('Processing Settings'!C169="Xetra|Börse Frankfurt",_xlfn.SWITCH('Processing Settings'!G169,"Aggregation","AGGREGATE","Gross","GROSS","Netting ('UNWIND')","NET","Netting with Strange Nets ('NET/SPLIT')","NET","Aggregation with Linking","AGGREGATE"),"#N/A")</f>
        <v>#N/A</v>
      </c>
      <c r="I767" s="113" t="str">
        <f>IF('Processing Settings'!C169="Xetra|Börse Frankfurt",_xlfn.SWITCH('Processing Settings'!H169,"released","RELEASED","on hold","HOLD"),"#N/A")</f>
        <v>#N/A</v>
      </c>
      <c r="J767" s="129" t="str">
        <f>IF(A767="XFRA",IF('Processing Settings'!G169="Gross","",IF(OR('Processing Settings'!G169="Netting with Strange Nets ('NET/SPLIT')",'Processing Settings'!G169="Aggregation with Linking",'Processing Settings'!G169="Aggregation"),"NET/SPLIT","UNWIND")),"")</f>
        <v/>
      </c>
      <c r="K767" s="120" t="str">
        <f ca="1">IF(A767="XFRA",IF(ISNUMBER(YEAR('Signature Sheet'!$H$31)),'Signature Sheet'!H$31,NOW()),"")</f>
        <v/>
      </c>
      <c r="L767" s="119" t="str">
        <f>IF(A767="XFRA",IFERROR(_xlfn.SWITCH('Processing Settings'!K169,"New","INSERT","Update","UPDATE", "Delete","DELETE"),""),"")</f>
        <v/>
      </c>
    </row>
    <row r="768" spans="1:12">
      <c r="A768" s="119" t="str">
        <f>IF('Processing Settings'!C170="Xetra|Börse Frankfurt","XFRA","")</f>
        <v/>
      </c>
      <c r="B768" s="109" t="str">
        <f>IF('Processing Settings'!C170="Xetra|Börse Frankfurt",'Processing Settings'!A170,"#N/A")</f>
        <v>#N/A</v>
      </c>
      <c r="C768" s="109" t="str">
        <f>IF('Processing Settings'!C170="Xetra|Börse Frankfurt",'Processing Settings'!B170,"#N/A")</f>
        <v>#N/A</v>
      </c>
      <c r="D768" s="110" t="str">
        <f>IF('Processing Settings'!C170="Xetra|Börse Frankfurt",IF('Processing Settings'!D170="CBF(I)","CBL",'Processing Settings'!D170),"#N/A")</f>
        <v>#N/A</v>
      </c>
      <c r="E768" s="113" t="str">
        <f>IF('Processing Settings'!C170="Xetra|Börse Frankfurt",'Processing Settings'!E170,"#N/A")</f>
        <v>#N/A</v>
      </c>
      <c r="F768" s="113" t="str">
        <f>IF('Processing Settings'!C170="Xetra|Börse Frankfurt",'Processing Settings'!F170,"#N/A")</f>
        <v>#N/A</v>
      </c>
      <c r="G768" s="113" t="str">
        <f>IF(AND('Processing Settings'!C170="Xetra|Börse Frankfurt",'Processing Settings'!E170&lt;&gt;""),"DEF","#N/A")</f>
        <v>#N/A</v>
      </c>
      <c r="H768" s="130" t="str">
        <f>IF('Processing Settings'!C170="Xetra|Börse Frankfurt",_xlfn.SWITCH('Processing Settings'!G170,"Aggregation","AGGREGATE","Gross","GROSS","Netting ('UNWIND')","NET","Netting with Strange Nets ('NET/SPLIT')","NET","Aggregation with Linking","AGGREGATE"),"#N/A")</f>
        <v>#N/A</v>
      </c>
      <c r="I768" s="113" t="str">
        <f>IF('Processing Settings'!C170="Xetra|Börse Frankfurt",_xlfn.SWITCH('Processing Settings'!H170,"released","RELEASED","on hold","HOLD"),"#N/A")</f>
        <v>#N/A</v>
      </c>
      <c r="J768" s="129" t="str">
        <f>IF(A768="XFRA",IF('Processing Settings'!G170="Gross","",IF(OR('Processing Settings'!G170="Netting with Strange Nets ('NET/SPLIT')",'Processing Settings'!G170="Aggregation with Linking",'Processing Settings'!G170="Aggregation"),"NET/SPLIT","UNWIND")),"")</f>
        <v/>
      </c>
      <c r="K768" s="120" t="str">
        <f ca="1">IF(A768="XFRA",IF(ISNUMBER(YEAR('Signature Sheet'!$H$31)),'Signature Sheet'!H$31,NOW()),"")</f>
        <v/>
      </c>
      <c r="L768" s="119" t="str">
        <f>IF(A768="XFRA",IFERROR(_xlfn.SWITCH('Processing Settings'!K170,"New","INSERT","Update","UPDATE", "Delete","DELETE"),""),"")</f>
        <v/>
      </c>
    </row>
    <row r="769" spans="1:12">
      <c r="A769" s="119" t="str">
        <f>IF('Processing Settings'!C171="Xetra|Börse Frankfurt","XFRA","")</f>
        <v/>
      </c>
      <c r="B769" s="109" t="str">
        <f>IF('Processing Settings'!C171="Xetra|Börse Frankfurt",'Processing Settings'!A171,"#N/A")</f>
        <v>#N/A</v>
      </c>
      <c r="C769" s="109" t="str">
        <f>IF('Processing Settings'!C171="Xetra|Börse Frankfurt",'Processing Settings'!B171,"#N/A")</f>
        <v>#N/A</v>
      </c>
      <c r="D769" s="110" t="str">
        <f>IF('Processing Settings'!C171="Xetra|Börse Frankfurt",IF('Processing Settings'!D171="CBF(I)","CBL",'Processing Settings'!D171),"#N/A")</f>
        <v>#N/A</v>
      </c>
      <c r="E769" s="113" t="str">
        <f>IF('Processing Settings'!C171="Xetra|Börse Frankfurt",'Processing Settings'!E171,"#N/A")</f>
        <v>#N/A</v>
      </c>
      <c r="F769" s="113" t="str">
        <f>IF('Processing Settings'!C171="Xetra|Börse Frankfurt",'Processing Settings'!F171,"#N/A")</f>
        <v>#N/A</v>
      </c>
      <c r="G769" s="113" t="str">
        <f>IF(AND('Processing Settings'!C171="Xetra|Börse Frankfurt",'Processing Settings'!E171&lt;&gt;""),"DEF","#N/A")</f>
        <v>#N/A</v>
      </c>
      <c r="H769" s="130" t="str">
        <f>IF('Processing Settings'!C171="Xetra|Börse Frankfurt",_xlfn.SWITCH('Processing Settings'!G171,"Aggregation","AGGREGATE","Gross","GROSS","Netting ('UNWIND')","NET","Netting with Strange Nets ('NET/SPLIT')","NET","Aggregation with Linking","AGGREGATE"),"#N/A")</f>
        <v>#N/A</v>
      </c>
      <c r="I769" s="113" t="str">
        <f>IF('Processing Settings'!C171="Xetra|Börse Frankfurt",_xlfn.SWITCH('Processing Settings'!H171,"released","RELEASED","on hold","HOLD"),"#N/A")</f>
        <v>#N/A</v>
      </c>
      <c r="J769" s="129" t="str">
        <f>IF(A769="XFRA",IF('Processing Settings'!G171="Gross","",IF(OR('Processing Settings'!G171="Netting with Strange Nets ('NET/SPLIT')",'Processing Settings'!G171="Aggregation with Linking",'Processing Settings'!G171="Aggregation"),"NET/SPLIT","UNWIND")),"")</f>
        <v/>
      </c>
      <c r="K769" s="120" t="str">
        <f ca="1">IF(A769="XFRA",IF(ISNUMBER(YEAR('Signature Sheet'!$H$31)),'Signature Sheet'!H$31,NOW()),"")</f>
        <v/>
      </c>
      <c r="L769" s="119" t="str">
        <f>IF(A769="XFRA",IFERROR(_xlfn.SWITCH('Processing Settings'!K171,"New","INSERT","Update","UPDATE", "Delete","DELETE"),""),"")</f>
        <v/>
      </c>
    </row>
    <row r="770" spans="1:12">
      <c r="A770" s="119" t="str">
        <f>IF('Processing Settings'!C172="Xetra|Börse Frankfurt","XFRA","")</f>
        <v/>
      </c>
      <c r="B770" s="109" t="str">
        <f>IF('Processing Settings'!C172="Xetra|Börse Frankfurt",'Processing Settings'!A172,"#N/A")</f>
        <v>#N/A</v>
      </c>
      <c r="C770" s="109" t="str">
        <f>IF('Processing Settings'!C172="Xetra|Börse Frankfurt",'Processing Settings'!B172,"#N/A")</f>
        <v>#N/A</v>
      </c>
      <c r="D770" s="110" t="str">
        <f>IF('Processing Settings'!C172="Xetra|Börse Frankfurt",IF('Processing Settings'!D172="CBF(I)","CBL",'Processing Settings'!D172),"#N/A")</f>
        <v>#N/A</v>
      </c>
      <c r="E770" s="113" t="str">
        <f>IF('Processing Settings'!C172="Xetra|Börse Frankfurt",'Processing Settings'!E172,"#N/A")</f>
        <v>#N/A</v>
      </c>
      <c r="F770" s="113" t="str">
        <f>IF('Processing Settings'!C172="Xetra|Börse Frankfurt",'Processing Settings'!F172,"#N/A")</f>
        <v>#N/A</v>
      </c>
      <c r="G770" s="113" t="str">
        <f>IF(AND('Processing Settings'!C172="Xetra|Börse Frankfurt",'Processing Settings'!E172&lt;&gt;""),"DEF","#N/A")</f>
        <v>#N/A</v>
      </c>
      <c r="H770" s="130" t="str">
        <f>IF('Processing Settings'!C172="Xetra|Börse Frankfurt",_xlfn.SWITCH('Processing Settings'!G172,"Aggregation","AGGREGATE","Gross","GROSS","Netting ('UNWIND')","NET","Netting with Strange Nets ('NET/SPLIT')","NET","Aggregation with Linking","AGGREGATE"),"#N/A")</f>
        <v>#N/A</v>
      </c>
      <c r="I770" s="113" t="str">
        <f>IF('Processing Settings'!C172="Xetra|Börse Frankfurt",_xlfn.SWITCH('Processing Settings'!H172,"released","RELEASED","on hold","HOLD"),"#N/A")</f>
        <v>#N/A</v>
      </c>
      <c r="J770" s="129" t="str">
        <f>IF(A770="XFRA",IF('Processing Settings'!G172="Gross","",IF(OR('Processing Settings'!G172="Netting with Strange Nets ('NET/SPLIT')",'Processing Settings'!G172="Aggregation with Linking",'Processing Settings'!G172="Aggregation"),"NET/SPLIT","UNWIND")),"")</f>
        <v/>
      </c>
      <c r="K770" s="120" t="str">
        <f ca="1">IF(A770="XFRA",IF(ISNUMBER(YEAR('Signature Sheet'!$H$31)),'Signature Sheet'!H$31,NOW()),"")</f>
        <v/>
      </c>
      <c r="L770" s="119" t="str">
        <f>IF(A770="XFRA",IFERROR(_xlfn.SWITCH('Processing Settings'!K172,"New","INSERT","Update","UPDATE", "Delete","DELETE"),""),"")</f>
        <v/>
      </c>
    </row>
    <row r="771" spans="1:12">
      <c r="A771" s="119" t="str">
        <f>IF('Processing Settings'!C173="Xetra|Börse Frankfurt","XFRA","")</f>
        <v/>
      </c>
      <c r="B771" s="109" t="str">
        <f>IF('Processing Settings'!C173="Xetra|Börse Frankfurt",'Processing Settings'!A173,"#N/A")</f>
        <v>#N/A</v>
      </c>
      <c r="C771" s="109" t="str">
        <f>IF('Processing Settings'!C173="Xetra|Börse Frankfurt",'Processing Settings'!B173,"#N/A")</f>
        <v>#N/A</v>
      </c>
      <c r="D771" s="110" t="str">
        <f>IF('Processing Settings'!C173="Xetra|Börse Frankfurt",IF('Processing Settings'!D173="CBF(I)","CBL",'Processing Settings'!D173),"#N/A")</f>
        <v>#N/A</v>
      </c>
      <c r="E771" s="113" t="str">
        <f>IF('Processing Settings'!C173="Xetra|Börse Frankfurt",'Processing Settings'!E173,"#N/A")</f>
        <v>#N/A</v>
      </c>
      <c r="F771" s="113" t="str">
        <f>IF('Processing Settings'!C173="Xetra|Börse Frankfurt",'Processing Settings'!F173,"#N/A")</f>
        <v>#N/A</v>
      </c>
      <c r="G771" s="113" t="str">
        <f>IF(AND('Processing Settings'!C173="Xetra|Börse Frankfurt",'Processing Settings'!E173&lt;&gt;""),"DEF","#N/A")</f>
        <v>#N/A</v>
      </c>
      <c r="H771" s="130" t="str">
        <f>IF('Processing Settings'!C173="Xetra|Börse Frankfurt",_xlfn.SWITCH('Processing Settings'!G173,"Aggregation","AGGREGATE","Gross","GROSS","Netting ('UNWIND')","NET","Netting with Strange Nets ('NET/SPLIT')","NET","Aggregation with Linking","AGGREGATE"),"#N/A")</f>
        <v>#N/A</v>
      </c>
      <c r="I771" s="113" t="str">
        <f>IF('Processing Settings'!C173="Xetra|Börse Frankfurt",_xlfn.SWITCH('Processing Settings'!H173,"released","RELEASED","on hold","HOLD"),"#N/A")</f>
        <v>#N/A</v>
      </c>
      <c r="J771" s="129" t="str">
        <f>IF(A771="XFRA",IF('Processing Settings'!G173="Gross","",IF(OR('Processing Settings'!G173="Netting with Strange Nets ('NET/SPLIT')",'Processing Settings'!G173="Aggregation with Linking",'Processing Settings'!G173="Aggregation"),"NET/SPLIT","UNWIND")),"")</f>
        <v/>
      </c>
      <c r="K771" s="120" t="str">
        <f ca="1">IF(A771="XFRA",IF(ISNUMBER(YEAR('Signature Sheet'!$H$31)),'Signature Sheet'!H$31,NOW()),"")</f>
        <v/>
      </c>
      <c r="L771" s="119" t="str">
        <f>IF(A771="XFRA",IFERROR(_xlfn.SWITCH('Processing Settings'!K173,"New","INSERT","Update","UPDATE", "Delete","DELETE"),""),"")</f>
        <v/>
      </c>
    </row>
    <row r="772" spans="1:12">
      <c r="A772" s="119" t="str">
        <f>IF('Processing Settings'!C174="Xetra|Börse Frankfurt","XFRA","")</f>
        <v/>
      </c>
      <c r="B772" s="109" t="str">
        <f>IF('Processing Settings'!C174="Xetra|Börse Frankfurt",'Processing Settings'!A174,"#N/A")</f>
        <v>#N/A</v>
      </c>
      <c r="C772" s="109" t="str">
        <f>IF('Processing Settings'!C174="Xetra|Börse Frankfurt",'Processing Settings'!B174,"#N/A")</f>
        <v>#N/A</v>
      </c>
      <c r="D772" s="110" t="str">
        <f>IF('Processing Settings'!C174="Xetra|Börse Frankfurt",IF('Processing Settings'!D174="CBF(I)","CBL",'Processing Settings'!D174),"#N/A")</f>
        <v>#N/A</v>
      </c>
      <c r="E772" s="113" t="str">
        <f>IF('Processing Settings'!C174="Xetra|Börse Frankfurt",'Processing Settings'!E174,"#N/A")</f>
        <v>#N/A</v>
      </c>
      <c r="F772" s="113" t="str">
        <f>IF('Processing Settings'!C174="Xetra|Börse Frankfurt",'Processing Settings'!F174,"#N/A")</f>
        <v>#N/A</v>
      </c>
      <c r="G772" s="113" t="str">
        <f>IF(AND('Processing Settings'!C174="Xetra|Börse Frankfurt",'Processing Settings'!E174&lt;&gt;""),"DEF","#N/A")</f>
        <v>#N/A</v>
      </c>
      <c r="H772" s="130" t="str">
        <f>IF('Processing Settings'!C174="Xetra|Börse Frankfurt",_xlfn.SWITCH('Processing Settings'!G174,"Aggregation","AGGREGATE","Gross","GROSS","Netting ('UNWIND')","NET","Netting with Strange Nets ('NET/SPLIT')","NET","Aggregation with Linking","AGGREGATE"),"#N/A")</f>
        <v>#N/A</v>
      </c>
      <c r="I772" s="113" t="str">
        <f>IF('Processing Settings'!C174="Xetra|Börse Frankfurt",_xlfn.SWITCH('Processing Settings'!H174,"released","RELEASED","on hold","HOLD"),"#N/A")</f>
        <v>#N/A</v>
      </c>
      <c r="J772" s="129" t="str">
        <f>IF(A772="XFRA",IF('Processing Settings'!G174="Gross","",IF(OR('Processing Settings'!G174="Netting with Strange Nets ('NET/SPLIT')",'Processing Settings'!G174="Aggregation with Linking",'Processing Settings'!G174="Aggregation"),"NET/SPLIT","UNWIND")),"")</f>
        <v/>
      </c>
      <c r="K772" s="120" t="str">
        <f ca="1">IF(A772="XFRA",IF(ISNUMBER(YEAR('Signature Sheet'!$H$31)),'Signature Sheet'!H$31,NOW()),"")</f>
        <v/>
      </c>
      <c r="L772" s="119" t="str">
        <f>IF(A772="XFRA",IFERROR(_xlfn.SWITCH('Processing Settings'!K174,"New","INSERT","Update","UPDATE", "Delete","DELETE"),""),"")</f>
        <v/>
      </c>
    </row>
    <row r="773" spans="1:12">
      <c r="A773" s="119" t="str">
        <f>IF('Processing Settings'!C175="Xetra|Börse Frankfurt","XFRA","")</f>
        <v/>
      </c>
      <c r="B773" s="109" t="str">
        <f>IF('Processing Settings'!C175="Xetra|Börse Frankfurt",'Processing Settings'!A175,"#N/A")</f>
        <v>#N/A</v>
      </c>
      <c r="C773" s="109" t="str">
        <f>IF('Processing Settings'!C175="Xetra|Börse Frankfurt",'Processing Settings'!B175,"#N/A")</f>
        <v>#N/A</v>
      </c>
      <c r="D773" s="110" t="str">
        <f>IF('Processing Settings'!C175="Xetra|Börse Frankfurt",IF('Processing Settings'!D175="CBF(I)","CBL",'Processing Settings'!D175),"#N/A")</f>
        <v>#N/A</v>
      </c>
      <c r="E773" s="113" t="str">
        <f>IF('Processing Settings'!C175="Xetra|Börse Frankfurt",'Processing Settings'!E175,"#N/A")</f>
        <v>#N/A</v>
      </c>
      <c r="F773" s="113" t="str">
        <f>IF('Processing Settings'!C175="Xetra|Börse Frankfurt",'Processing Settings'!F175,"#N/A")</f>
        <v>#N/A</v>
      </c>
      <c r="G773" s="113" t="str">
        <f>IF(AND('Processing Settings'!C175="Xetra|Börse Frankfurt",'Processing Settings'!E175&lt;&gt;""),"DEF","#N/A")</f>
        <v>#N/A</v>
      </c>
      <c r="H773" s="130" t="str">
        <f>IF('Processing Settings'!C175="Xetra|Börse Frankfurt",_xlfn.SWITCH('Processing Settings'!G175,"Aggregation","AGGREGATE","Gross","GROSS","Netting ('UNWIND')","NET","Netting with Strange Nets ('NET/SPLIT')","NET","Aggregation with Linking","AGGREGATE"),"#N/A")</f>
        <v>#N/A</v>
      </c>
      <c r="I773" s="113" t="str">
        <f>IF('Processing Settings'!C175="Xetra|Börse Frankfurt",_xlfn.SWITCH('Processing Settings'!H175,"released","RELEASED","on hold","HOLD"),"#N/A")</f>
        <v>#N/A</v>
      </c>
      <c r="J773" s="129" t="str">
        <f>IF(A773="XFRA",IF('Processing Settings'!G175="Gross","",IF(OR('Processing Settings'!G175="Netting with Strange Nets ('NET/SPLIT')",'Processing Settings'!G175="Aggregation with Linking",'Processing Settings'!G175="Aggregation"),"NET/SPLIT","UNWIND")),"")</f>
        <v/>
      </c>
      <c r="K773" s="120" t="str">
        <f ca="1">IF(A773="XFRA",IF(ISNUMBER(YEAR('Signature Sheet'!$H$31)),'Signature Sheet'!H$31,NOW()),"")</f>
        <v/>
      </c>
      <c r="L773" s="119" t="str">
        <f>IF(A773="XFRA",IFERROR(_xlfn.SWITCH('Processing Settings'!K175,"New","INSERT","Update","UPDATE", "Delete","DELETE"),""),"")</f>
        <v/>
      </c>
    </row>
    <row r="774" spans="1:12">
      <c r="A774" s="119" t="str">
        <f>IF('Processing Settings'!C176="Xetra|Börse Frankfurt","XFRA","")</f>
        <v/>
      </c>
      <c r="B774" s="109" t="str">
        <f>IF('Processing Settings'!C176="Xetra|Börse Frankfurt",'Processing Settings'!A176,"#N/A")</f>
        <v>#N/A</v>
      </c>
      <c r="C774" s="109" t="str">
        <f>IF('Processing Settings'!C176="Xetra|Börse Frankfurt",'Processing Settings'!B176,"#N/A")</f>
        <v>#N/A</v>
      </c>
      <c r="D774" s="110" t="str">
        <f>IF('Processing Settings'!C176="Xetra|Börse Frankfurt",IF('Processing Settings'!D176="CBF(I)","CBL",'Processing Settings'!D176),"#N/A")</f>
        <v>#N/A</v>
      </c>
      <c r="E774" s="113" t="str">
        <f>IF('Processing Settings'!C176="Xetra|Börse Frankfurt",'Processing Settings'!E176,"#N/A")</f>
        <v>#N/A</v>
      </c>
      <c r="F774" s="113" t="str">
        <f>IF('Processing Settings'!C176="Xetra|Börse Frankfurt",'Processing Settings'!F176,"#N/A")</f>
        <v>#N/A</v>
      </c>
      <c r="G774" s="113" t="str">
        <f>IF(AND('Processing Settings'!C176="Xetra|Börse Frankfurt",'Processing Settings'!E176&lt;&gt;""),"DEF","#N/A")</f>
        <v>#N/A</v>
      </c>
      <c r="H774" s="130" t="str">
        <f>IF('Processing Settings'!C176="Xetra|Börse Frankfurt",_xlfn.SWITCH('Processing Settings'!G176,"Aggregation","AGGREGATE","Gross","GROSS","Netting ('UNWIND')","NET","Netting with Strange Nets ('NET/SPLIT')","NET","Aggregation with Linking","AGGREGATE"),"#N/A")</f>
        <v>#N/A</v>
      </c>
      <c r="I774" s="113" t="str">
        <f>IF('Processing Settings'!C176="Xetra|Börse Frankfurt",_xlfn.SWITCH('Processing Settings'!H176,"released","RELEASED","on hold","HOLD"),"#N/A")</f>
        <v>#N/A</v>
      </c>
      <c r="J774" s="129" t="str">
        <f>IF(A774="XFRA",IF('Processing Settings'!G176="Gross","",IF(OR('Processing Settings'!G176="Netting with Strange Nets ('NET/SPLIT')",'Processing Settings'!G176="Aggregation with Linking",'Processing Settings'!G176="Aggregation"),"NET/SPLIT","UNWIND")),"")</f>
        <v/>
      </c>
      <c r="K774" s="120" t="str">
        <f ca="1">IF(A774="XFRA",IF(ISNUMBER(YEAR('Signature Sheet'!$H$31)),'Signature Sheet'!H$31,NOW()),"")</f>
        <v/>
      </c>
      <c r="L774" s="119" t="str">
        <f>IF(A774="XFRA",IFERROR(_xlfn.SWITCH('Processing Settings'!K176,"New","INSERT","Update","UPDATE", "Delete","DELETE"),""),"")</f>
        <v/>
      </c>
    </row>
    <row r="775" spans="1:12">
      <c r="A775" s="119" t="str">
        <f>IF('Processing Settings'!C177="Xetra|Börse Frankfurt","XFRA","")</f>
        <v/>
      </c>
      <c r="B775" s="109" t="str">
        <f>IF('Processing Settings'!C177="Xetra|Börse Frankfurt",'Processing Settings'!A177,"#N/A")</f>
        <v>#N/A</v>
      </c>
      <c r="C775" s="109" t="str">
        <f>IF('Processing Settings'!C177="Xetra|Börse Frankfurt",'Processing Settings'!B177,"#N/A")</f>
        <v>#N/A</v>
      </c>
      <c r="D775" s="110" t="str">
        <f>IF('Processing Settings'!C177="Xetra|Börse Frankfurt",IF('Processing Settings'!D177="CBF(I)","CBL",'Processing Settings'!D177),"#N/A")</f>
        <v>#N/A</v>
      </c>
      <c r="E775" s="113" t="str">
        <f>IF('Processing Settings'!C177="Xetra|Börse Frankfurt",'Processing Settings'!E177,"#N/A")</f>
        <v>#N/A</v>
      </c>
      <c r="F775" s="113" t="str">
        <f>IF('Processing Settings'!C177="Xetra|Börse Frankfurt",'Processing Settings'!F177,"#N/A")</f>
        <v>#N/A</v>
      </c>
      <c r="G775" s="113" t="str">
        <f>IF(AND('Processing Settings'!C177="Xetra|Börse Frankfurt",'Processing Settings'!E177&lt;&gt;""),"DEF","#N/A")</f>
        <v>#N/A</v>
      </c>
      <c r="H775" s="130" t="str">
        <f>IF('Processing Settings'!C177="Xetra|Börse Frankfurt",_xlfn.SWITCH('Processing Settings'!G177,"Aggregation","AGGREGATE","Gross","GROSS","Netting ('UNWIND')","NET","Netting with Strange Nets ('NET/SPLIT')","NET","Aggregation with Linking","AGGREGATE"),"#N/A")</f>
        <v>#N/A</v>
      </c>
      <c r="I775" s="113" t="str">
        <f>IF('Processing Settings'!C177="Xetra|Börse Frankfurt",_xlfn.SWITCH('Processing Settings'!H177,"released","RELEASED","on hold","HOLD"),"#N/A")</f>
        <v>#N/A</v>
      </c>
      <c r="J775" s="129" t="str">
        <f>IF(A775="XFRA",IF('Processing Settings'!G177="Gross","",IF(OR('Processing Settings'!G177="Netting with Strange Nets ('NET/SPLIT')",'Processing Settings'!G177="Aggregation with Linking",'Processing Settings'!G177="Aggregation"),"NET/SPLIT","UNWIND")),"")</f>
        <v/>
      </c>
      <c r="K775" s="120" t="str">
        <f ca="1">IF(A775="XFRA",IF(ISNUMBER(YEAR('Signature Sheet'!$H$31)),'Signature Sheet'!H$31,NOW()),"")</f>
        <v/>
      </c>
      <c r="L775" s="119" t="str">
        <f>IF(A775="XFRA",IFERROR(_xlfn.SWITCH('Processing Settings'!K177,"New","INSERT","Update","UPDATE", "Delete","DELETE"),""),"")</f>
        <v/>
      </c>
    </row>
    <row r="776" spans="1:12">
      <c r="A776" s="119" t="str">
        <f>IF('Processing Settings'!C178="Xetra|Börse Frankfurt","XFRA","")</f>
        <v/>
      </c>
      <c r="B776" s="109" t="str">
        <f>IF('Processing Settings'!C178="Xetra|Börse Frankfurt",'Processing Settings'!A178,"#N/A")</f>
        <v>#N/A</v>
      </c>
      <c r="C776" s="109" t="str">
        <f>IF('Processing Settings'!C178="Xetra|Börse Frankfurt",'Processing Settings'!B178,"#N/A")</f>
        <v>#N/A</v>
      </c>
      <c r="D776" s="110" t="str">
        <f>IF('Processing Settings'!C178="Xetra|Börse Frankfurt",IF('Processing Settings'!D178="CBF(I)","CBL",'Processing Settings'!D178),"#N/A")</f>
        <v>#N/A</v>
      </c>
      <c r="E776" s="113" t="str">
        <f>IF('Processing Settings'!C178="Xetra|Börse Frankfurt",'Processing Settings'!E178,"#N/A")</f>
        <v>#N/A</v>
      </c>
      <c r="F776" s="113" t="str">
        <f>IF('Processing Settings'!C178="Xetra|Börse Frankfurt",'Processing Settings'!F178,"#N/A")</f>
        <v>#N/A</v>
      </c>
      <c r="G776" s="113" t="str">
        <f>IF(AND('Processing Settings'!C178="Xetra|Börse Frankfurt",'Processing Settings'!E178&lt;&gt;""),"DEF","#N/A")</f>
        <v>#N/A</v>
      </c>
      <c r="H776" s="130" t="str">
        <f>IF('Processing Settings'!C178="Xetra|Börse Frankfurt",_xlfn.SWITCH('Processing Settings'!G178,"Aggregation","AGGREGATE","Gross","GROSS","Netting ('UNWIND')","NET","Netting with Strange Nets ('NET/SPLIT')","NET","Aggregation with Linking","AGGREGATE"),"#N/A")</f>
        <v>#N/A</v>
      </c>
      <c r="I776" s="113" t="str">
        <f>IF('Processing Settings'!C178="Xetra|Börse Frankfurt",_xlfn.SWITCH('Processing Settings'!H178,"released","RELEASED","on hold","HOLD"),"#N/A")</f>
        <v>#N/A</v>
      </c>
      <c r="J776" s="129" t="str">
        <f>IF(A776="XFRA",IF('Processing Settings'!G178="Gross","",IF(OR('Processing Settings'!G178="Netting with Strange Nets ('NET/SPLIT')",'Processing Settings'!G178="Aggregation with Linking",'Processing Settings'!G178="Aggregation"),"NET/SPLIT","UNWIND")),"")</f>
        <v/>
      </c>
      <c r="K776" s="120" t="str">
        <f ca="1">IF(A776="XFRA",IF(ISNUMBER(YEAR('Signature Sheet'!$H$31)),'Signature Sheet'!H$31,NOW()),"")</f>
        <v/>
      </c>
      <c r="L776" s="119" t="str">
        <f>IF(A776="XFRA",IFERROR(_xlfn.SWITCH('Processing Settings'!K178,"New","INSERT","Update","UPDATE", "Delete","DELETE"),""),"")</f>
        <v/>
      </c>
    </row>
    <row r="777" spans="1:12">
      <c r="A777" s="119" t="str">
        <f>IF('Processing Settings'!C179="Xetra|Börse Frankfurt","XFRA","")</f>
        <v/>
      </c>
      <c r="B777" s="109" t="str">
        <f>IF('Processing Settings'!C179="Xetra|Börse Frankfurt",'Processing Settings'!A179,"#N/A")</f>
        <v>#N/A</v>
      </c>
      <c r="C777" s="109" t="str">
        <f>IF('Processing Settings'!C179="Xetra|Börse Frankfurt",'Processing Settings'!B179,"#N/A")</f>
        <v>#N/A</v>
      </c>
      <c r="D777" s="110" t="str">
        <f>IF('Processing Settings'!C179="Xetra|Börse Frankfurt",IF('Processing Settings'!D179="CBF(I)","CBL",'Processing Settings'!D179),"#N/A")</f>
        <v>#N/A</v>
      </c>
      <c r="E777" s="113" t="str">
        <f>IF('Processing Settings'!C179="Xetra|Börse Frankfurt",'Processing Settings'!E179,"#N/A")</f>
        <v>#N/A</v>
      </c>
      <c r="F777" s="113" t="str">
        <f>IF('Processing Settings'!C179="Xetra|Börse Frankfurt",'Processing Settings'!F179,"#N/A")</f>
        <v>#N/A</v>
      </c>
      <c r="G777" s="113" t="str">
        <f>IF(AND('Processing Settings'!C179="Xetra|Börse Frankfurt",'Processing Settings'!E179&lt;&gt;""),"DEF","#N/A")</f>
        <v>#N/A</v>
      </c>
      <c r="H777" s="130" t="str">
        <f>IF('Processing Settings'!C179="Xetra|Börse Frankfurt",_xlfn.SWITCH('Processing Settings'!G179,"Aggregation","AGGREGATE","Gross","GROSS","Netting ('UNWIND')","NET","Netting with Strange Nets ('NET/SPLIT')","NET","Aggregation with Linking","AGGREGATE"),"#N/A")</f>
        <v>#N/A</v>
      </c>
      <c r="I777" s="113" t="str">
        <f>IF('Processing Settings'!C179="Xetra|Börse Frankfurt",_xlfn.SWITCH('Processing Settings'!H179,"released","RELEASED","on hold","HOLD"),"#N/A")</f>
        <v>#N/A</v>
      </c>
      <c r="J777" s="129" t="str">
        <f>IF(A777="XFRA",IF('Processing Settings'!G179="Gross","",IF(OR('Processing Settings'!G179="Netting with Strange Nets ('NET/SPLIT')",'Processing Settings'!G179="Aggregation with Linking",'Processing Settings'!G179="Aggregation"),"NET/SPLIT","UNWIND")),"")</f>
        <v/>
      </c>
      <c r="K777" s="120" t="str">
        <f ca="1">IF(A777="XFRA",IF(ISNUMBER(YEAR('Signature Sheet'!$H$31)),'Signature Sheet'!H$31,NOW()),"")</f>
        <v/>
      </c>
      <c r="L777" s="119" t="str">
        <f>IF(A777="XFRA",IFERROR(_xlfn.SWITCH('Processing Settings'!K179,"New","INSERT","Update","UPDATE", "Delete","DELETE"),""),"")</f>
        <v/>
      </c>
    </row>
    <row r="778" spans="1:12">
      <c r="A778" s="119" t="str">
        <f>IF('Processing Settings'!C180="Xetra|Börse Frankfurt","XFRA","")</f>
        <v/>
      </c>
      <c r="B778" s="109" t="str">
        <f>IF('Processing Settings'!C180="Xetra|Börse Frankfurt",'Processing Settings'!A180,"#N/A")</f>
        <v>#N/A</v>
      </c>
      <c r="C778" s="109" t="str">
        <f>IF('Processing Settings'!C180="Xetra|Börse Frankfurt",'Processing Settings'!B180,"#N/A")</f>
        <v>#N/A</v>
      </c>
      <c r="D778" s="110" t="str">
        <f>IF('Processing Settings'!C180="Xetra|Börse Frankfurt",IF('Processing Settings'!D180="CBF(I)","CBL",'Processing Settings'!D180),"#N/A")</f>
        <v>#N/A</v>
      </c>
      <c r="E778" s="113" t="str">
        <f>IF('Processing Settings'!C180="Xetra|Börse Frankfurt",'Processing Settings'!E180,"#N/A")</f>
        <v>#N/A</v>
      </c>
      <c r="F778" s="113" t="str">
        <f>IF('Processing Settings'!C180="Xetra|Börse Frankfurt",'Processing Settings'!F180,"#N/A")</f>
        <v>#N/A</v>
      </c>
      <c r="G778" s="113" t="str">
        <f>IF(AND('Processing Settings'!C180="Xetra|Börse Frankfurt",'Processing Settings'!E180&lt;&gt;""),"DEF","#N/A")</f>
        <v>#N/A</v>
      </c>
      <c r="H778" s="130" t="str">
        <f>IF('Processing Settings'!C180="Xetra|Börse Frankfurt",_xlfn.SWITCH('Processing Settings'!G180,"Aggregation","AGGREGATE","Gross","GROSS","Netting ('UNWIND')","NET","Netting with Strange Nets ('NET/SPLIT')","NET","Aggregation with Linking","AGGREGATE"),"#N/A")</f>
        <v>#N/A</v>
      </c>
      <c r="I778" s="113" t="str">
        <f>IF('Processing Settings'!C180="Xetra|Börse Frankfurt",_xlfn.SWITCH('Processing Settings'!H180,"released","RELEASED","on hold","HOLD"),"#N/A")</f>
        <v>#N/A</v>
      </c>
      <c r="J778" s="129" t="str">
        <f>IF(A778="XFRA",IF('Processing Settings'!G180="Gross","",IF(OR('Processing Settings'!G180="Netting with Strange Nets ('NET/SPLIT')",'Processing Settings'!G180="Aggregation with Linking",'Processing Settings'!G180="Aggregation"),"NET/SPLIT","UNWIND")),"")</f>
        <v/>
      </c>
      <c r="K778" s="120" t="str">
        <f ca="1">IF(A778="XFRA",IF(ISNUMBER(YEAR('Signature Sheet'!$H$31)),'Signature Sheet'!H$31,NOW()),"")</f>
        <v/>
      </c>
      <c r="L778" s="119" t="str">
        <f>IF(A778="XFRA",IFERROR(_xlfn.SWITCH('Processing Settings'!K180,"New","INSERT","Update","UPDATE", "Delete","DELETE"),""),"")</f>
        <v/>
      </c>
    </row>
    <row r="779" spans="1:12">
      <c r="A779" s="119" t="str">
        <f>IF('Processing Settings'!C181="Xetra|Börse Frankfurt","XFRA","")</f>
        <v/>
      </c>
      <c r="B779" s="109" t="str">
        <f>IF('Processing Settings'!C181="Xetra|Börse Frankfurt",'Processing Settings'!A181,"#N/A")</f>
        <v>#N/A</v>
      </c>
      <c r="C779" s="109" t="str">
        <f>IF('Processing Settings'!C181="Xetra|Börse Frankfurt",'Processing Settings'!B181,"#N/A")</f>
        <v>#N/A</v>
      </c>
      <c r="D779" s="110" t="str">
        <f>IF('Processing Settings'!C181="Xetra|Börse Frankfurt",IF('Processing Settings'!D181="CBF(I)","CBL",'Processing Settings'!D181),"#N/A")</f>
        <v>#N/A</v>
      </c>
      <c r="E779" s="113" t="str">
        <f>IF('Processing Settings'!C181="Xetra|Börse Frankfurt",'Processing Settings'!E181,"#N/A")</f>
        <v>#N/A</v>
      </c>
      <c r="F779" s="113" t="str">
        <f>IF('Processing Settings'!C181="Xetra|Börse Frankfurt",'Processing Settings'!F181,"#N/A")</f>
        <v>#N/A</v>
      </c>
      <c r="G779" s="113" t="str">
        <f>IF(AND('Processing Settings'!C181="Xetra|Börse Frankfurt",'Processing Settings'!E181&lt;&gt;""),"DEF","#N/A")</f>
        <v>#N/A</v>
      </c>
      <c r="H779" s="130" t="str">
        <f>IF('Processing Settings'!C181="Xetra|Börse Frankfurt",_xlfn.SWITCH('Processing Settings'!G181,"Aggregation","AGGREGATE","Gross","GROSS","Netting ('UNWIND')","NET","Netting with Strange Nets ('NET/SPLIT')","NET","Aggregation with Linking","AGGREGATE"),"#N/A")</f>
        <v>#N/A</v>
      </c>
      <c r="I779" s="113" t="str">
        <f>IF('Processing Settings'!C181="Xetra|Börse Frankfurt",_xlfn.SWITCH('Processing Settings'!H181,"released","RELEASED","on hold","HOLD"),"#N/A")</f>
        <v>#N/A</v>
      </c>
      <c r="J779" s="129" t="str">
        <f>IF(A779="XFRA",IF('Processing Settings'!G181="Gross","",IF(OR('Processing Settings'!G181="Netting with Strange Nets ('NET/SPLIT')",'Processing Settings'!G181="Aggregation with Linking",'Processing Settings'!G181="Aggregation"),"NET/SPLIT","UNWIND")),"")</f>
        <v/>
      </c>
      <c r="K779" s="120" t="str">
        <f ca="1">IF(A779="XFRA",IF(ISNUMBER(YEAR('Signature Sheet'!$H$31)),'Signature Sheet'!H$31,NOW()),"")</f>
        <v/>
      </c>
      <c r="L779" s="119" t="str">
        <f>IF(A779="XFRA",IFERROR(_xlfn.SWITCH('Processing Settings'!K181,"New","INSERT","Update","UPDATE", "Delete","DELETE"),""),"")</f>
        <v/>
      </c>
    </row>
    <row r="780" spans="1:12">
      <c r="A780" s="119" t="str">
        <f>IF('Processing Settings'!C182="Xetra|Börse Frankfurt","XFRA","")</f>
        <v/>
      </c>
      <c r="B780" s="109" t="str">
        <f>IF('Processing Settings'!C182="Xetra|Börse Frankfurt",'Processing Settings'!A182,"#N/A")</f>
        <v>#N/A</v>
      </c>
      <c r="C780" s="109" t="str">
        <f>IF('Processing Settings'!C182="Xetra|Börse Frankfurt",'Processing Settings'!B182,"#N/A")</f>
        <v>#N/A</v>
      </c>
      <c r="D780" s="110" t="str">
        <f>IF('Processing Settings'!C182="Xetra|Börse Frankfurt",IF('Processing Settings'!D182="CBF(I)","CBL",'Processing Settings'!D182),"#N/A")</f>
        <v>#N/A</v>
      </c>
      <c r="E780" s="113" t="str">
        <f>IF('Processing Settings'!C182="Xetra|Börse Frankfurt",'Processing Settings'!E182,"#N/A")</f>
        <v>#N/A</v>
      </c>
      <c r="F780" s="113" t="str">
        <f>IF('Processing Settings'!C182="Xetra|Börse Frankfurt",'Processing Settings'!F182,"#N/A")</f>
        <v>#N/A</v>
      </c>
      <c r="G780" s="113" t="str">
        <f>IF(AND('Processing Settings'!C182="Xetra|Börse Frankfurt",'Processing Settings'!E182&lt;&gt;""),"DEF","#N/A")</f>
        <v>#N/A</v>
      </c>
      <c r="H780" s="130" t="str">
        <f>IF('Processing Settings'!C182="Xetra|Börse Frankfurt",_xlfn.SWITCH('Processing Settings'!G182,"Aggregation","AGGREGATE","Gross","GROSS","Netting ('UNWIND')","NET","Netting with Strange Nets ('NET/SPLIT')","NET","Aggregation with Linking","AGGREGATE"),"#N/A")</f>
        <v>#N/A</v>
      </c>
      <c r="I780" s="113" t="str">
        <f>IF('Processing Settings'!C182="Xetra|Börse Frankfurt",_xlfn.SWITCH('Processing Settings'!H182,"released","RELEASED","on hold","HOLD"),"#N/A")</f>
        <v>#N/A</v>
      </c>
      <c r="J780" s="129" t="str">
        <f>IF(A780="XFRA",IF('Processing Settings'!G182="Gross","",IF(OR('Processing Settings'!G182="Netting with Strange Nets ('NET/SPLIT')",'Processing Settings'!G182="Aggregation with Linking",'Processing Settings'!G182="Aggregation"),"NET/SPLIT","UNWIND")),"")</f>
        <v/>
      </c>
      <c r="K780" s="120" t="str">
        <f ca="1">IF(A780="XFRA",IF(ISNUMBER(YEAR('Signature Sheet'!$H$31)),'Signature Sheet'!H$31,NOW()),"")</f>
        <v/>
      </c>
      <c r="L780" s="119" t="str">
        <f>IF(A780="XFRA",IFERROR(_xlfn.SWITCH('Processing Settings'!K182,"New","INSERT","Update","UPDATE", "Delete","DELETE"),""),"")</f>
        <v/>
      </c>
    </row>
    <row r="781" spans="1:12">
      <c r="A781" s="119" t="str">
        <f>IF('Processing Settings'!C183="Xetra|Börse Frankfurt","XFRA","")</f>
        <v/>
      </c>
      <c r="B781" s="109" t="str">
        <f>IF('Processing Settings'!C183="Xetra|Börse Frankfurt",'Processing Settings'!A183,"#N/A")</f>
        <v>#N/A</v>
      </c>
      <c r="C781" s="109" t="str">
        <f>IF('Processing Settings'!C183="Xetra|Börse Frankfurt",'Processing Settings'!B183,"#N/A")</f>
        <v>#N/A</v>
      </c>
      <c r="D781" s="110" t="str">
        <f>IF('Processing Settings'!C183="Xetra|Börse Frankfurt",IF('Processing Settings'!D183="CBF(I)","CBL",'Processing Settings'!D183),"#N/A")</f>
        <v>#N/A</v>
      </c>
      <c r="E781" s="113" t="str">
        <f>IF('Processing Settings'!C183="Xetra|Börse Frankfurt",'Processing Settings'!E183,"#N/A")</f>
        <v>#N/A</v>
      </c>
      <c r="F781" s="113" t="str">
        <f>IF('Processing Settings'!C183="Xetra|Börse Frankfurt",'Processing Settings'!F183,"#N/A")</f>
        <v>#N/A</v>
      </c>
      <c r="G781" s="113" t="str">
        <f>IF(AND('Processing Settings'!C183="Xetra|Börse Frankfurt",'Processing Settings'!E183&lt;&gt;""),"DEF","#N/A")</f>
        <v>#N/A</v>
      </c>
      <c r="H781" s="130" t="str">
        <f>IF('Processing Settings'!C183="Xetra|Börse Frankfurt",_xlfn.SWITCH('Processing Settings'!G183,"Aggregation","AGGREGATE","Gross","GROSS","Netting ('UNWIND')","NET","Netting with Strange Nets ('NET/SPLIT')","NET","Aggregation with Linking","AGGREGATE"),"#N/A")</f>
        <v>#N/A</v>
      </c>
      <c r="I781" s="113" t="str">
        <f>IF('Processing Settings'!C183="Xetra|Börse Frankfurt",_xlfn.SWITCH('Processing Settings'!H183,"released","RELEASED","on hold","HOLD"),"#N/A")</f>
        <v>#N/A</v>
      </c>
      <c r="J781" s="129" t="str">
        <f>IF(A781="XFRA",IF('Processing Settings'!G183="Gross","",IF(OR('Processing Settings'!G183="Netting with Strange Nets ('NET/SPLIT')",'Processing Settings'!G183="Aggregation with Linking",'Processing Settings'!G183="Aggregation"),"NET/SPLIT","UNWIND")),"")</f>
        <v/>
      </c>
      <c r="K781" s="120" t="str">
        <f ca="1">IF(A781="XFRA",IF(ISNUMBER(YEAR('Signature Sheet'!$H$31)),'Signature Sheet'!H$31,NOW()),"")</f>
        <v/>
      </c>
      <c r="L781" s="119" t="str">
        <f>IF(A781="XFRA",IFERROR(_xlfn.SWITCH('Processing Settings'!K183,"New","INSERT","Update","UPDATE", "Delete","DELETE"),""),"")</f>
        <v/>
      </c>
    </row>
    <row r="782" spans="1:12">
      <c r="A782" s="119" t="str">
        <f>IF('Processing Settings'!C184="Xetra|Börse Frankfurt","XFRA","")</f>
        <v/>
      </c>
      <c r="B782" s="109" t="str">
        <f>IF('Processing Settings'!C184="Xetra|Börse Frankfurt",'Processing Settings'!A184,"#N/A")</f>
        <v>#N/A</v>
      </c>
      <c r="C782" s="109" t="str">
        <f>IF('Processing Settings'!C184="Xetra|Börse Frankfurt",'Processing Settings'!B184,"#N/A")</f>
        <v>#N/A</v>
      </c>
      <c r="D782" s="110" t="str">
        <f>IF('Processing Settings'!C184="Xetra|Börse Frankfurt",IF('Processing Settings'!D184="CBF(I)","CBL",'Processing Settings'!D184),"#N/A")</f>
        <v>#N/A</v>
      </c>
      <c r="E782" s="113" t="str">
        <f>IF('Processing Settings'!C184="Xetra|Börse Frankfurt",'Processing Settings'!E184,"#N/A")</f>
        <v>#N/A</v>
      </c>
      <c r="F782" s="113" t="str">
        <f>IF('Processing Settings'!C184="Xetra|Börse Frankfurt",'Processing Settings'!F184,"#N/A")</f>
        <v>#N/A</v>
      </c>
      <c r="G782" s="113" t="str">
        <f>IF(AND('Processing Settings'!C184="Xetra|Börse Frankfurt",'Processing Settings'!E184&lt;&gt;""),"DEF","#N/A")</f>
        <v>#N/A</v>
      </c>
      <c r="H782" s="130" t="str">
        <f>IF('Processing Settings'!C184="Xetra|Börse Frankfurt",_xlfn.SWITCH('Processing Settings'!G184,"Aggregation","AGGREGATE","Gross","GROSS","Netting ('UNWIND')","NET","Netting with Strange Nets ('NET/SPLIT')","NET","Aggregation with Linking","AGGREGATE"),"#N/A")</f>
        <v>#N/A</v>
      </c>
      <c r="I782" s="113" t="str">
        <f>IF('Processing Settings'!C184="Xetra|Börse Frankfurt",_xlfn.SWITCH('Processing Settings'!H184,"released","RELEASED","on hold","HOLD"),"#N/A")</f>
        <v>#N/A</v>
      </c>
      <c r="J782" s="129" t="str">
        <f>IF(A782="XFRA",IF('Processing Settings'!G184="Gross","",IF(OR('Processing Settings'!G184="Netting with Strange Nets ('NET/SPLIT')",'Processing Settings'!G184="Aggregation with Linking",'Processing Settings'!G184="Aggregation"),"NET/SPLIT","UNWIND")),"")</f>
        <v/>
      </c>
      <c r="K782" s="120" t="str">
        <f ca="1">IF(A782="XFRA",IF(ISNUMBER(YEAR('Signature Sheet'!$H$31)),'Signature Sheet'!H$31,NOW()),"")</f>
        <v/>
      </c>
      <c r="L782" s="119" t="str">
        <f>IF(A782="XFRA",IFERROR(_xlfn.SWITCH('Processing Settings'!K184,"New","INSERT","Update","UPDATE", "Delete","DELETE"),""),"")</f>
        <v/>
      </c>
    </row>
    <row r="783" spans="1:12">
      <c r="A783" s="119" t="str">
        <f>IF('Processing Settings'!C185="Xetra|Börse Frankfurt","XFRA","")</f>
        <v/>
      </c>
      <c r="B783" s="109" t="str">
        <f>IF('Processing Settings'!C185="Xetra|Börse Frankfurt",'Processing Settings'!A185,"#N/A")</f>
        <v>#N/A</v>
      </c>
      <c r="C783" s="109" t="str">
        <f>IF('Processing Settings'!C185="Xetra|Börse Frankfurt",'Processing Settings'!B185,"#N/A")</f>
        <v>#N/A</v>
      </c>
      <c r="D783" s="110" t="str">
        <f>IF('Processing Settings'!C185="Xetra|Börse Frankfurt",IF('Processing Settings'!D185="CBF(I)","CBL",'Processing Settings'!D185),"#N/A")</f>
        <v>#N/A</v>
      </c>
      <c r="E783" s="113" t="str">
        <f>IF('Processing Settings'!C185="Xetra|Börse Frankfurt",'Processing Settings'!E185,"#N/A")</f>
        <v>#N/A</v>
      </c>
      <c r="F783" s="113" t="str">
        <f>IF('Processing Settings'!C185="Xetra|Börse Frankfurt",'Processing Settings'!F185,"#N/A")</f>
        <v>#N/A</v>
      </c>
      <c r="G783" s="113" t="str">
        <f>IF(AND('Processing Settings'!C185="Xetra|Börse Frankfurt",'Processing Settings'!E185&lt;&gt;""),"DEF","#N/A")</f>
        <v>#N/A</v>
      </c>
      <c r="H783" s="130" t="str">
        <f>IF('Processing Settings'!C185="Xetra|Börse Frankfurt",_xlfn.SWITCH('Processing Settings'!G185,"Aggregation","AGGREGATE","Gross","GROSS","Netting ('UNWIND')","NET","Netting with Strange Nets ('NET/SPLIT')","NET","Aggregation with Linking","AGGREGATE"),"#N/A")</f>
        <v>#N/A</v>
      </c>
      <c r="I783" s="113" t="str">
        <f>IF('Processing Settings'!C185="Xetra|Börse Frankfurt",_xlfn.SWITCH('Processing Settings'!H185,"released","RELEASED","on hold","HOLD"),"#N/A")</f>
        <v>#N/A</v>
      </c>
      <c r="J783" s="129" t="str">
        <f>IF(A783="XFRA",IF('Processing Settings'!G185="Gross","",IF(OR('Processing Settings'!G185="Netting with Strange Nets ('NET/SPLIT')",'Processing Settings'!G185="Aggregation with Linking",'Processing Settings'!G185="Aggregation"),"NET/SPLIT","UNWIND")),"")</f>
        <v/>
      </c>
      <c r="K783" s="120" t="str">
        <f ca="1">IF(A783="XFRA",IF(ISNUMBER(YEAR('Signature Sheet'!$H$31)),'Signature Sheet'!H$31,NOW()),"")</f>
        <v/>
      </c>
      <c r="L783" s="119" t="str">
        <f>IF(A783="XFRA",IFERROR(_xlfn.SWITCH('Processing Settings'!K185,"New","INSERT","Update","UPDATE", "Delete","DELETE"),""),"")</f>
        <v/>
      </c>
    </row>
    <row r="784" spans="1:12">
      <c r="A784" s="119" t="str">
        <f>IF('Processing Settings'!C186="Xetra|Börse Frankfurt","XFRA","")</f>
        <v/>
      </c>
      <c r="B784" s="109" t="str">
        <f>IF('Processing Settings'!C186="Xetra|Börse Frankfurt",'Processing Settings'!A186,"#N/A")</f>
        <v>#N/A</v>
      </c>
      <c r="C784" s="109" t="str">
        <f>IF('Processing Settings'!C186="Xetra|Börse Frankfurt",'Processing Settings'!B186,"#N/A")</f>
        <v>#N/A</v>
      </c>
      <c r="D784" s="110" t="str">
        <f>IF('Processing Settings'!C186="Xetra|Börse Frankfurt",IF('Processing Settings'!D186="CBF(I)","CBL",'Processing Settings'!D186),"#N/A")</f>
        <v>#N/A</v>
      </c>
      <c r="E784" s="113" t="str">
        <f>IF('Processing Settings'!C186="Xetra|Börse Frankfurt",'Processing Settings'!E186,"#N/A")</f>
        <v>#N/A</v>
      </c>
      <c r="F784" s="113" t="str">
        <f>IF('Processing Settings'!C186="Xetra|Börse Frankfurt",'Processing Settings'!F186,"#N/A")</f>
        <v>#N/A</v>
      </c>
      <c r="G784" s="113" t="str">
        <f>IF(AND('Processing Settings'!C186="Xetra|Börse Frankfurt",'Processing Settings'!E186&lt;&gt;""),"DEF","#N/A")</f>
        <v>#N/A</v>
      </c>
      <c r="H784" s="130" t="str">
        <f>IF('Processing Settings'!C186="Xetra|Börse Frankfurt",_xlfn.SWITCH('Processing Settings'!G186,"Aggregation","AGGREGATE","Gross","GROSS","Netting ('UNWIND')","NET","Netting with Strange Nets ('NET/SPLIT')","NET","Aggregation with Linking","AGGREGATE"),"#N/A")</f>
        <v>#N/A</v>
      </c>
      <c r="I784" s="113" t="str">
        <f>IF('Processing Settings'!C186="Xetra|Börse Frankfurt",_xlfn.SWITCH('Processing Settings'!H186,"released","RELEASED","on hold","HOLD"),"#N/A")</f>
        <v>#N/A</v>
      </c>
      <c r="J784" s="129" t="str">
        <f>IF(A784="XFRA",IF('Processing Settings'!G186="Gross","",IF(OR('Processing Settings'!G186="Netting with Strange Nets ('NET/SPLIT')",'Processing Settings'!G186="Aggregation with Linking",'Processing Settings'!G186="Aggregation"),"NET/SPLIT","UNWIND")),"")</f>
        <v/>
      </c>
      <c r="K784" s="120" t="str">
        <f ca="1">IF(A784="XFRA",IF(ISNUMBER(YEAR('Signature Sheet'!$H$31)),'Signature Sheet'!H$31,NOW()),"")</f>
        <v/>
      </c>
      <c r="L784" s="119" t="str">
        <f>IF(A784="XFRA",IFERROR(_xlfn.SWITCH('Processing Settings'!K186,"New","INSERT","Update","UPDATE", "Delete","DELETE"),""),"")</f>
        <v/>
      </c>
    </row>
    <row r="785" spans="1:12">
      <c r="A785" s="119" t="str">
        <f>IF('Processing Settings'!C187="Xetra|Börse Frankfurt","XFRA","")</f>
        <v/>
      </c>
      <c r="B785" s="109" t="str">
        <f>IF('Processing Settings'!C187="Xetra|Börse Frankfurt",'Processing Settings'!A187,"#N/A")</f>
        <v>#N/A</v>
      </c>
      <c r="C785" s="109" t="str">
        <f>IF('Processing Settings'!C187="Xetra|Börse Frankfurt",'Processing Settings'!B187,"#N/A")</f>
        <v>#N/A</v>
      </c>
      <c r="D785" s="110" t="str">
        <f>IF('Processing Settings'!C187="Xetra|Börse Frankfurt",IF('Processing Settings'!D187="CBF(I)","CBL",'Processing Settings'!D187),"#N/A")</f>
        <v>#N/A</v>
      </c>
      <c r="E785" s="113" t="str">
        <f>IF('Processing Settings'!C187="Xetra|Börse Frankfurt",'Processing Settings'!E187,"#N/A")</f>
        <v>#N/A</v>
      </c>
      <c r="F785" s="113" t="str">
        <f>IF('Processing Settings'!C187="Xetra|Börse Frankfurt",'Processing Settings'!F187,"#N/A")</f>
        <v>#N/A</v>
      </c>
      <c r="G785" s="113" t="str">
        <f>IF(AND('Processing Settings'!C187="Xetra|Börse Frankfurt",'Processing Settings'!E187&lt;&gt;""),"DEF","#N/A")</f>
        <v>#N/A</v>
      </c>
      <c r="H785" s="130" t="str">
        <f>IF('Processing Settings'!C187="Xetra|Börse Frankfurt",_xlfn.SWITCH('Processing Settings'!G187,"Aggregation","AGGREGATE","Gross","GROSS","Netting ('UNWIND')","NET","Netting with Strange Nets ('NET/SPLIT')","NET","Aggregation with Linking","AGGREGATE"),"#N/A")</f>
        <v>#N/A</v>
      </c>
      <c r="I785" s="113" t="str">
        <f>IF('Processing Settings'!C187="Xetra|Börse Frankfurt",_xlfn.SWITCH('Processing Settings'!H187,"released","RELEASED","on hold","HOLD"),"#N/A")</f>
        <v>#N/A</v>
      </c>
      <c r="J785" s="129" t="str">
        <f>IF(A785="XFRA",IF('Processing Settings'!G187="Gross","",IF(OR('Processing Settings'!G187="Netting with Strange Nets ('NET/SPLIT')",'Processing Settings'!G187="Aggregation with Linking",'Processing Settings'!G187="Aggregation"),"NET/SPLIT","UNWIND")),"")</f>
        <v/>
      </c>
      <c r="K785" s="120" t="str">
        <f ca="1">IF(A785="XFRA",IF(ISNUMBER(YEAR('Signature Sheet'!$H$31)),'Signature Sheet'!H$31,NOW()),"")</f>
        <v/>
      </c>
      <c r="L785" s="119" t="str">
        <f>IF(A785="XFRA",IFERROR(_xlfn.SWITCH('Processing Settings'!K187,"New","INSERT","Update","UPDATE", "Delete","DELETE"),""),"")</f>
        <v/>
      </c>
    </row>
    <row r="786" spans="1:12">
      <c r="A786" s="119" t="str">
        <f>IF('Processing Settings'!C188="Xetra|Börse Frankfurt","XFRA","")</f>
        <v/>
      </c>
      <c r="B786" s="109" t="str">
        <f>IF('Processing Settings'!C188="Xetra|Börse Frankfurt",'Processing Settings'!A188,"#N/A")</f>
        <v>#N/A</v>
      </c>
      <c r="C786" s="109" t="str">
        <f>IF('Processing Settings'!C188="Xetra|Börse Frankfurt",'Processing Settings'!B188,"#N/A")</f>
        <v>#N/A</v>
      </c>
      <c r="D786" s="110" t="str">
        <f>IF('Processing Settings'!C188="Xetra|Börse Frankfurt",IF('Processing Settings'!D188="CBF(I)","CBL",'Processing Settings'!D188),"#N/A")</f>
        <v>#N/A</v>
      </c>
      <c r="E786" s="113" t="str">
        <f>IF('Processing Settings'!C188="Xetra|Börse Frankfurt",'Processing Settings'!E188,"#N/A")</f>
        <v>#N/A</v>
      </c>
      <c r="F786" s="113" t="str">
        <f>IF('Processing Settings'!C188="Xetra|Börse Frankfurt",'Processing Settings'!F188,"#N/A")</f>
        <v>#N/A</v>
      </c>
      <c r="G786" s="113" t="str">
        <f>IF(AND('Processing Settings'!C188="Xetra|Börse Frankfurt",'Processing Settings'!E188&lt;&gt;""),"DEF","#N/A")</f>
        <v>#N/A</v>
      </c>
      <c r="H786" s="130" t="str">
        <f>IF('Processing Settings'!C188="Xetra|Börse Frankfurt",_xlfn.SWITCH('Processing Settings'!G188,"Aggregation","AGGREGATE","Gross","GROSS","Netting ('UNWIND')","NET","Netting with Strange Nets ('NET/SPLIT')","NET","Aggregation with Linking","AGGREGATE"),"#N/A")</f>
        <v>#N/A</v>
      </c>
      <c r="I786" s="113" t="str">
        <f>IF('Processing Settings'!C188="Xetra|Börse Frankfurt",_xlfn.SWITCH('Processing Settings'!H188,"released","RELEASED","on hold","HOLD"),"#N/A")</f>
        <v>#N/A</v>
      </c>
      <c r="J786" s="129" t="str">
        <f>IF(A786="XFRA",IF('Processing Settings'!G188="Gross","",IF(OR('Processing Settings'!G188="Netting with Strange Nets ('NET/SPLIT')",'Processing Settings'!G188="Aggregation with Linking",'Processing Settings'!G188="Aggregation"),"NET/SPLIT","UNWIND")),"")</f>
        <v/>
      </c>
      <c r="K786" s="120" t="str">
        <f ca="1">IF(A786="XFRA",IF(ISNUMBER(YEAR('Signature Sheet'!$H$31)),'Signature Sheet'!H$31,NOW()),"")</f>
        <v/>
      </c>
      <c r="L786" s="119" t="str">
        <f>IF(A786="XFRA",IFERROR(_xlfn.SWITCH('Processing Settings'!K188,"New","INSERT","Update","UPDATE", "Delete","DELETE"),""),"")</f>
        <v/>
      </c>
    </row>
    <row r="787" spans="1:12">
      <c r="A787" s="119" t="str">
        <f>IF('Processing Settings'!C189="Xetra|Börse Frankfurt","XFRA","")</f>
        <v/>
      </c>
      <c r="B787" s="109" t="str">
        <f>IF('Processing Settings'!C189="Xetra|Börse Frankfurt",'Processing Settings'!A189,"#N/A")</f>
        <v>#N/A</v>
      </c>
      <c r="C787" s="109" t="str">
        <f>IF('Processing Settings'!C189="Xetra|Börse Frankfurt",'Processing Settings'!B189,"#N/A")</f>
        <v>#N/A</v>
      </c>
      <c r="D787" s="110" t="str">
        <f>IF('Processing Settings'!C189="Xetra|Börse Frankfurt",IF('Processing Settings'!D189="CBF(I)","CBL",'Processing Settings'!D189),"#N/A")</f>
        <v>#N/A</v>
      </c>
      <c r="E787" s="113" t="str">
        <f>IF('Processing Settings'!C189="Xetra|Börse Frankfurt",'Processing Settings'!E189,"#N/A")</f>
        <v>#N/A</v>
      </c>
      <c r="F787" s="113" t="str">
        <f>IF('Processing Settings'!C189="Xetra|Börse Frankfurt",'Processing Settings'!F189,"#N/A")</f>
        <v>#N/A</v>
      </c>
      <c r="G787" s="113" t="str">
        <f>IF(AND('Processing Settings'!C189="Xetra|Börse Frankfurt",'Processing Settings'!E189&lt;&gt;""),"DEF","#N/A")</f>
        <v>#N/A</v>
      </c>
      <c r="H787" s="130" t="str">
        <f>IF('Processing Settings'!C189="Xetra|Börse Frankfurt",_xlfn.SWITCH('Processing Settings'!G189,"Aggregation","AGGREGATE","Gross","GROSS","Netting ('UNWIND')","NET","Netting with Strange Nets ('NET/SPLIT')","NET","Aggregation with Linking","AGGREGATE"),"#N/A")</f>
        <v>#N/A</v>
      </c>
      <c r="I787" s="113" t="str">
        <f>IF('Processing Settings'!C189="Xetra|Börse Frankfurt",_xlfn.SWITCH('Processing Settings'!H189,"released","RELEASED","on hold","HOLD"),"#N/A")</f>
        <v>#N/A</v>
      </c>
      <c r="J787" s="129" t="str">
        <f>IF(A787="XFRA",IF('Processing Settings'!G189="Gross","",IF(OR('Processing Settings'!G189="Netting with Strange Nets ('NET/SPLIT')",'Processing Settings'!G189="Aggregation with Linking",'Processing Settings'!G189="Aggregation"),"NET/SPLIT","UNWIND")),"")</f>
        <v/>
      </c>
      <c r="K787" s="120" t="str">
        <f ca="1">IF(A787="XFRA",IF(ISNUMBER(YEAR('Signature Sheet'!$H$31)),'Signature Sheet'!H$31,NOW()),"")</f>
        <v/>
      </c>
      <c r="L787" s="119" t="str">
        <f>IF(A787="XFRA",IFERROR(_xlfn.SWITCH('Processing Settings'!K189,"New","INSERT","Update","UPDATE", "Delete","DELETE"),""),"")</f>
        <v/>
      </c>
    </row>
    <row r="788" spans="1:12">
      <c r="A788" s="119" t="str">
        <f>IF('Processing Settings'!C190="Xetra|Börse Frankfurt","XFRA","")</f>
        <v/>
      </c>
      <c r="B788" s="109" t="str">
        <f>IF('Processing Settings'!C190="Xetra|Börse Frankfurt",'Processing Settings'!A190,"#N/A")</f>
        <v>#N/A</v>
      </c>
      <c r="C788" s="109" t="str">
        <f>IF('Processing Settings'!C190="Xetra|Börse Frankfurt",'Processing Settings'!B190,"#N/A")</f>
        <v>#N/A</v>
      </c>
      <c r="D788" s="110" t="str">
        <f>IF('Processing Settings'!C190="Xetra|Börse Frankfurt",IF('Processing Settings'!D190="CBF(I)","CBL",'Processing Settings'!D190),"#N/A")</f>
        <v>#N/A</v>
      </c>
      <c r="E788" s="113" t="str">
        <f>IF('Processing Settings'!C190="Xetra|Börse Frankfurt",'Processing Settings'!E190,"#N/A")</f>
        <v>#N/A</v>
      </c>
      <c r="F788" s="113" t="str">
        <f>IF('Processing Settings'!C190="Xetra|Börse Frankfurt",'Processing Settings'!F190,"#N/A")</f>
        <v>#N/A</v>
      </c>
      <c r="G788" s="113" t="str">
        <f>IF(AND('Processing Settings'!C190="Xetra|Börse Frankfurt",'Processing Settings'!E190&lt;&gt;""),"DEF","#N/A")</f>
        <v>#N/A</v>
      </c>
      <c r="H788" s="130" t="str">
        <f>IF('Processing Settings'!C190="Xetra|Börse Frankfurt",_xlfn.SWITCH('Processing Settings'!G190,"Aggregation","AGGREGATE","Gross","GROSS","Netting ('UNWIND')","NET","Netting with Strange Nets ('NET/SPLIT')","NET","Aggregation with Linking","AGGREGATE"),"#N/A")</f>
        <v>#N/A</v>
      </c>
      <c r="I788" s="113" t="str">
        <f>IF('Processing Settings'!C190="Xetra|Börse Frankfurt",_xlfn.SWITCH('Processing Settings'!H190,"released","RELEASED","on hold","HOLD"),"#N/A")</f>
        <v>#N/A</v>
      </c>
      <c r="J788" s="129" t="str">
        <f>IF(A788="XFRA",IF('Processing Settings'!G190="Gross","",IF(OR('Processing Settings'!G190="Netting with Strange Nets ('NET/SPLIT')",'Processing Settings'!G190="Aggregation with Linking",'Processing Settings'!G190="Aggregation"),"NET/SPLIT","UNWIND")),"")</f>
        <v/>
      </c>
      <c r="K788" s="120" t="str">
        <f ca="1">IF(A788="XFRA",IF(ISNUMBER(YEAR('Signature Sheet'!$H$31)),'Signature Sheet'!H$31,NOW()),"")</f>
        <v/>
      </c>
      <c r="L788" s="119" t="str">
        <f>IF(A788="XFRA",IFERROR(_xlfn.SWITCH('Processing Settings'!K190,"New","INSERT","Update","UPDATE", "Delete","DELETE"),""),"")</f>
        <v/>
      </c>
    </row>
    <row r="789" spans="1:12">
      <c r="A789" s="119" t="str">
        <f>IF('Processing Settings'!C191="Xetra|Börse Frankfurt","XFRA","")</f>
        <v/>
      </c>
      <c r="B789" s="109" t="str">
        <f>IF('Processing Settings'!C191="Xetra|Börse Frankfurt",'Processing Settings'!A191,"#N/A")</f>
        <v>#N/A</v>
      </c>
      <c r="C789" s="109" t="str">
        <f>IF('Processing Settings'!C191="Xetra|Börse Frankfurt",'Processing Settings'!B191,"#N/A")</f>
        <v>#N/A</v>
      </c>
      <c r="D789" s="110" t="str">
        <f>IF('Processing Settings'!C191="Xetra|Börse Frankfurt",IF('Processing Settings'!D191="CBF(I)","CBL",'Processing Settings'!D191),"#N/A")</f>
        <v>#N/A</v>
      </c>
      <c r="E789" s="113" t="str">
        <f>IF('Processing Settings'!C191="Xetra|Börse Frankfurt",'Processing Settings'!E191,"#N/A")</f>
        <v>#N/A</v>
      </c>
      <c r="F789" s="113" t="str">
        <f>IF('Processing Settings'!C191="Xetra|Börse Frankfurt",'Processing Settings'!F191,"#N/A")</f>
        <v>#N/A</v>
      </c>
      <c r="G789" s="113" t="str">
        <f>IF(AND('Processing Settings'!C191="Xetra|Börse Frankfurt",'Processing Settings'!E191&lt;&gt;""),"DEF","#N/A")</f>
        <v>#N/A</v>
      </c>
      <c r="H789" s="130" t="str">
        <f>IF('Processing Settings'!C191="Xetra|Börse Frankfurt",_xlfn.SWITCH('Processing Settings'!G191,"Aggregation","AGGREGATE","Gross","GROSS","Netting ('UNWIND')","NET","Netting with Strange Nets ('NET/SPLIT')","NET","Aggregation with Linking","AGGREGATE"),"#N/A")</f>
        <v>#N/A</v>
      </c>
      <c r="I789" s="113" t="str">
        <f>IF('Processing Settings'!C191="Xetra|Börse Frankfurt",_xlfn.SWITCH('Processing Settings'!H191,"released","RELEASED","on hold","HOLD"),"#N/A")</f>
        <v>#N/A</v>
      </c>
      <c r="J789" s="129" t="str">
        <f>IF(A789="XFRA",IF('Processing Settings'!G191="Gross","",IF(OR('Processing Settings'!G191="Netting with Strange Nets ('NET/SPLIT')",'Processing Settings'!G191="Aggregation with Linking",'Processing Settings'!G191="Aggregation"),"NET/SPLIT","UNWIND")),"")</f>
        <v/>
      </c>
      <c r="K789" s="120" t="str">
        <f ca="1">IF(A789="XFRA",IF(ISNUMBER(YEAR('Signature Sheet'!$H$31)),'Signature Sheet'!H$31,NOW()),"")</f>
        <v/>
      </c>
      <c r="L789" s="119" t="str">
        <f>IF(A789="XFRA",IFERROR(_xlfn.SWITCH('Processing Settings'!K191,"New","INSERT","Update","UPDATE", "Delete","DELETE"),""),"")</f>
        <v/>
      </c>
    </row>
    <row r="790" spans="1:12">
      <c r="A790" s="119" t="str">
        <f>IF('Processing Settings'!C192="Xetra|Börse Frankfurt","XFRA","")</f>
        <v/>
      </c>
      <c r="B790" s="109" t="str">
        <f>IF('Processing Settings'!C192="Xetra|Börse Frankfurt",'Processing Settings'!A192,"#N/A")</f>
        <v>#N/A</v>
      </c>
      <c r="C790" s="109" t="str">
        <f>IF('Processing Settings'!C192="Xetra|Börse Frankfurt",'Processing Settings'!B192,"#N/A")</f>
        <v>#N/A</v>
      </c>
      <c r="D790" s="110" t="str">
        <f>IF('Processing Settings'!C192="Xetra|Börse Frankfurt",IF('Processing Settings'!D192="CBF(I)","CBL",'Processing Settings'!D192),"#N/A")</f>
        <v>#N/A</v>
      </c>
      <c r="E790" s="113" t="str">
        <f>IF('Processing Settings'!C192="Xetra|Börse Frankfurt",'Processing Settings'!E192,"#N/A")</f>
        <v>#N/A</v>
      </c>
      <c r="F790" s="113" t="str">
        <f>IF('Processing Settings'!C192="Xetra|Börse Frankfurt",'Processing Settings'!F192,"#N/A")</f>
        <v>#N/A</v>
      </c>
      <c r="G790" s="113" t="str">
        <f>IF(AND('Processing Settings'!C192="Xetra|Börse Frankfurt",'Processing Settings'!E192&lt;&gt;""),"DEF","#N/A")</f>
        <v>#N/A</v>
      </c>
      <c r="H790" s="130" t="str">
        <f>IF('Processing Settings'!C192="Xetra|Börse Frankfurt",_xlfn.SWITCH('Processing Settings'!G192,"Aggregation","AGGREGATE","Gross","GROSS","Netting ('UNWIND')","NET","Netting with Strange Nets ('NET/SPLIT')","NET","Aggregation with Linking","AGGREGATE"),"#N/A")</f>
        <v>#N/A</v>
      </c>
      <c r="I790" s="113" t="str">
        <f>IF('Processing Settings'!C192="Xetra|Börse Frankfurt",_xlfn.SWITCH('Processing Settings'!H192,"released","RELEASED","on hold","HOLD"),"#N/A")</f>
        <v>#N/A</v>
      </c>
      <c r="J790" s="129" t="str">
        <f>IF(A790="XFRA",IF('Processing Settings'!G192="Gross","",IF(OR('Processing Settings'!G192="Netting with Strange Nets ('NET/SPLIT')",'Processing Settings'!G192="Aggregation with Linking",'Processing Settings'!G192="Aggregation"),"NET/SPLIT","UNWIND")),"")</f>
        <v/>
      </c>
      <c r="K790" s="120" t="str">
        <f ca="1">IF(A790="XFRA",IF(ISNUMBER(YEAR('Signature Sheet'!$H$31)),'Signature Sheet'!H$31,NOW()),"")</f>
        <v/>
      </c>
      <c r="L790" s="119" t="str">
        <f>IF(A790="XFRA",IFERROR(_xlfn.SWITCH('Processing Settings'!K192,"New","INSERT","Update","UPDATE", "Delete","DELETE"),""),"")</f>
        <v/>
      </c>
    </row>
    <row r="791" spans="1:12">
      <c r="A791" s="119" t="str">
        <f>IF('Processing Settings'!C193="Xetra|Börse Frankfurt","XFRA","")</f>
        <v/>
      </c>
      <c r="B791" s="109" t="str">
        <f>IF('Processing Settings'!C193="Xetra|Börse Frankfurt",'Processing Settings'!A193,"#N/A")</f>
        <v>#N/A</v>
      </c>
      <c r="C791" s="109" t="str">
        <f>IF('Processing Settings'!C193="Xetra|Börse Frankfurt",'Processing Settings'!B193,"#N/A")</f>
        <v>#N/A</v>
      </c>
      <c r="D791" s="110" t="str">
        <f>IF('Processing Settings'!C193="Xetra|Börse Frankfurt",IF('Processing Settings'!D193="CBF(I)","CBL",'Processing Settings'!D193),"#N/A")</f>
        <v>#N/A</v>
      </c>
      <c r="E791" s="113" t="str">
        <f>IF('Processing Settings'!C193="Xetra|Börse Frankfurt",'Processing Settings'!E193,"#N/A")</f>
        <v>#N/A</v>
      </c>
      <c r="F791" s="113" t="str">
        <f>IF('Processing Settings'!C193="Xetra|Börse Frankfurt",'Processing Settings'!F193,"#N/A")</f>
        <v>#N/A</v>
      </c>
      <c r="G791" s="113" t="str">
        <f>IF(AND('Processing Settings'!C193="Xetra|Börse Frankfurt",'Processing Settings'!E193&lt;&gt;""),"DEF","#N/A")</f>
        <v>#N/A</v>
      </c>
      <c r="H791" s="130" t="str">
        <f>IF('Processing Settings'!C193="Xetra|Börse Frankfurt",_xlfn.SWITCH('Processing Settings'!G193,"Aggregation","AGGREGATE","Gross","GROSS","Netting ('UNWIND')","NET","Netting with Strange Nets ('NET/SPLIT')","NET","Aggregation with Linking","AGGREGATE"),"#N/A")</f>
        <v>#N/A</v>
      </c>
      <c r="I791" s="113" t="str">
        <f>IF('Processing Settings'!C193="Xetra|Börse Frankfurt",_xlfn.SWITCH('Processing Settings'!H193,"released","RELEASED","on hold","HOLD"),"#N/A")</f>
        <v>#N/A</v>
      </c>
      <c r="J791" s="129" t="str">
        <f>IF(A791="XFRA",IF('Processing Settings'!G193="Gross","",IF(OR('Processing Settings'!G193="Netting with Strange Nets ('NET/SPLIT')",'Processing Settings'!G193="Aggregation with Linking",'Processing Settings'!G193="Aggregation"),"NET/SPLIT","UNWIND")),"")</f>
        <v/>
      </c>
      <c r="K791" s="120" t="str">
        <f ca="1">IF(A791="XFRA",IF(ISNUMBER(YEAR('Signature Sheet'!$H$31)),'Signature Sheet'!H$31,NOW()),"")</f>
        <v/>
      </c>
      <c r="L791" s="119" t="str">
        <f>IF(A791="XFRA",IFERROR(_xlfn.SWITCH('Processing Settings'!K193,"New","INSERT","Update","UPDATE", "Delete","DELETE"),""),"")</f>
        <v/>
      </c>
    </row>
    <row r="792" spans="1:12">
      <c r="A792" s="119" t="str">
        <f>IF('Processing Settings'!C194="Xetra|Börse Frankfurt","XFRA","")</f>
        <v/>
      </c>
      <c r="B792" s="109" t="str">
        <f>IF('Processing Settings'!C194="Xetra|Börse Frankfurt",'Processing Settings'!A194,"#N/A")</f>
        <v>#N/A</v>
      </c>
      <c r="C792" s="109" t="str">
        <f>IF('Processing Settings'!C194="Xetra|Börse Frankfurt",'Processing Settings'!B194,"#N/A")</f>
        <v>#N/A</v>
      </c>
      <c r="D792" s="110" t="str">
        <f>IF('Processing Settings'!C194="Xetra|Börse Frankfurt",IF('Processing Settings'!D194="CBF(I)","CBL",'Processing Settings'!D194),"#N/A")</f>
        <v>#N/A</v>
      </c>
      <c r="E792" s="113" t="str">
        <f>IF('Processing Settings'!C194="Xetra|Börse Frankfurt",'Processing Settings'!E194,"#N/A")</f>
        <v>#N/A</v>
      </c>
      <c r="F792" s="113" t="str">
        <f>IF('Processing Settings'!C194="Xetra|Börse Frankfurt",'Processing Settings'!F194,"#N/A")</f>
        <v>#N/A</v>
      </c>
      <c r="G792" s="113" t="str">
        <f>IF(AND('Processing Settings'!C194="Xetra|Börse Frankfurt",'Processing Settings'!E194&lt;&gt;""),"DEF","#N/A")</f>
        <v>#N/A</v>
      </c>
      <c r="H792" s="130" t="str">
        <f>IF('Processing Settings'!C194="Xetra|Börse Frankfurt",_xlfn.SWITCH('Processing Settings'!G194,"Aggregation","AGGREGATE","Gross","GROSS","Netting ('UNWIND')","NET","Netting with Strange Nets ('NET/SPLIT')","NET","Aggregation with Linking","AGGREGATE"),"#N/A")</f>
        <v>#N/A</v>
      </c>
      <c r="I792" s="113" t="str">
        <f>IF('Processing Settings'!C194="Xetra|Börse Frankfurt",_xlfn.SWITCH('Processing Settings'!H194,"released","RELEASED","on hold","HOLD"),"#N/A")</f>
        <v>#N/A</v>
      </c>
      <c r="J792" s="129" t="str">
        <f>IF(A792="XFRA",IF('Processing Settings'!G194="Gross","",IF(OR('Processing Settings'!G194="Netting with Strange Nets ('NET/SPLIT')",'Processing Settings'!G194="Aggregation with Linking",'Processing Settings'!G194="Aggregation"),"NET/SPLIT","UNWIND")),"")</f>
        <v/>
      </c>
      <c r="K792" s="120" t="str">
        <f ca="1">IF(A792="XFRA",IF(ISNUMBER(YEAR('Signature Sheet'!$H$31)),'Signature Sheet'!H$31,NOW()),"")</f>
        <v/>
      </c>
      <c r="L792" s="119" t="str">
        <f>IF(A792="XFRA",IFERROR(_xlfn.SWITCH('Processing Settings'!K194,"New","INSERT","Update","UPDATE", "Delete","DELETE"),""),"")</f>
        <v/>
      </c>
    </row>
    <row r="793" spans="1:12">
      <c r="A793" s="119" t="str">
        <f>IF('Processing Settings'!C195="Xetra|Börse Frankfurt","XFRA","")</f>
        <v/>
      </c>
      <c r="B793" s="109" t="str">
        <f>IF('Processing Settings'!C195="Xetra|Börse Frankfurt",'Processing Settings'!A195,"#N/A")</f>
        <v>#N/A</v>
      </c>
      <c r="C793" s="109" t="str">
        <f>IF('Processing Settings'!C195="Xetra|Börse Frankfurt",'Processing Settings'!B195,"#N/A")</f>
        <v>#N/A</v>
      </c>
      <c r="D793" s="110" t="str">
        <f>IF('Processing Settings'!C195="Xetra|Börse Frankfurt",IF('Processing Settings'!D195="CBF(I)","CBL",'Processing Settings'!D195),"#N/A")</f>
        <v>#N/A</v>
      </c>
      <c r="E793" s="113" t="str">
        <f>IF('Processing Settings'!C195="Xetra|Börse Frankfurt",'Processing Settings'!E195,"#N/A")</f>
        <v>#N/A</v>
      </c>
      <c r="F793" s="113" t="str">
        <f>IF('Processing Settings'!C195="Xetra|Börse Frankfurt",'Processing Settings'!F195,"#N/A")</f>
        <v>#N/A</v>
      </c>
      <c r="G793" s="113" t="str">
        <f>IF(AND('Processing Settings'!C195="Xetra|Börse Frankfurt",'Processing Settings'!E195&lt;&gt;""),"DEF","#N/A")</f>
        <v>#N/A</v>
      </c>
      <c r="H793" s="130" t="str">
        <f>IF('Processing Settings'!C195="Xetra|Börse Frankfurt",_xlfn.SWITCH('Processing Settings'!G195,"Aggregation","AGGREGATE","Gross","GROSS","Netting ('UNWIND')","NET","Netting with Strange Nets ('NET/SPLIT')","NET","Aggregation with Linking","AGGREGATE"),"#N/A")</f>
        <v>#N/A</v>
      </c>
      <c r="I793" s="113" t="str">
        <f>IF('Processing Settings'!C195="Xetra|Börse Frankfurt",_xlfn.SWITCH('Processing Settings'!H195,"released","RELEASED","on hold","HOLD"),"#N/A")</f>
        <v>#N/A</v>
      </c>
      <c r="J793" s="129" t="str">
        <f>IF(A793="XFRA",IF('Processing Settings'!G195="Gross","",IF(OR('Processing Settings'!G195="Netting with Strange Nets ('NET/SPLIT')",'Processing Settings'!G195="Aggregation with Linking",'Processing Settings'!G195="Aggregation"),"NET/SPLIT","UNWIND")),"")</f>
        <v/>
      </c>
      <c r="K793" s="120" t="str">
        <f ca="1">IF(A793="XFRA",IF(ISNUMBER(YEAR('Signature Sheet'!$H$31)),'Signature Sheet'!H$31,NOW()),"")</f>
        <v/>
      </c>
      <c r="L793" s="119" t="str">
        <f>IF(A793="XFRA",IFERROR(_xlfn.SWITCH('Processing Settings'!K195,"New","INSERT","Update","UPDATE", "Delete","DELETE"),""),"")</f>
        <v/>
      </c>
    </row>
    <row r="794" spans="1:12">
      <c r="A794" s="119" t="str">
        <f>IF('Processing Settings'!C196="Xetra|Börse Frankfurt","XFRA","")</f>
        <v/>
      </c>
      <c r="B794" s="109" t="str">
        <f>IF('Processing Settings'!C196="Xetra|Börse Frankfurt",'Processing Settings'!A196,"#N/A")</f>
        <v>#N/A</v>
      </c>
      <c r="C794" s="109" t="str">
        <f>IF('Processing Settings'!C196="Xetra|Börse Frankfurt",'Processing Settings'!B196,"#N/A")</f>
        <v>#N/A</v>
      </c>
      <c r="D794" s="110" t="str">
        <f>IF('Processing Settings'!C196="Xetra|Börse Frankfurt",IF('Processing Settings'!D196="CBF(I)","CBL",'Processing Settings'!D196),"#N/A")</f>
        <v>#N/A</v>
      </c>
      <c r="E794" s="113" t="str">
        <f>IF('Processing Settings'!C196="Xetra|Börse Frankfurt",'Processing Settings'!E196,"#N/A")</f>
        <v>#N/A</v>
      </c>
      <c r="F794" s="113" t="str">
        <f>IF('Processing Settings'!C196="Xetra|Börse Frankfurt",'Processing Settings'!F196,"#N/A")</f>
        <v>#N/A</v>
      </c>
      <c r="G794" s="113" t="str">
        <f>IF(AND('Processing Settings'!C196="Xetra|Börse Frankfurt",'Processing Settings'!E196&lt;&gt;""),"DEF","#N/A")</f>
        <v>#N/A</v>
      </c>
      <c r="H794" s="130" t="str">
        <f>IF('Processing Settings'!C196="Xetra|Börse Frankfurt",_xlfn.SWITCH('Processing Settings'!G196,"Aggregation","AGGREGATE","Gross","GROSS","Netting ('UNWIND')","NET","Netting with Strange Nets ('NET/SPLIT')","NET","Aggregation with Linking","AGGREGATE"),"#N/A")</f>
        <v>#N/A</v>
      </c>
      <c r="I794" s="113" t="str">
        <f>IF('Processing Settings'!C196="Xetra|Börse Frankfurt",_xlfn.SWITCH('Processing Settings'!H196,"released","RELEASED","on hold","HOLD"),"#N/A")</f>
        <v>#N/A</v>
      </c>
      <c r="J794" s="129" t="str">
        <f>IF(A794="XFRA",IF('Processing Settings'!G196="Gross","",IF(OR('Processing Settings'!G196="Netting with Strange Nets ('NET/SPLIT')",'Processing Settings'!G196="Aggregation with Linking",'Processing Settings'!G196="Aggregation"),"NET/SPLIT","UNWIND")),"")</f>
        <v/>
      </c>
      <c r="K794" s="120" t="str">
        <f ca="1">IF(A794="XFRA",IF(ISNUMBER(YEAR('Signature Sheet'!$H$31)),'Signature Sheet'!H$31,NOW()),"")</f>
        <v/>
      </c>
      <c r="L794" s="119" t="str">
        <f>IF(A794="XFRA",IFERROR(_xlfn.SWITCH('Processing Settings'!K196,"New","INSERT","Update","UPDATE", "Delete","DELETE"),""),"")</f>
        <v/>
      </c>
    </row>
    <row r="795" spans="1:12">
      <c r="A795" s="119" t="str">
        <f>IF('Processing Settings'!C197="Xetra|Börse Frankfurt","XFRA","")</f>
        <v/>
      </c>
      <c r="B795" s="109" t="str">
        <f>IF('Processing Settings'!C197="Xetra|Börse Frankfurt",'Processing Settings'!A197,"#N/A")</f>
        <v>#N/A</v>
      </c>
      <c r="C795" s="109" t="str">
        <f>IF('Processing Settings'!C197="Xetra|Börse Frankfurt",'Processing Settings'!B197,"#N/A")</f>
        <v>#N/A</v>
      </c>
      <c r="D795" s="110" t="str">
        <f>IF('Processing Settings'!C197="Xetra|Börse Frankfurt",IF('Processing Settings'!D197="CBF(I)","CBL",'Processing Settings'!D197),"#N/A")</f>
        <v>#N/A</v>
      </c>
      <c r="E795" s="113" t="str">
        <f>IF('Processing Settings'!C197="Xetra|Börse Frankfurt",'Processing Settings'!E197,"#N/A")</f>
        <v>#N/A</v>
      </c>
      <c r="F795" s="113" t="str">
        <f>IF('Processing Settings'!C197="Xetra|Börse Frankfurt",'Processing Settings'!F197,"#N/A")</f>
        <v>#N/A</v>
      </c>
      <c r="G795" s="113" t="str">
        <f>IF(AND('Processing Settings'!C197="Xetra|Börse Frankfurt",'Processing Settings'!E197&lt;&gt;""),"DEF","#N/A")</f>
        <v>#N/A</v>
      </c>
      <c r="H795" s="130" t="str">
        <f>IF('Processing Settings'!C197="Xetra|Börse Frankfurt",_xlfn.SWITCH('Processing Settings'!G197,"Aggregation","AGGREGATE","Gross","GROSS","Netting ('UNWIND')","NET","Netting with Strange Nets ('NET/SPLIT')","NET","Aggregation with Linking","AGGREGATE"),"#N/A")</f>
        <v>#N/A</v>
      </c>
      <c r="I795" s="113" t="str">
        <f>IF('Processing Settings'!C197="Xetra|Börse Frankfurt",_xlfn.SWITCH('Processing Settings'!H197,"released","RELEASED","on hold","HOLD"),"#N/A")</f>
        <v>#N/A</v>
      </c>
      <c r="J795" s="129" t="str">
        <f>IF(A795="XFRA",IF('Processing Settings'!G197="Gross","",IF(OR('Processing Settings'!G197="Netting with Strange Nets ('NET/SPLIT')",'Processing Settings'!G197="Aggregation with Linking",'Processing Settings'!G197="Aggregation"),"NET/SPLIT","UNWIND")),"")</f>
        <v/>
      </c>
      <c r="K795" s="120" t="str">
        <f ca="1">IF(A795="XFRA",IF(ISNUMBER(YEAR('Signature Sheet'!$H$31)),'Signature Sheet'!H$31,NOW()),"")</f>
        <v/>
      </c>
      <c r="L795" s="119" t="str">
        <f>IF(A795="XFRA",IFERROR(_xlfn.SWITCH('Processing Settings'!K197,"New","INSERT","Update","UPDATE", "Delete","DELETE"),""),"")</f>
        <v/>
      </c>
    </row>
    <row r="796" spans="1:12">
      <c r="A796" s="119" t="str">
        <f>IF('Processing Settings'!C198="Xetra|Börse Frankfurt","XFRA","")</f>
        <v/>
      </c>
      <c r="B796" s="109" t="str">
        <f>IF('Processing Settings'!C198="Xetra|Börse Frankfurt",'Processing Settings'!A198,"#N/A")</f>
        <v>#N/A</v>
      </c>
      <c r="C796" s="109" t="str">
        <f>IF('Processing Settings'!C198="Xetra|Börse Frankfurt",'Processing Settings'!B198,"#N/A")</f>
        <v>#N/A</v>
      </c>
      <c r="D796" s="110" t="str">
        <f>IF('Processing Settings'!C198="Xetra|Börse Frankfurt",IF('Processing Settings'!D198="CBF(I)","CBL",'Processing Settings'!D198),"#N/A")</f>
        <v>#N/A</v>
      </c>
      <c r="E796" s="113" t="str">
        <f>IF('Processing Settings'!C198="Xetra|Börse Frankfurt",'Processing Settings'!E198,"#N/A")</f>
        <v>#N/A</v>
      </c>
      <c r="F796" s="113" t="str">
        <f>IF('Processing Settings'!C198="Xetra|Börse Frankfurt",'Processing Settings'!F198,"#N/A")</f>
        <v>#N/A</v>
      </c>
      <c r="G796" s="113" t="str">
        <f>IF(AND('Processing Settings'!C198="Xetra|Börse Frankfurt",'Processing Settings'!E198&lt;&gt;""),"DEF","#N/A")</f>
        <v>#N/A</v>
      </c>
      <c r="H796" s="130" t="str">
        <f>IF('Processing Settings'!C198="Xetra|Börse Frankfurt",_xlfn.SWITCH('Processing Settings'!G198,"Aggregation","AGGREGATE","Gross","GROSS","Netting ('UNWIND')","NET","Netting with Strange Nets ('NET/SPLIT')","NET","Aggregation with Linking","AGGREGATE"),"#N/A")</f>
        <v>#N/A</v>
      </c>
      <c r="I796" s="113" t="str">
        <f>IF('Processing Settings'!C198="Xetra|Börse Frankfurt",_xlfn.SWITCH('Processing Settings'!H198,"released","RELEASED","on hold","HOLD"),"#N/A")</f>
        <v>#N/A</v>
      </c>
      <c r="J796" s="129" t="str">
        <f>IF(A796="XFRA",IF('Processing Settings'!G198="Gross","",IF(OR('Processing Settings'!G198="Netting with Strange Nets ('NET/SPLIT')",'Processing Settings'!G198="Aggregation with Linking",'Processing Settings'!G198="Aggregation"),"NET/SPLIT","UNWIND")),"")</f>
        <v/>
      </c>
      <c r="K796" s="120" t="str">
        <f ca="1">IF(A796="XFRA",IF(ISNUMBER(YEAR('Signature Sheet'!$H$31)),'Signature Sheet'!H$31,NOW()),"")</f>
        <v/>
      </c>
      <c r="L796" s="119" t="str">
        <f>IF(A796="XFRA",IFERROR(_xlfn.SWITCH('Processing Settings'!K198,"New","INSERT","Update","UPDATE", "Delete","DELETE"),""),"")</f>
        <v/>
      </c>
    </row>
    <row r="797" spans="1:12">
      <c r="A797" s="119" t="str">
        <f>IF('Processing Settings'!C199="Xetra|Börse Frankfurt","XFRA","")</f>
        <v/>
      </c>
      <c r="B797" s="109" t="str">
        <f>IF('Processing Settings'!C199="Xetra|Börse Frankfurt",'Processing Settings'!A199,"#N/A")</f>
        <v>#N/A</v>
      </c>
      <c r="C797" s="109" t="str">
        <f>IF('Processing Settings'!C199="Xetra|Börse Frankfurt",'Processing Settings'!B199,"#N/A")</f>
        <v>#N/A</v>
      </c>
      <c r="D797" s="110" t="str">
        <f>IF('Processing Settings'!C199="Xetra|Börse Frankfurt",IF('Processing Settings'!D199="CBF(I)","CBL",'Processing Settings'!D199),"#N/A")</f>
        <v>#N/A</v>
      </c>
      <c r="E797" s="113" t="str">
        <f>IF('Processing Settings'!C199="Xetra|Börse Frankfurt",'Processing Settings'!E199,"#N/A")</f>
        <v>#N/A</v>
      </c>
      <c r="F797" s="113" t="str">
        <f>IF('Processing Settings'!C199="Xetra|Börse Frankfurt",'Processing Settings'!F199,"#N/A")</f>
        <v>#N/A</v>
      </c>
      <c r="G797" s="113" t="str">
        <f>IF(AND('Processing Settings'!C199="Xetra|Börse Frankfurt",'Processing Settings'!E199&lt;&gt;""),"DEF","#N/A")</f>
        <v>#N/A</v>
      </c>
      <c r="H797" s="130" t="str">
        <f>IF('Processing Settings'!C199="Xetra|Börse Frankfurt",_xlfn.SWITCH('Processing Settings'!G199,"Aggregation","AGGREGATE","Gross","GROSS","Netting ('UNWIND')","NET","Netting with Strange Nets ('NET/SPLIT')","NET","Aggregation with Linking","AGGREGATE"),"#N/A")</f>
        <v>#N/A</v>
      </c>
      <c r="I797" s="113" t="str">
        <f>IF('Processing Settings'!C199="Xetra|Börse Frankfurt",_xlfn.SWITCH('Processing Settings'!H199,"released","RELEASED","on hold","HOLD"),"#N/A")</f>
        <v>#N/A</v>
      </c>
      <c r="J797" s="129" t="str">
        <f>IF(A797="XFRA",IF('Processing Settings'!G199="Gross","",IF(OR('Processing Settings'!G199="Netting with Strange Nets ('NET/SPLIT')",'Processing Settings'!G199="Aggregation with Linking",'Processing Settings'!G199="Aggregation"),"NET/SPLIT","UNWIND")),"")</f>
        <v/>
      </c>
      <c r="K797" s="120" t="str">
        <f ca="1">IF(A797="XFRA",IF(ISNUMBER(YEAR('Signature Sheet'!$H$31)),'Signature Sheet'!H$31,NOW()),"")</f>
        <v/>
      </c>
      <c r="L797" s="119" t="str">
        <f>IF(A797="XFRA",IFERROR(_xlfn.SWITCH('Processing Settings'!K199,"New","INSERT","Update","UPDATE", "Delete","DELETE"),""),"")</f>
        <v/>
      </c>
    </row>
    <row r="798" spans="1:12">
      <c r="A798" s="119" t="str">
        <f>IF('Processing Settings'!C200="Xetra|Börse Frankfurt","XFRA","")</f>
        <v/>
      </c>
      <c r="B798" s="109" t="str">
        <f>IF('Processing Settings'!C200="Xetra|Börse Frankfurt",'Processing Settings'!A200,"#N/A")</f>
        <v>#N/A</v>
      </c>
      <c r="C798" s="109" t="str">
        <f>IF('Processing Settings'!C200="Xetra|Börse Frankfurt",'Processing Settings'!B200,"#N/A")</f>
        <v>#N/A</v>
      </c>
      <c r="D798" s="110" t="str">
        <f>IF('Processing Settings'!C200="Xetra|Börse Frankfurt",IF('Processing Settings'!D200="CBF(I)","CBL",'Processing Settings'!D200),"#N/A")</f>
        <v>#N/A</v>
      </c>
      <c r="E798" s="113" t="str">
        <f>IF('Processing Settings'!C200="Xetra|Börse Frankfurt",'Processing Settings'!E200,"#N/A")</f>
        <v>#N/A</v>
      </c>
      <c r="F798" s="113" t="str">
        <f>IF('Processing Settings'!C200="Xetra|Börse Frankfurt",'Processing Settings'!F200,"#N/A")</f>
        <v>#N/A</v>
      </c>
      <c r="G798" s="113" t="str">
        <f>IF(AND('Processing Settings'!C200="Xetra|Börse Frankfurt",'Processing Settings'!E200&lt;&gt;""),"DEF","#N/A")</f>
        <v>#N/A</v>
      </c>
      <c r="H798" s="130" t="str">
        <f>IF('Processing Settings'!C200="Xetra|Börse Frankfurt",_xlfn.SWITCH('Processing Settings'!G200,"Aggregation","AGGREGATE","Gross","GROSS","Netting ('UNWIND')","NET","Netting with Strange Nets ('NET/SPLIT')","NET","Aggregation with Linking","AGGREGATE"),"#N/A")</f>
        <v>#N/A</v>
      </c>
      <c r="I798" s="113" t="str">
        <f>IF('Processing Settings'!C200="Xetra|Börse Frankfurt",_xlfn.SWITCH('Processing Settings'!H200,"released","RELEASED","on hold","HOLD"),"#N/A")</f>
        <v>#N/A</v>
      </c>
      <c r="J798" s="129" t="str">
        <f>IF(A798="XFRA",IF('Processing Settings'!G200="Gross","",IF(OR('Processing Settings'!G200="Netting with Strange Nets ('NET/SPLIT')",'Processing Settings'!G200="Aggregation with Linking",'Processing Settings'!G200="Aggregation"),"NET/SPLIT","UNWIND")),"")</f>
        <v/>
      </c>
      <c r="K798" s="120" t="str">
        <f ca="1">IF(A798="XFRA",IF(ISNUMBER(YEAR('Signature Sheet'!$H$31)),'Signature Sheet'!H$31,NOW()),"")</f>
        <v/>
      </c>
      <c r="L798" s="119" t="str">
        <f>IF(A798="XFRA",IFERROR(_xlfn.SWITCH('Processing Settings'!K200,"New","INSERT","Update","UPDATE", "Delete","DELETE"),""),"")</f>
        <v/>
      </c>
    </row>
    <row r="799" spans="1:12">
      <c r="A799" s="119" t="str">
        <f>IF('Processing Settings'!C201="Xetra|Börse Frankfurt","XFRA","")</f>
        <v/>
      </c>
      <c r="B799" s="109" t="str">
        <f>IF('Processing Settings'!C201="Xetra|Börse Frankfurt",'Processing Settings'!A201,"#N/A")</f>
        <v>#N/A</v>
      </c>
      <c r="C799" s="109" t="str">
        <f>IF('Processing Settings'!C201="Xetra|Börse Frankfurt",'Processing Settings'!B201,"#N/A")</f>
        <v>#N/A</v>
      </c>
      <c r="D799" s="110" t="str">
        <f>IF('Processing Settings'!C201="Xetra|Börse Frankfurt",IF('Processing Settings'!D201="CBF(I)","CBL",'Processing Settings'!D201),"#N/A")</f>
        <v>#N/A</v>
      </c>
      <c r="E799" s="113" t="str">
        <f>IF('Processing Settings'!C201="Xetra|Börse Frankfurt",'Processing Settings'!E201,"#N/A")</f>
        <v>#N/A</v>
      </c>
      <c r="F799" s="113" t="str">
        <f>IF('Processing Settings'!C201="Xetra|Börse Frankfurt",'Processing Settings'!F201,"#N/A")</f>
        <v>#N/A</v>
      </c>
      <c r="G799" s="113" t="str">
        <f>IF(AND('Processing Settings'!C201="Xetra|Börse Frankfurt",'Processing Settings'!E201&lt;&gt;""),"DEF","#N/A")</f>
        <v>#N/A</v>
      </c>
      <c r="H799" s="130" t="str">
        <f>IF('Processing Settings'!C201="Xetra|Börse Frankfurt",_xlfn.SWITCH('Processing Settings'!G201,"Aggregation","AGGREGATE","Gross","GROSS","Netting ('UNWIND')","NET","Netting with Strange Nets ('NET/SPLIT')","NET","Aggregation with Linking","AGGREGATE"),"#N/A")</f>
        <v>#N/A</v>
      </c>
      <c r="I799" s="113" t="str">
        <f>IF('Processing Settings'!C201="Xetra|Börse Frankfurt",_xlfn.SWITCH('Processing Settings'!H201,"released","RELEASED","on hold","HOLD"),"#N/A")</f>
        <v>#N/A</v>
      </c>
      <c r="J799" s="129" t="str">
        <f>IF(A799="XFRA",IF('Processing Settings'!G201="Gross","",IF(OR('Processing Settings'!G201="Netting with Strange Nets ('NET/SPLIT')",'Processing Settings'!G201="Aggregation with Linking",'Processing Settings'!G201="Aggregation"),"NET/SPLIT","UNWIND")),"")</f>
        <v/>
      </c>
      <c r="K799" s="120" t="str">
        <f ca="1">IF(A799="XFRA",IF(ISNUMBER(YEAR('Signature Sheet'!$H$31)),'Signature Sheet'!H$31,NOW()),"")</f>
        <v/>
      </c>
      <c r="L799" s="119" t="str">
        <f>IF(A799="XFRA",IFERROR(_xlfn.SWITCH('Processing Settings'!K201,"New","INSERT","Update","UPDATE", "Delete","DELETE"),""),"")</f>
        <v/>
      </c>
    </row>
    <row r="800" spans="1:12">
      <c r="A800" s="119" t="str">
        <f>IF('Processing Settings'!C202="Xetra|Börse Frankfurt","XFRA","")</f>
        <v/>
      </c>
      <c r="B800" s="109" t="str">
        <f>IF('Processing Settings'!C202="Xetra|Börse Frankfurt",'Processing Settings'!A202,"#N/A")</f>
        <v>#N/A</v>
      </c>
      <c r="C800" s="109" t="str">
        <f>IF('Processing Settings'!C202="Xetra|Börse Frankfurt",'Processing Settings'!B202,"#N/A")</f>
        <v>#N/A</v>
      </c>
      <c r="D800" s="110" t="str">
        <f>IF('Processing Settings'!C202="Xetra|Börse Frankfurt",IF('Processing Settings'!D202="CBF(I)","CBL",'Processing Settings'!D202),"#N/A")</f>
        <v>#N/A</v>
      </c>
      <c r="E800" s="113" t="str">
        <f>IF('Processing Settings'!C202="Xetra|Börse Frankfurt",'Processing Settings'!E202,"#N/A")</f>
        <v>#N/A</v>
      </c>
      <c r="F800" s="113" t="str">
        <f>IF('Processing Settings'!C202="Xetra|Börse Frankfurt",'Processing Settings'!F202,"#N/A")</f>
        <v>#N/A</v>
      </c>
      <c r="G800" s="113" t="str">
        <f>IF(AND('Processing Settings'!C202="Xetra|Börse Frankfurt",'Processing Settings'!E202&lt;&gt;""),"DEF","#N/A")</f>
        <v>#N/A</v>
      </c>
      <c r="H800" s="130" t="str">
        <f>IF('Processing Settings'!C202="Xetra|Börse Frankfurt",_xlfn.SWITCH('Processing Settings'!G202,"Aggregation","AGGREGATE","Gross","GROSS","Netting ('UNWIND')","NET","Netting with Strange Nets ('NET/SPLIT')","NET","Aggregation with Linking","AGGREGATE"),"#N/A")</f>
        <v>#N/A</v>
      </c>
      <c r="I800" s="113" t="str">
        <f>IF('Processing Settings'!C202="Xetra|Börse Frankfurt",_xlfn.SWITCH('Processing Settings'!H202,"released","RELEASED","on hold","HOLD"),"#N/A")</f>
        <v>#N/A</v>
      </c>
      <c r="J800" s="129" t="str">
        <f>IF(A800="XFRA",IF('Processing Settings'!G202="Gross","",IF(OR('Processing Settings'!G202="Netting with Strange Nets ('NET/SPLIT')",'Processing Settings'!G202="Aggregation with Linking",'Processing Settings'!G202="Aggregation"),"NET/SPLIT","UNWIND")),"")</f>
        <v/>
      </c>
      <c r="K800" s="120" t="str">
        <f ca="1">IF(A800="XFRA",IF(ISNUMBER(YEAR('Signature Sheet'!$H$31)),'Signature Sheet'!H$31,NOW()),"")</f>
        <v/>
      </c>
      <c r="L800" s="119" t="str">
        <f>IF(A800="XFRA",IFERROR(_xlfn.SWITCH('Processing Settings'!K202,"New","INSERT","Update","UPDATE", "Delete","DELETE"),""),"")</f>
        <v/>
      </c>
    </row>
    <row r="801" spans="1:12">
      <c r="A801" s="119" t="str">
        <f>IF('Processing Settings'!C203="Xetra|Börse Frankfurt","XFRA","")</f>
        <v/>
      </c>
      <c r="B801" s="109" t="str">
        <f>IF('Processing Settings'!C203="Xetra|Börse Frankfurt",'Processing Settings'!A203,"#N/A")</f>
        <v>#N/A</v>
      </c>
      <c r="C801" s="109" t="str">
        <f>IF('Processing Settings'!C203="Xetra|Börse Frankfurt",'Processing Settings'!B203,"#N/A")</f>
        <v>#N/A</v>
      </c>
      <c r="D801" s="110" t="str">
        <f>IF('Processing Settings'!C203="Xetra|Börse Frankfurt",IF('Processing Settings'!D203="CBF(I)","CBL",'Processing Settings'!D203),"#N/A")</f>
        <v>#N/A</v>
      </c>
      <c r="E801" s="113" t="str">
        <f>IF('Processing Settings'!C203="Xetra|Börse Frankfurt",'Processing Settings'!E203,"#N/A")</f>
        <v>#N/A</v>
      </c>
      <c r="F801" s="113" t="str">
        <f>IF('Processing Settings'!C203="Xetra|Börse Frankfurt",'Processing Settings'!F203,"#N/A")</f>
        <v>#N/A</v>
      </c>
      <c r="G801" s="113" t="str">
        <f>IF(AND('Processing Settings'!C203="Xetra|Börse Frankfurt",'Processing Settings'!E203&lt;&gt;""),"DEF","#N/A")</f>
        <v>#N/A</v>
      </c>
      <c r="H801" s="130" t="str">
        <f>IF('Processing Settings'!C203="Xetra|Börse Frankfurt",_xlfn.SWITCH('Processing Settings'!G203,"Aggregation","AGGREGATE","Gross","GROSS","Netting ('UNWIND')","NET","Netting with Strange Nets ('NET/SPLIT')","NET","Aggregation with Linking","AGGREGATE"),"#N/A")</f>
        <v>#N/A</v>
      </c>
      <c r="I801" s="113" t="str">
        <f>IF('Processing Settings'!C203="Xetra|Börse Frankfurt",_xlfn.SWITCH('Processing Settings'!H203,"released","RELEASED","on hold","HOLD"),"#N/A")</f>
        <v>#N/A</v>
      </c>
      <c r="J801" s="129" t="str">
        <f>IF(A801="XFRA",IF('Processing Settings'!G203="Gross","",IF(OR('Processing Settings'!G203="Netting with Strange Nets ('NET/SPLIT')",'Processing Settings'!G203="Aggregation with Linking",'Processing Settings'!G203="Aggregation"),"NET/SPLIT","UNWIND")),"")</f>
        <v/>
      </c>
      <c r="K801" s="120" t="str">
        <f ca="1">IF(A801="XFRA",IF(ISNUMBER(YEAR('Signature Sheet'!$H$31)),'Signature Sheet'!H$31,NOW()),"")</f>
        <v/>
      </c>
      <c r="L801" s="119" t="str">
        <f>IF(A801="XFRA",IFERROR(_xlfn.SWITCH('Processing Settings'!K203,"New","INSERT","Update","UPDATE", "Delete","DELETE"),""),"")</f>
        <v/>
      </c>
    </row>
    <row r="802" spans="1:12">
      <c r="A802" s="119" t="str">
        <f>IF('Processing Settings'!C204="Xetra|Börse Frankfurt","XFRA","")</f>
        <v/>
      </c>
      <c r="B802" s="109" t="str">
        <f>IF('Processing Settings'!C204="Xetra|Börse Frankfurt",'Processing Settings'!A204,"#N/A")</f>
        <v>#N/A</v>
      </c>
      <c r="C802" s="109" t="str">
        <f>IF('Processing Settings'!C204="Xetra|Börse Frankfurt",'Processing Settings'!B204,"#N/A")</f>
        <v>#N/A</v>
      </c>
      <c r="D802" s="110" t="str">
        <f>IF('Processing Settings'!C204="Xetra|Börse Frankfurt",IF('Processing Settings'!D204="CBF(I)","CBL",'Processing Settings'!D204),"#N/A")</f>
        <v>#N/A</v>
      </c>
      <c r="E802" s="113" t="str">
        <f>IF('Processing Settings'!C204="Xetra|Börse Frankfurt",'Processing Settings'!E204,"#N/A")</f>
        <v>#N/A</v>
      </c>
      <c r="F802" s="113" t="str">
        <f>IF('Processing Settings'!C204="Xetra|Börse Frankfurt",'Processing Settings'!F204,"#N/A")</f>
        <v>#N/A</v>
      </c>
      <c r="G802" s="113" t="str">
        <f>IF(AND('Processing Settings'!C204="Xetra|Börse Frankfurt",'Processing Settings'!E204&lt;&gt;""),"DEF","#N/A")</f>
        <v>#N/A</v>
      </c>
      <c r="H802" s="130" t="str">
        <f>IF('Processing Settings'!C204="Xetra|Börse Frankfurt",_xlfn.SWITCH('Processing Settings'!G204,"Aggregation","AGGREGATE","Gross","GROSS","Netting ('UNWIND')","NET","Netting with Strange Nets ('NET/SPLIT')","NET","Aggregation with Linking","AGGREGATE"),"#N/A")</f>
        <v>#N/A</v>
      </c>
      <c r="I802" s="113" t="str">
        <f>IF('Processing Settings'!C204="Xetra|Börse Frankfurt",_xlfn.SWITCH('Processing Settings'!H204,"released","RELEASED","on hold","HOLD"),"#N/A")</f>
        <v>#N/A</v>
      </c>
      <c r="J802" s="129" t="str">
        <f>IF(A802="XFRA",IF('Processing Settings'!G204="Gross","",IF(OR('Processing Settings'!G204="Netting with Strange Nets ('NET/SPLIT')",'Processing Settings'!G204="Aggregation with Linking",'Processing Settings'!G204="Aggregation"),"NET/SPLIT","UNWIND")),"")</f>
        <v/>
      </c>
      <c r="K802" s="120" t="str">
        <f ca="1">IF(A802="XFRA",IF(ISNUMBER(YEAR('Signature Sheet'!$H$31)),'Signature Sheet'!H$31,NOW()),"")</f>
        <v/>
      </c>
      <c r="L802" s="119" t="str">
        <f>IF(A802="XFRA",IFERROR(_xlfn.SWITCH('Processing Settings'!K204,"New","INSERT","Update","UPDATE", "Delete","DELETE"),""),"")</f>
        <v/>
      </c>
    </row>
    <row r="803" spans="1:12">
      <c r="A803" s="119" t="str">
        <f>IF('Processing Settings'!C205="Xetra|Börse Frankfurt","XFRA","")</f>
        <v/>
      </c>
      <c r="B803" s="109" t="str">
        <f>IF('Processing Settings'!C205="Xetra|Börse Frankfurt",'Processing Settings'!A205,"#N/A")</f>
        <v>#N/A</v>
      </c>
      <c r="C803" s="109" t="str">
        <f>IF('Processing Settings'!C205="Xetra|Börse Frankfurt",'Processing Settings'!B205,"#N/A")</f>
        <v>#N/A</v>
      </c>
      <c r="D803" s="110" t="str">
        <f>IF('Processing Settings'!C205="Xetra|Börse Frankfurt",IF('Processing Settings'!D205="CBF(I)","CBL",'Processing Settings'!D205),"#N/A")</f>
        <v>#N/A</v>
      </c>
      <c r="E803" s="113" t="str">
        <f>IF('Processing Settings'!C205="Xetra|Börse Frankfurt",'Processing Settings'!E205,"#N/A")</f>
        <v>#N/A</v>
      </c>
      <c r="F803" s="113" t="str">
        <f>IF('Processing Settings'!C205="Xetra|Börse Frankfurt",'Processing Settings'!F205,"#N/A")</f>
        <v>#N/A</v>
      </c>
      <c r="G803" s="113" t="str">
        <f>IF(AND('Processing Settings'!C205="Xetra|Börse Frankfurt",'Processing Settings'!E205&lt;&gt;""),"DEF","#N/A")</f>
        <v>#N/A</v>
      </c>
      <c r="H803" s="130" t="str">
        <f>IF('Processing Settings'!C205="Xetra|Börse Frankfurt",_xlfn.SWITCH('Processing Settings'!G205,"Aggregation","AGGREGATE","Gross","GROSS","Netting ('UNWIND')","NET","Netting with Strange Nets ('NET/SPLIT')","NET","Aggregation with Linking","AGGREGATE"),"#N/A")</f>
        <v>#N/A</v>
      </c>
      <c r="I803" s="113" t="str">
        <f>IF('Processing Settings'!C205="Xetra|Börse Frankfurt",_xlfn.SWITCH('Processing Settings'!H205,"released","RELEASED","on hold","HOLD"),"#N/A")</f>
        <v>#N/A</v>
      </c>
      <c r="J803" s="129" t="str">
        <f>IF(A803="XFRA",IF('Processing Settings'!G205="Gross","",IF(OR('Processing Settings'!G205="Netting with Strange Nets ('NET/SPLIT')",'Processing Settings'!G205="Aggregation with Linking",'Processing Settings'!G205="Aggregation"),"NET/SPLIT","UNWIND")),"")</f>
        <v/>
      </c>
      <c r="K803" s="120" t="str">
        <f ca="1">IF(A803="XFRA",IF(ISNUMBER(YEAR('Signature Sheet'!$H$31)),'Signature Sheet'!H$31,NOW()),"")</f>
        <v/>
      </c>
      <c r="L803" s="119" t="str">
        <f>IF(A803="XFRA",IFERROR(_xlfn.SWITCH('Processing Settings'!K205,"New","INSERT","Update","UPDATE", "Delete","DELETE"),""),"")</f>
        <v/>
      </c>
    </row>
    <row r="804" spans="1:12">
      <c r="A804" s="119" t="str">
        <f>IF('Processing Settings'!C206="Xetra|Börse Frankfurt","XFRA","")</f>
        <v/>
      </c>
      <c r="B804" s="109" t="str">
        <f>IF('Processing Settings'!C206="Xetra|Börse Frankfurt",'Processing Settings'!A206,"#N/A")</f>
        <v>#N/A</v>
      </c>
      <c r="C804" s="109" t="str">
        <f>IF('Processing Settings'!C206="Xetra|Börse Frankfurt",'Processing Settings'!B206,"#N/A")</f>
        <v>#N/A</v>
      </c>
      <c r="D804" s="110" t="str">
        <f>IF('Processing Settings'!C206="Xetra|Börse Frankfurt",IF('Processing Settings'!D206="CBF(I)","CBL",'Processing Settings'!D206),"#N/A")</f>
        <v>#N/A</v>
      </c>
      <c r="E804" s="113" t="str">
        <f>IF('Processing Settings'!C206="Xetra|Börse Frankfurt",'Processing Settings'!E206,"#N/A")</f>
        <v>#N/A</v>
      </c>
      <c r="F804" s="113" t="str">
        <f>IF('Processing Settings'!C206="Xetra|Börse Frankfurt",'Processing Settings'!F206,"#N/A")</f>
        <v>#N/A</v>
      </c>
      <c r="G804" s="113" t="str">
        <f>IF(AND('Processing Settings'!C206="Xetra|Börse Frankfurt",'Processing Settings'!E206&lt;&gt;""),"DEF","#N/A")</f>
        <v>#N/A</v>
      </c>
      <c r="H804" s="130" t="str">
        <f>IF('Processing Settings'!C206="Xetra|Börse Frankfurt",_xlfn.SWITCH('Processing Settings'!G206,"Aggregation","AGGREGATE","Gross","GROSS","Netting ('UNWIND')","NET","Netting with Strange Nets ('NET/SPLIT')","NET","Aggregation with Linking","AGGREGATE"),"#N/A")</f>
        <v>#N/A</v>
      </c>
      <c r="I804" s="113" t="str">
        <f>IF('Processing Settings'!C206="Xetra|Börse Frankfurt",_xlfn.SWITCH('Processing Settings'!H206,"released","RELEASED","on hold","HOLD"),"#N/A")</f>
        <v>#N/A</v>
      </c>
      <c r="J804" s="129" t="str">
        <f>IF(A804="XFRA",IF('Processing Settings'!G206="Gross","",IF(OR('Processing Settings'!G206="Netting with Strange Nets ('NET/SPLIT')",'Processing Settings'!G206="Aggregation with Linking",'Processing Settings'!G206="Aggregation"),"NET/SPLIT","UNWIND")),"")</f>
        <v/>
      </c>
      <c r="K804" s="120" t="str">
        <f ca="1">IF(A804="XFRA",IF(ISNUMBER(YEAR('Signature Sheet'!$H$31)),'Signature Sheet'!H$31,NOW()),"")</f>
        <v/>
      </c>
      <c r="L804" s="119" t="str">
        <f>IF(A804="XFRA",IFERROR(_xlfn.SWITCH('Processing Settings'!K206,"New","INSERT","Update","UPDATE", "Delete","DELETE"),""),"")</f>
        <v/>
      </c>
    </row>
    <row r="805" spans="1:12">
      <c r="A805" s="119" t="str">
        <f>IF('Processing Settings'!C207="Xetra|Börse Frankfurt","XFRA","")</f>
        <v/>
      </c>
      <c r="B805" s="109" t="str">
        <f>IF('Processing Settings'!C207="Xetra|Börse Frankfurt",'Processing Settings'!A207,"#N/A")</f>
        <v>#N/A</v>
      </c>
      <c r="C805" s="109" t="str">
        <f>IF('Processing Settings'!C207="Xetra|Börse Frankfurt",'Processing Settings'!B207,"#N/A")</f>
        <v>#N/A</v>
      </c>
      <c r="D805" s="110" t="str">
        <f>IF('Processing Settings'!C207="Xetra|Börse Frankfurt",IF('Processing Settings'!D207="CBF(I)","CBL",'Processing Settings'!D207),"#N/A")</f>
        <v>#N/A</v>
      </c>
      <c r="E805" s="113" t="str">
        <f>IF('Processing Settings'!C207="Xetra|Börse Frankfurt",'Processing Settings'!E207,"#N/A")</f>
        <v>#N/A</v>
      </c>
      <c r="F805" s="113" t="str">
        <f>IF('Processing Settings'!C207="Xetra|Börse Frankfurt",'Processing Settings'!F207,"#N/A")</f>
        <v>#N/A</v>
      </c>
      <c r="G805" s="113" t="str">
        <f>IF(AND('Processing Settings'!C207="Xetra|Börse Frankfurt",'Processing Settings'!E207&lt;&gt;""),"DEF","#N/A")</f>
        <v>#N/A</v>
      </c>
      <c r="H805" s="130" t="str">
        <f>IF('Processing Settings'!C207="Xetra|Börse Frankfurt",_xlfn.SWITCH('Processing Settings'!G207,"Aggregation","AGGREGATE","Gross","GROSS","Netting ('UNWIND')","NET","Netting with Strange Nets ('NET/SPLIT')","NET","Aggregation with Linking","AGGREGATE"),"#N/A")</f>
        <v>#N/A</v>
      </c>
      <c r="I805" s="113" t="str">
        <f>IF('Processing Settings'!C207="Xetra|Börse Frankfurt",_xlfn.SWITCH('Processing Settings'!H207,"released","RELEASED","on hold","HOLD"),"#N/A")</f>
        <v>#N/A</v>
      </c>
      <c r="J805" s="129" t="str">
        <f>IF(A805="XFRA",IF('Processing Settings'!G207="Gross","",IF(OR('Processing Settings'!G207="Netting with Strange Nets ('NET/SPLIT')",'Processing Settings'!G207="Aggregation with Linking",'Processing Settings'!G207="Aggregation"),"NET/SPLIT","UNWIND")),"")</f>
        <v/>
      </c>
      <c r="K805" s="120" t="str">
        <f ca="1">IF(A805="XFRA",IF(ISNUMBER(YEAR('Signature Sheet'!$H$31)),'Signature Sheet'!H$31,NOW()),"")</f>
        <v/>
      </c>
      <c r="L805" s="119" t="str">
        <f>IF(A805="XFRA",IFERROR(_xlfn.SWITCH('Processing Settings'!K207,"New","INSERT","Update","UPDATE", "Delete","DELETE"),""),"")</f>
        <v/>
      </c>
    </row>
    <row r="806" spans="1:12">
      <c r="A806" s="119" t="str">
        <f>IF('Processing Settings'!C208="Xetra|Börse Frankfurt","XFRA","")</f>
        <v/>
      </c>
      <c r="B806" s="109" t="str">
        <f>IF('Processing Settings'!C208="Xetra|Börse Frankfurt",'Processing Settings'!A208,"#N/A")</f>
        <v>#N/A</v>
      </c>
      <c r="C806" s="109" t="str">
        <f>IF('Processing Settings'!C208="Xetra|Börse Frankfurt",'Processing Settings'!B208,"#N/A")</f>
        <v>#N/A</v>
      </c>
      <c r="D806" s="110" t="str">
        <f>IF('Processing Settings'!C208="Xetra|Börse Frankfurt",IF('Processing Settings'!D208="CBF(I)","CBL",'Processing Settings'!D208),"#N/A")</f>
        <v>#N/A</v>
      </c>
      <c r="E806" s="113" t="str">
        <f>IF('Processing Settings'!C208="Xetra|Börse Frankfurt",'Processing Settings'!E208,"#N/A")</f>
        <v>#N/A</v>
      </c>
      <c r="F806" s="113" t="str">
        <f>IF('Processing Settings'!C208="Xetra|Börse Frankfurt",'Processing Settings'!F208,"#N/A")</f>
        <v>#N/A</v>
      </c>
      <c r="G806" s="113" t="str">
        <f>IF(AND('Processing Settings'!C208="Xetra|Börse Frankfurt",'Processing Settings'!E208&lt;&gt;""),"DEF","#N/A")</f>
        <v>#N/A</v>
      </c>
      <c r="H806" s="130" t="str">
        <f>IF('Processing Settings'!C208="Xetra|Börse Frankfurt",_xlfn.SWITCH('Processing Settings'!G208,"Aggregation","AGGREGATE","Gross","GROSS","Netting ('UNWIND')","NET","Netting with Strange Nets ('NET/SPLIT')","NET","Aggregation with Linking","AGGREGATE"),"#N/A")</f>
        <v>#N/A</v>
      </c>
      <c r="I806" s="113" t="str">
        <f>IF('Processing Settings'!C208="Xetra|Börse Frankfurt",_xlfn.SWITCH('Processing Settings'!H208,"released","RELEASED","on hold","HOLD"),"#N/A")</f>
        <v>#N/A</v>
      </c>
      <c r="J806" s="129" t="str">
        <f>IF(A806="XFRA",IF('Processing Settings'!G208="Gross","",IF(OR('Processing Settings'!G208="Netting with Strange Nets ('NET/SPLIT')",'Processing Settings'!G208="Aggregation with Linking",'Processing Settings'!G208="Aggregation"),"NET/SPLIT","UNWIND")),"")</f>
        <v/>
      </c>
      <c r="K806" s="120" t="str">
        <f ca="1">IF(A806="XFRA",IF(ISNUMBER(YEAR('Signature Sheet'!$H$31)),'Signature Sheet'!H$31,NOW()),"")</f>
        <v/>
      </c>
      <c r="L806" s="119" t="str">
        <f>IF(A806="XFRA",IFERROR(_xlfn.SWITCH('Processing Settings'!K208,"New","INSERT","Update","UPDATE", "Delete","DELETE"),""),"")</f>
        <v/>
      </c>
    </row>
    <row r="807" spans="1:12">
      <c r="A807" s="119" t="str">
        <f>IF('Processing Settings'!C209="Xetra|Börse Frankfurt","XFRA","")</f>
        <v/>
      </c>
      <c r="B807" s="109" t="str">
        <f>IF('Processing Settings'!C209="Xetra|Börse Frankfurt",'Processing Settings'!A209,"#N/A")</f>
        <v>#N/A</v>
      </c>
      <c r="C807" s="109" t="str">
        <f>IF('Processing Settings'!C209="Xetra|Börse Frankfurt",'Processing Settings'!B209,"#N/A")</f>
        <v>#N/A</v>
      </c>
      <c r="D807" s="110" t="str">
        <f>IF('Processing Settings'!C209="Xetra|Börse Frankfurt",IF('Processing Settings'!D209="CBF(I)","CBL",'Processing Settings'!D209),"#N/A")</f>
        <v>#N/A</v>
      </c>
      <c r="E807" s="113" t="str">
        <f>IF('Processing Settings'!C209="Xetra|Börse Frankfurt",'Processing Settings'!E209,"#N/A")</f>
        <v>#N/A</v>
      </c>
      <c r="F807" s="113" t="str">
        <f>IF('Processing Settings'!C209="Xetra|Börse Frankfurt",'Processing Settings'!F209,"#N/A")</f>
        <v>#N/A</v>
      </c>
      <c r="G807" s="113" t="str">
        <f>IF(AND('Processing Settings'!C209="Xetra|Börse Frankfurt",'Processing Settings'!E209&lt;&gt;""),"DEF","#N/A")</f>
        <v>#N/A</v>
      </c>
      <c r="H807" s="130" t="str">
        <f>IF('Processing Settings'!C209="Xetra|Börse Frankfurt",_xlfn.SWITCH('Processing Settings'!G209,"Aggregation","AGGREGATE","Gross","GROSS","Netting ('UNWIND')","NET","Netting with Strange Nets ('NET/SPLIT')","NET","Aggregation with Linking","AGGREGATE"),"#N/A")</f>
        <v>#N/A</v>
      </c>
      <c r="I807" s="113" t="str">
        <f>IF('Processing Settings'!C209="Xetra|Börse Frankfurt",_xlfn.SWITCH('Processing Settings'!H209,"released","RELEASED","on hold","HOLD"),"#N/A")</f>
        <v>#N/A</v>
      </c>
      <c r="J807" s="129" t="str">
        <f>IF(A807="XFRA",IF('Processing Settings'!G209="Gross","",IF(OR('Processing Settings'!G209="Netting with Strange Nets ('NET/SPLIT')",'Processing Settings'!G209="Aggregation with Linking",'Processing Settings'!G209="Aggregation"),"NET/SPLIT","UNWIND")),"")</f>
        <v/>
      </c>
      <c r="K807" s="120" t="str">
        <f ca="1">IF(A807="XFRA",IF(ISNUMBER(YEAR('Signature Sheet'!$H$31)),'Signature Sheet'!H$31,NOW()),"")</f>
        <v/>
      </c>
      <c r="L807" s="119" t="str">
        <f>IF(A807="XFRA",IFERROR(_xlfn.SWITCH('Processing Settings'!K209,"New","INSERT","Update","UPDATE", "Delete","DELETE"),""),"")</f>
        <v/>
      </c>
    </row>
    <row r="808" spans="1:12">
      <c r="A808" s="119" t="str">
        <f>IF('Processing Settings'!C210="Xetra|Börse Frankfurt","XFRA","")</f>
        <v/>
      </c>
      <c r="B808" s="109" t="str">
        <f>IF('Processing Settings'!C210="Xetra|Börse Frankfurt",'Processing Settings'!A210,"#N/A")</f>
        <v>#N/A</v>
      </c>
      <c r="C808" s="109" t="str">
        <f>IF('Processing Settings'!C210="Xetra|Börse Frankfurt",'Processing Settings'!B210,"#N/A")</f>
        <v>#N/A</v>
      </c>
      <c r="D808" s="110" t="str">
        <f>IF('Processing Settings'!C210="Xetra|Börse Frankfurt",IF('Processing Settings'!D210="CBF(I)","CBL",'Processing Settings'!D210),"#N/A")</f>
        <v>#N/A</v>
      </c>
      <c r="E808" s="113" t="str">
        <f>IF('Processing Settings'!C210="Xetra|Börse Frankfurt",'Processing Settings'!E210,"#N/A")</f>
        <v>#N/A</v>
      </c>
      <c r="F808" s="113" t="str">
        <f>IF('Processing Settings'!C210="Xetra|Börse Frankfurt",'Processing Settings'!F210,"#N/A")</f>
        <v>#N/A</v>
      </c>
      <c r="G808" s="113" t="str">
        <f>IF(AND('Processing Settings'!C210="Xetra|Börse Frankfurt",'Processing Settings'!E210&lt;&gt;""),"DEF","#N/A")</f>
        <v>#N/A</v>
      </c>
      <c r="H808" s="130" t="str">
        <f>IF('Processing Settings'!C210="Xetra|Börse Frankfurt",_xlfn.SWITCH('Processing Settings'!G210,"Aggregation","AGGREGATE","Gross","GROSS","Netting ('UNWIND')","NET","Netting with Strange Nets ('NET/SPLIT')","NET","Aggregation with Linking","AGGREGATE"),"#N/A")</f>
        <v>#N/A</v>
      </c>
      <c r="I808" s="113" t="str">
        <f>IF('Processing Settings'!C210="Xetra|Börse Frankfurt",_xlfn.SWITCH('Processing Settings'!H210,"released","RELEASED","on hold","HOLD"),"#N/A")</f>
        <v>#N/A</v>
      </c>
      <c r="J808" s="129" t="str">
        <f>IF(A808="XFRA",IF('Processing Settings'!G210="Gross","",IF(OR('Processing Settings'!G210="Netting with Strange Nets ('NET/SPLIT')",'Processing Settings'!G210="Aggregation with Linking",'Processing Settings'!G210="Aggregation"),"NET/SPLIT","UNWIND")),"")</f>
        <v/>
      </c>
      <c r="K808" s="120" t="str">
        <f ca="1">IF(A808="XFRA",IF(ISNUMBER(YEAR('Signature Sheet'!$H$31)),'Signature Sheet'!H$31,NOW()),"")</f>
        <v/>
      </c>
      <c r="L808" s="119" t="str">
        <f>IF(A808="XFRA",IFERROR(_xlfn.SWITCH('Processing Settings'!K210,"New","INSERT","Update","UPDATE", "Delete","DELETE"),""),"")</f>
        <v/>
      </c>
    </row>
    <row r="809" spans="1:12">
      <c r="A809" s="119" t="str">
        <f>IF('Processing Settings'!C211="Xetra|Börse Frankfurt","XFRA","")</f>
        <v/>
      </c>
      <c r="B809" s="109" t="str">
        <f>IF('Processing Settings'!C211="Xetra|Börse Frankfurt",'Processing Settings'!A211,"#N/A")</f>
        <v>#N/A</v>
      </c>
      <c r="C809" s="109" t="str">
        <f>IF('Processing Settings'!C211="Xetra|Börse Frankfurt",'Processing Settings'!B211,"#N/A")</f>
        <v>#N/A</v>
      </c>
      <c r="D809" s="110" t="str">
        <f>IF('Processing Settings'!C211="Xetra|Börse Frankfurt",IF('Processing Settings'!D211="CBF(I)","CBL",'Processing Settings'!D211),"#N/A")</f>
        <v>#N/A</v>
      </c>
      <c r="E809" s="113" t="str">
        <f>IF('Processing Settings'!C211="Xetra|Börse Frankfurt",'Processing Settings'!E211,"#N/A")</f>
        <v>#N/A</v>
      </c>
      <c r="F809" s="113" t="str">
        <f>IF('Processing Settings'!C211="Xetra|Börse Frankfurt",'Processing Settings'!F211,"#N/A")</f>
        <v>#N/A</v>
      </c>
      <c r="G809" s="113" t="str">
        <f>IF(AND('Processing Settings'!C211="Xetra|Börse Frankfurt",'Processing Settings'!E211&lt;&gt;""),"DEF","#N/A")</f>
        <v>#N/A</v>
      </c>
      <c r="H809" s="130" t="str">
        <f>IF('Processing Settings'!C211="Xetra|Börse Frankfurt",_xlfn.SWITCH('Processing Settings'!G211,"Aggregation","AGGREGATE","Gross","GROSS","Netting ('UNWIND')","NET","Netting with Strange Nets ('NET/SPLIT')","NET","Aggregation with Linking","AGGREGATE"),"#N/A")</f>
        <v>#N/A</v>
      </c>
      <c r="I809" s="113" t="str">
        <f>IF('Processing Settings'!C211="Xetra|Börse Frankfurt",_xlfn.SWITCH('Processing Settings'!H211,"released","RELEASED","on hold","HOLD"),"#N/A")</f>
        <v>#N/A</v>
      </c>
      <c r="J809" s="129" t="str">
        <f>IF(A809="XFRA",IF('Processing Settings'!G211="Gross","",IF(OR('Processing Settings'!G211="Netting with Strange Nets ('NET/SPLIT')",'Processing Settings'!G211="Aggregation with Linking",'Processing Settings'!G211="Aggregation"),"NET/SPLIT","UNWIND")),"")</f>
        <v/>
      </c>
      <c r="K809" s="120" t="str">
        <f ca="1">IF(A809="XFRA",IF(ISNUMBER(YEAR('Signature Sheet'!$H$31)),'Signature Sheet'!H$31,NOW()),"")</f>
        <v/>
      </c>
      <c r="L809" s="119" t="str">
        <f>IF(A809="XFRA",IFERROR(_xlfn.SWITCH('Processing Settings'!K211,"New","INSERT","Update","UPDATE", "Delete","DELETE"),""),"")</f>
        <v/>
      </c>
    </row>
    <row r="810" spans="1:12">
      <c r="A810" s="119" t="str">
        <f>IF('Processing Settings'!C212="Xetra|Börse Frankfurt","XFRA","")</f>
        <v/>
      </c>
      <c r="B810" s="109" t="str">
        <f>IF('Processing Settings'!C212="Xetra|Börse Frankfurt",'Processing Settings'!A212,"#N/A")</f>
        <v>#N/A</v>
      </c>
      <c r="C810" s="109" t="str">
        <f>IF('Processing Settings'!C212="Xetra|Börse Frankfurt",'Processing Settings'!B212,"#N/A")</f>
        <v>#N/A</v>
      </c>
      <c r="D810" s="110" t="str">
        <f>IF('Processing Settings'!C212="Xetra|Börse Frankfurt",IF('Processing Settings'!D212="CBF(I)","CBL",'Processing Settings'!D212),"#N/A")</f>
        <v>#N/A</v>
      </c>
      <c r="E810" s="113" t="str">
        <f>IF('Processing Settings'!C212="Xetra|Börse Frankfurt",'Processing Settings'!E212,"#N/A")</f>
        <v>#N/A</v>
      </c>
      <c r="F810" s="113" t="str">
        <f>IF('Processing Settings'!C212="Xetra|Börse Frankfurt",'Processing Settings'!F212,"#N/A")</f>
        <v>#N/A</v>
      </c>
      <c r="G810" s="113" t="str">
        <f>IF(AND('Processing Settings'!C212="Xetra|Börse Frankfurt",'Processing Settings'!E212&lt;&gt;""),"DEF","#N/A")</f>
        <v>#N/A</v>
      </c>
      <c r="H810" s="130" t="str">
        <f>IF('Processing Settings'!C212="Xetra|Börse Frankfurt",_xlfn.SWITCH('Processing Settings'!G212,"Aggregation","AGGREGATE","Gross","GROSS","Netting ('UNWIND')","NET","Netting with Strange Nets ('NET/SPLIT')","NET","Aggregation with Linking","AGGREGATE"),"#N/A")</f>
        <v>#N/A</v>
      </c>
      <c r="I810" s="113" t="str">
        <f>IF('Processing Settings'!C212="Xetra|Börse Frankfurt",_xlfn.SWITCH('Processing Settings'!H212,"released","RELEASED","on hold","HOLD"),"#N/A")</f>
        <v>#N/A</v>
      </c>
      <c r="J810" s="129" t="str">
        <f>IF(A810="XFRA",IF('Processing Settings'!G212="Gross","",IF(OR('Processing Settings'!G212="Netting with Strange Nets ('NET/SPLIT')",'Processing Settings'!G212="Aggregation with Linking",'Processing Settings'!G212="Aggregation"),"NET/SPLIT","UNWIND")),"")</f>
        <v/>
      </c>
      <c r="K810" s="120" t="str">
        <f ca="1">IF(A810="XFRA",IF(ISNUMBER(YEAR('Signature Sheet'!$H$31)),'Signature Sheet'!H$31,NOW()),"")</f>
        <v/>
      </c>
      <c r="L810" s="119" t="str">
        <f>IF(A810="XFRA",IFERROR(_xlfn.SWITCH('Processing Settings'!K212,"New","INSERT","Update","UPDATE", "Delete","DELETE"),""),"")</f>
        <v/>
      </c>
    </row>
    <row r="811" spans="1:12">
      <c r="A811" s="119" t="str">
        <f>IF('Processing Settings'!C213="Xetra|Börse Frankfurt","XFRA","")</f>
        <v/>
      </c>
      <c r="B811" s="109" t="str">
        <f>IF('Processing Settings'!C213="Xetra|Börse Frankfurt",'Processing Settings'!A213,"#N/A")</f>
        <v>#N/A</v>
      </c>
      <c r="C811" s="109" t="str">
        <f>IF('Processing Settings'!C213="Xetra|Börse Frankfurt",'Processing Settings'!B213,"#N/A")</f>
        <v>#N/A</v>
      </c>
      <c r="D811" s="110" t="str">
        <f>IF('Processing Settings'!C213="Xetra|Börse Frankfurt",IF('Processing Settings'!D213="CBF(I)","CBL",'Processing Settings'!D213),"#N/A")</f>
        <v>#N/A</v>
      </c>
      <c r="E811" s="113" t="str">
        <f>IF('Processing Settings'!C213="Xetra|Börse Frankfurt",'Processing Settings'!E213,"#N/A")</f>
        <v>#N/A</v>
      </c>
      <c r="F811" s="113" t="str">
        <f>IF('Processing Settings'!C213="Xetra|Börse Frankfurt",'Processing Settings'!F213,"#N/A")</f>
        <v>#N/A</v>
      </c>
      <c r="G811" s="113" t="str">
        <f>IF(AND('Processing Settings'!C213="Xetra|Börse Frankfurt",'Processing Settings'!E213&lt;&gt;""),"DEF","#N/A")</f>
        <v>#N/A</v>
      </c>
      <c r="H811" s="130" t="str">
        <f>IF('Processing Settings'!C213="Xetra|Börse Frankfurt",_xlfn.SWITCH('Processing Settings'!G213,"Aggregation","AGGREGATE","Gross","GROSS","Netting ('UNWIND')","NET","Netting with Strange Nets ('NET/SPLIT')","NET","Aggregation with Linking","AGGREGATE"),"#N/A")</f>
        <v>#N/A</v>
      </c>
      <c r="I811" s="113" t="str">
        <f>IF('Processing Settings'!C213="Xetra|Börse Frankfurt",_xlfn.SWITCH('Processing Settings'!H213,"released","RELEASED","on hold","HOLD"),"#N/A")</f>
        <v>#N/A</v>
      </c>
      <c r="J811" s="129" t="str">
        <f>IF(A811="XFRA",IF('Processing Settings'!G213="Gross","",IF(OR('Processing Settings'!G213="Netting with Strange Nets ('NET/SPLIT')",'Processing Settings'!G213="Aggregation with Linking",'Processing Settings'!G213="Aggregation"),"NET/SPLIT","UNWIND")),"")</f>
        <v/>
      </c>
      <c r="K811" s="120" t="str">
        <f ca="1">IF(A811="XFRA",IF(ISNUMBER(YEAR('Signature Sheet'!$H$31)),'Signature Sheet'!H$31,NOW()),"")</f>
        <v/>
      </c>
      <c r="L811" s="119" t="str">
        <f>IF(A811="XFRA",IFERROR(_xlfn.SWITCH('Processing Settings'!K213,"New","INSERT","Update","UPDATE", "Delete","DELETE"),""),"")</f>
        <v/>
      </c>
    </row>
    <row r="812" spans="1:12">
      <c r="A812" s="119" t="str">
        <f>IF('Processing Settings'!C214="Xetra|Börse Frankfurt","XFRA","")</f>
        <v/>
      </c>
      <c r="B812" s="109" t="str">
        <f>IF('Processing Settings'!C214="Xetra|Börse Frankfurt",'Processing Settings'!A214,"#N/A")</f>
        <v>#N/A</v>
      </c>
      <c r="C812" s="109" t="str">
        <f>IF('Processing Settings'!C214="Xetra|Börse Frankfurt",'Processing Settings'!B214,"#N/A")</f>
        <v>#N/A</v>
      </c>
      <c r="D812" s="110" t="str">
        <f>IF('Processing Settings'!C214="Xetra|Börse Frankfurt",IF('Processing Settings'!D214="CBF(I)","CBL",'Processing Settings'!D214),"#N/A")</f>
        <v>#N/A</v>
      </c>
      <c r="E812" s="113" t="str">
        <f>IF('Processing Settings'!C214="Xetra|Börse Frankfurt",'Processing Settings'!E214,"#N/A")</f>
        <v>#N/A</v>
      </c>
      <c r="F812" s="113" t="str">
        <f>IF('Processing Settings'!C214="Xetra|Börse Frankfurt",'Processing Settings'!F214,"#N/A")</f>
        <v>#N/A</v>
      </c>
      <c r="G812" s="113" t="str">
        <f>IF(AND('Processing Settings'!C214="Xetra|Börse Frankfurt",'Processing Settings'!E214&lt;&gt;""),"DEF","#N/A")</f>
        <v>#N/A</v>
      </c>
      <c r="H812" s="130" t="str">
        <f>IF('Processing Settings'!C214="Xetra|Börse Frankfurt",_xlfn.SWITCH('Processing Settings'!G214,"Aggregation","AGGREGATE","Gross","GROSS","Netting ('UNWIND')","NET","Netting with Strange Nets ('NET/SPLIT')","NET","Aggregation with Linking","AGGREGATE"),"#N/A")</f>
        <v>#N/A</v>
      </c>
      <c r="I812" s="113" t="str">
        <f>IF('Processing Settings'!C214="Xetra|Börse Frankfurt",_xlfn.SWITCH('Processing Settings'!H214,"released","RELEASED","on hold","HOLD"),"#N/A")</f>
        <v>#N/A</v>
      </c>
      <c r="J812" s="129" t="str">
        <f>IF(A812="XFRA",IF('Processing Settings'!G214="Gross","",IF(OR('Processing Settings'!G214="Netting with Strange Nets ('NET/SPLIT')",'Processing Settings'!G214="Aggregation with Linking",'Processing Settings'!G214="Aggregation"),"NET/SPLIT","UNWIND")),"")</f>
        <v/>
      </c>
      <c r="K812" s="120" t="str">
        <f ca="1">IF(A812="XFRA",IF(ISNUMBER(YEAR('Signature Sheet'!$H$31)),'Signature Sheet'!H$31,NOW()),"")</f>
        <v/>
      </c>
      <c r="L812" s="119" t="str">
        <f>IF(A812="XFRA",IFERROR(_xlfn.SWITCH('Processing Settings'!K214,"New","INSERT","Update","UPDATE", "Delete","DELETE"),""),"")</f>
        <v/>
      </c>
    </row>
    <row r="813" spans="1:12">
      <c r="A813" s="119" t="str">
        <f>IF('Processing Settings'!C215="Xetra|Börse Frankfurt","XFRA","")</f>
        <v/>
      </c>
      <c r="B813" s="109" t="str">
        <f>IF('Processing Settings'!C215="Xetra|Börse Frankfurt",'Processing Settings'!A215,"#N/A")</f>
        <v>#N/A</v>
      </c>
      <c r="C813" s="109" t="str">
        <f>IF('Processing Settings'!C215="Xetra|Börse Frankfurt",'Processing Settings'!B215,"#N/A")</f>
        <v>#N/A</v>
      </c>
      <c r="D813" s="110" t="str">
        <f>IF('Processing Settings'!C215="Xetra|Börse Frankfurt",IF('Processing Settings'!D215="CBF(I)","CBL",'Processing Settings'!D215),"#N/A")</f>
        <v>#N/A</v>
      </c>
      <c r="E813" s="113" t="str">
        <f>IF('Processing Settings'!C215="Xetra|Börse Frankfurt",'Processing Settings'!E215,"#N/A")</f>
        <v>#N/A</v>
      </c>
      <c r="F813" s="113" t="str">
        <f>IF('Processing Settings'!C215="Xetra|Börse Frankfurt",'Processing Settings'!F215,"#N/A")</f>
        <v>#N/A</v>
      </c>
      <c r="G813" s="113" t="str">
        <f>IF(AND('Processing Settings'!C215="Xetra|Börse Frankfurt",'Processing Settings'!E215&lt;&gt;""),"DEF","#N/A")</f>
        <v>#N/A</v>
      </c>
      <c r="H813" s="130" t="str">
        <f>IF('Processing Settings'!C215="Xetra|Börse Frankfurt",_xlfn.SWITCH('Processing Settings'!G215,"Aggregation","AGGREGATE","Gross","GROSS","Netting ('UNWIND')","NET","Netting with Strange Nets ('NET/SPLIT')","NET","Aggregation with Linking","AGGREGATE"),"#N/A")</f>
        <v>#N/A</v>
      </c>
      <c r="I813" s="113" t="str">
        <f>IF('Processing Settings'!C215="Xetra|Börse Frankfurt",_xlfn.SWITCH('Processing Settings'!H215,"released","RELEASED","on hold","HOLD"),"#N/A")</f>
        <v>#N/A</v>
      </c>
      <c r="J813" s="129" t="str">
        <f>IF(A813="XFRA",IF('Processing Settings'!G215="Gross","",IF(OR('Processing Settings'!G215="Netting with Strange Nets ('NET/SPLIT')",'Processing Settings'!G215="Aggregation with Linking",'Processing Settings'!G215="Aggregation"),"NET/SPLIT","UNWIND")),"")</f>
        <v/>
      </c>
      <c r="K813" s="120" t="str">
        <f ca="1">IF(A813="XFRA",IF(ISNUMBER(YEAR('Signature Sheet'!$H$31)),'Signature Sheet'!H$31,NOW()),"")</f>
        <v/>
      </c>
      <c r="L813" s="119" t="str">
        <f>IF(A813="XFRA",IFERROR(_xlfn.SWITCH('Processing Settings'!K215,"New","INSERT","Update","UPDATE", "Delete","DELETE"),""),"")</f>
        <v/>
      </c>
    </row>
    <row r="814" spans="1:12">
      <c r="A814" s="119" t="str">
        <f>IF('Processing Settings'!C216="Xetra|Börse Frankfurt","XFRA","")</f>
        <v/>
      </c>
      <c r="B814" s="109" t="str">
        <f>IF('Processing Settings'!C216="Xetra|Börse Frankfurt",'Processing Settings'!A216,"#N/A")</f>
        <v>#N/A</v>
      </c>
      <c r="C814" s="109" t="str">
        <f>IF('Processing Settings'!C216="Xetra|Börse Frankfurt",'Processing Settings'!B216,"#N/A")</f>
        <v>#N/A</v>
      </c>
      <c r="D814" s="110" t="str">
        <f>IF('Processing Settings'!C216="Xetra|Börse Frankfurt",IF('Processing Settings'!D216="CBF(I)","CBL",'Processing Settings'!D216),"#N/A")</f>
        <v>#N/A</v>
      </c>
      <c r="E814" s="113" t="str">
        <f>IF('Processing Settings'!C216="Xetra|Börse Frankfurt",'Processing Settings'!E216,"#N/A")</f>
        <v>#N/A</v>
      </c>
      <c r="F814" s="113" t="str">
        <f>IF('Processing Settings'!C216="Xetra|Börse Frankfurt",'Processing Settings'!F216,"#N/A")</f>
        <v>#N/A</v>
      </c>
      <c r="G814" s="113" t="str">
        <f>IF(AND('Processing Settings'!C216="Xetra|Börse Frankfurt",'Processing Settings'!E216&lt;&gt;""),"DEF","#N/A")</f>
        <v>#N/A</v>
      </c>
      <c r="H814" s="130" t="str">
        <f>IF('Processing Settings'!C216="Xetra|Börse Frankfurt",_xlfn.SWITCH('Processing Settings'!G216,"Aggregation","AGGREGATE","Gross","GROSS","Netting ('UNWIND')","NET","Netting with Strange Nets ('NET/SPLIT')","NET","Aggregation with Linking","AGGREGATE"),"#N/A")</f>
        <v>#N/A</v>
      </c>
      <c r="I814" s="113" t="str">
        <f>IF('Processing Settings'!C216="Xetra|Börse Frankfurt",_xlfn.SWITCH('Processing Settings'!H216,"released","RELEASED","on hold","HOLD"),"#N/A")</f>
        <v>#N/A</v>
      </c>
      <c r="J814" s="129" t="str">
        <f>IF(A814="XFRA",IF('Processing Settings'!G216="Gross","",IF(OR('Processing Settings'!G216="Netting with Strange Nets ('NET/SPLIT')",'Processing Settings'!G216="Aggregation with Linking",'Processing Settings'!G216="Aggregation"),"NET/SPLIT","UNWIND")),"")</f>
        <v/>
      </c>
      <c r="K814" s="120" t="str">
        <f ca="1">IF(A814="XFRA",IF(ISNUMBER(YEAR('Signature Sheet'!$H$31)),'Signature Sheet'!H$31,NOW()),"")</f>
        <v/>
      </c>
      <c r="L814" s="119" t="str">
        <f>IF(A814="XFRA",IFERROR(_xlfn.SWITCH('Processing Settings'!K216,"New","INSERT","Update","UPDATE", "Delete","DELETE"),""),"")</f>
        <v/>
      </c>
    </row>
    <row r="815" spans="1:12">
      <c r="A815" s="119" t="str">
        <f>IF('Processing Settings'!C217="Xetra|Börse Frankfurt","XFRA","")</f>
        <v/>
      </c>
      <c r="B815" s="109" t="str">
        <f>IF('Processing Settings'!C217="Xetra|Börse Frankfurt",'Processing Settings'!A217,"#N/A")</f>
        <v>#N/A</v>
      </c>
      <c r="C815" s="109" t="str">
        <f>IF('Processing Settings'!C217="Xetra|Börse Frankfurt",'Processing Settings'!B217,"#N/A")</f>
        <v>#N/A</v>
      </c>
      <c r="D815" s="110" t="str">
        <f>IF('Processing Settings'!C217="Xetra|Börse Frankfurt",IF('Processing Settings'!D217="CBF(I)","CBL",'Processing Settings'!D217),"#N/A")</f>
        <v>#N/A</v>
      </c>
      <c r="E815" s="113" t="str">
        <f>IF('Processing Settings'!C217="Xetra|Börse Frankfurt",'Processing Settings'!E217,"#N/A")</f>
        <v>#N/A</v>
      </c>
      <c r="F815" s="113" t="str">
        <f>IF('Processing Settings'!C217="Xetra|Börse Frankfurt",'Processing Settings'!F217,"#N/A")</f>
        <v>#N/A</v>
      </c>
      <c r="G815" s="113" t="str">
        <f>IF(AND('Processing Settings'!C217="Xetra|Börse Frankfurt",'Processing Settings'!E217&lt;&gt;""),"DEF","#N/A")</f>
        <v>#N/A</v>
      </c>
      <c r="H815" s="130" t="str">
        <f>IF('Processing Settings'!C217="Xetra|Börse Frankfurt",_xlfn.SWITCH('Processing Settings'!G217,"Aggregation","AGGREGATE","Gross","GROSS","Netting ('UNWIND')","NET","Netting with Strange Nets ('NET/SPLIT')","NET","Aggregation with Linking","AGGREGATE"),"#N/A")</f>
        <v>#N/A</v>
      </c>
      <c r="I815" s="113" t="str">
        <f>IF('Processing Settings'!C217="Xetra|Börse Frankfurt",_xlfn.SWITCH('Processing Settings'!H217,"released","RELEASED","on hold","HOLD"),"#N/A")</f>
        <v>#N/A</v>
      </c>
      <c r="J815" s="129" t="str">
        <f>IF(A815="XFRA",IF('Processing Settings'!G217="Gross","",IF(OR('Processing Settings'!G217="Netting with Strange Nets ('NET/SPLIT')",'Processing Settings'!G217="Aggregation with Linking",'Processing Settings'!G217="Aggregation"),"NET/SPLIT","UNWIND")),"")</f>
        <v/>
      </c>
      <c r="K815" s="120" t="str">
        <f ca="1">IF(A815="XFRA",IF(ISNUMBER(YEAR('Signature Sheet'!$H$31)),'Signature Sheet'!H$31,NOW()),"")</f>
        <v/>
      </c>
      <c r="L815" s="119" t="str">
        <f>IF(A815="XFRA",IFERROR(_xlfn.SWITCH('Processing Settings'!K217,"New","INSERT","Update","UPDATE", "Delete","DELETE"),""),"")</f>
        <v/>
      </c>
    </row>
    <row r="816" spans="1:12">
      <c r="A816" s="119" t="str">
        <f>IF('Processing Settings'!C218="Xetra|Börse Frankfurt","XFRA","")</f>
        <v/>
      </c>
      <c r="B816" s="109" t="str">
        <f>IF('Processing Settings'!C218="Xetra|Börse Frankfurt",'Processing Settings'!A218,"#N/A")</f>
        <v>#N/A</v>
      </c>
      <c r="C816" s="109" t="str">
        <f>IF('Processing Settings'!C218="Xetra|Börse Frankfurt",'Processing Settings'!B218,"#N/A")</f>
        <v>#N/A</v>
      </c>
      <c r="D816" s="110" t="str">
        <f>IF('Processing Settings'!C218="Xetra|Börse Frankfurt",IF('Processing Settings'!D218="CBF(I)","CBL",'Processing Settings'!D218),"#N/A")</f>
        <v>#N/A</v>
      </c>
      <c r="E816" s="113" t="str">
        <f>IF('Processing Settings'!C218="Xetra|Börse Frankfurt",'Processing Settings'!E218,"#N/A")</f>
        <v>#N/A</v>
      </c>
      <c r="F816" s="113" t="str">
        <f>IF('Processing Settings'!C218="Xetra|Börse Frankfurt",'Processing Settings'!F218,"#N/A")</f>
        <v>#N/A</v>
      </c>
      <c r="G816" s="113" t="str">
        <f>IF(AND('Processing Settings'!C218="Xetra|Börse Frankfurt",'Processing Settings'!E218&lt;&gt;""),"DEF","#N/A")</f>
        <v>#N/A</v>
      </c>
      <c r="H816" s="130" t="str">
        <f>IF('Processing Settings'!C218="Xetra|Börse Frankfurt",_xlfn.SWITCH('Processing Settings'!G218,"Aggregation","AGGREGATE","Gross","GROSS","Netting ('UNWIND')","NET","Netting with Strange Nets ('NET/SPLIT')","NET","Aggregation with Linking","AGGREGATE"),"#N/A")</f>
        <v>#N/A</v>
      </c>
      <c r="I816" s="113" t="str">
        <f>IF('Processing Settings'!C218="Xetra|Börse Frankfurt",_xlfn.SWITCH('Processing Settings'!H218,"released","RELEASED","on hold","HOLD"),"#N/A")</f>
        <v>#N/A</v>
      </c>
      <c r="J816" s="129" t="str">
        <f>IF(A816="XFRA",IF('Processing Settings'!G218="Gross","",IF(OR('Processing Settings'!G218="Netting with Strange Nets ('NET/SPLIT')",'Processing Settings'!G218="Aggregation with Linking",'Processing Settings'!G218="Aggregation"),"NET/SPLIT","UNWIND")),"")</f>
        <v/>
      </c>
      <c r="K816" s="120" t="str">
        <f ca="1">IF(A816="XFRA",IF(ISNUMBER(YEAR('Signature Sheet'!$H$31)),'Signature Sheet'!H$31,NOW()),"")</f>
        <v/>
      </c>
      <c r="L816" s="119" t="str">
        <f>IF(A816="XFRA",IFERROR(_xlfn.SWITCH('Processing Settings'!K218,"New","INSERT","Update","UPDATE", "Delete","DELETE"),""),"")</f>
        <v/>
      </c>
    </row>
    <row r="817" spans="1:12">
      <c r="A817" s="119" t="str">
        <f>IF('Processing Settings'!C219="Xetra|Börse Frankfurt","XFRA","")</f>
        <v/>
      </c>
      <c r="B817" s="109" t="str">
        <f>IF('Processing Settings'!C219="Xetra|Börse Frankfurt",'Processing Settings'!A219,"#N/A")</f>
        <v>#N/A</v>
      </c>
      <c r="C817" s="109" t="str">
        <f>IF('Processing Settings'!C219="Xetra|Börse Frankfurt",'Processing Settings'!B219,"#N/A")</f>
        <v>#N/A</v>
      </c>
      <c r="D817" s="110" t="str">
        <f>IF('Processing Settings'!C219="Xetra|Börse Frankfurt",IF('Processing Settings'!D219="CBF(I)","CBL",'Processing Settings'!D219),"#N/A")</f>
        <v>#N/A</v>
      </c>
      <c r="E817" s="113" t="str">
        <f>IF('Processing Settings'!C219="Xetra|Börse Frankfurt",'Processing Settings'!E219,"#N/A")</f>
        <v>#N/A</v>
      </c>
      <c r="F817" s="113" t="str">
        <f>IF('Processing Settings'!C219="Xetra|Börse Frankfurt",'Processing Settings'!F219,"#N/A")</f>
        <v>#N/A</v>
      </c>
      <c r="G817" s="113" t="str">
        <f>IF(AND('Processing Settings'!C219="Xetra|Börse Frankfurt",'Processing Settings'!E219&lt;&gt;""),"DEF","#N/A")</f>
        <v>#N/A</v>
      </c>
      <c r="H817" s="130" t="str">
        <f>IF('Processing Settings'!C219="Xetra|Börse Frankfurt",_xlfn.SWITCH('Processing Settings'!G219,"Aggregation","AGGREGATE","Gross","GROSS","Netting ('UNWIND')","NET","Netting with Strange Nets ('NET/SPLIT')","NET","Aggregation with Linking","AGGREGATE"),"#N/A")</f>
        <v>#N/A</v>
      </c>
      <c r="I817" s="113" t="str">
        <f>IF('Processing Settings'!C219="Xetra|Börse Frankfurt",_xlfn.SWITCH('Processing Settings'!H219,"released","RELEASED","on hold","HOLD"),"#N/A")</f>
        <v>#N/A</v>
      </c>
      <c r="J817" s="129" t="str">
        <f>IF(A817="XFRA",IF('Processing Settings'!G219="Gross","",IF(OR('Processing Settings'!G219="Netting with Strange Nets ('NET/SPLIT')",'Processing Settings'!G219="Aggregation with Linking",'Processing Settings'!G219="Aggregation"),"NET/SPLIT","UNWIND")),"")</f>
        <v/>
      </c>
      <c r="K817" s="120" t="str">
        <f ca="1">IF(A817="XFRA",IF(ISNUMBER(YEAR('Signature Sheet'!$H$31)),'Signature Sheet'!H$31,NOW()),"")</f>
        <v/>
      </c>
      <c r="L817" s="119" t="str">
        <f>IF(A817="XFRA",IFERROR(_xlfn.SWITCH('Processing Settings'!K219,"New","INSERT","Update","UPDATE", "Delete","DELETE"),""),"")</f>
        <v/>
      </c>
    </row>
    <row r="818" spans="1:12">
      <c r="A818" s="119" t="str">
        <f>IF('Processing Settings'!C220="Xetra|Börse Frankfurt","XFRA","")</f>
        <v/>
      </c>
      <c r="B818" s="109" t="str">
        <f>IF('Processing Settings'!C220="Xetra|Börse Frankfurt",'Processing Settings'!A220,"#N/A")</f>
        <v>#N/A</v>
      </c>
      <c r="C818" s="109" t="str">
        <f>IF('Processing Settings'!C220="Xetra|Börse Frankfurt",'Processing Settings'!B220,"#N/A")</f>
        <v>#N/A</v>
      </c>
      <c r="D818" s="110" t="str">
        <f>IF('Processing Settings'!C220="Xetra|Börse Frankfurt",IF('Processing Settings'!D220="CBF(I)","CBL",'Processing Settings'!D220),"#N/A")</f>
        <v>#N/A</v>
      </c>
      <c r="E818" s="113" t="str">
        <f>IF('Processing Settings'!C220="Xetra|Börse Frankfurt",'Processing Settings'!E220,"#N/A")</f>
        <v>#N/A</v>
      </c>
      <c r="F818" s="113" t="str">
        <f>IF('Processing Settings'!C220="Xetra|Börse Frankfurt",'Processing Settings'!F220,"#N/A")</f>
        <v>#N/A</v>
      </c>
      <c r="G818" s="113" t="str">
        <f>IF(AND('Processing Settings'!C220="Xetra|Börse Frankfurt",'Processing Settings'!E220&lt;&gt;""),"DEF","#N/A")</f>
        <v>#N/A</v>
      </c>
      <c r="H818" s="130" t="str">
        <f>IF('Processing Settings'!C220="Xetra|Börse Frankfurt",_xlfn.SWITCH('Processing Settings'!G220,"Aggregation","AGGREGATE","Gross","GROSS","Netting ('UNWIND')","NET","Netting with Strange Nets ('NET/SPLIT')","NET","Aggregation with Linking","AGGREGATE"),"#N/A")</f>
        <v>#N/A</v>
      </c>
      <c r="I818" s="113" t="str">
        <f>IF('Processing Settings'!C220="Xetra|Börse Frankfurt",_xlfn.SWITCH('Processing Settings'!H220,"released","RELEASED","on hold","HOLD"),"#N/A")</f>
        <v>#N/A</v>
      </c>
      <c r="J818" s="129" t="str">
        <f>IF(A818="XFRA",IF('Processing Settings'!G220="Gross","",IF(OR('Processing Settings'!G220="Netting with Strange Nets ('NET/SPLIT')",'Processing Settings'!G220="Aggregation with Linking",'Processing Settings'!G220="Aggregation"),"NET/SPLIT","UNWIND")),"")</f>
        <v/>
      </c>
      <c r="K818" s="120" t="str">
        <f ca="1">IF(A818="XFRA",IF(ISNUMBER(YEAR('Signature Sheet'!$H$31)),'Signature Sheet'!H$31,NOW()),"")</f>
        <v/>
      </c>
      <c r="L818" s="119" t="str">
        <f>IF(A818="XFRA",IFERROR(_xlfn.SWITCH('Processing Settings'!K220,"New","INSERT","Update","UPDATE", "Delete","DELETE"),""),"")</f>
        <v/>
      </c>
    </row>
    <row r="819" spans="1:12">
      <c r="A819" s="119" t="str">
        <f>IF('Processing Settings'!C221="Xetra|Börse Frankfurt","XFRA","")</f>
        <v/>
      </c>
      <c r="B819" s="109" t="str">
        <f>IF('Processing Settings'!C221="Xetra|Börse Frankfurt",'Processing Settings'!A221,"#N/A")</f>
        <v>#N/A</v>
      </c>
      <c r="C819" s="109" t="str">
        <f>IF('Processing Settings'!C221="Xetra|Börse Frankfurt",'Processing Settings'!B221,"#N/A")</f>
        <v>#N/A</v>
      </c>
      <c r="D819" s="110" t="str">
        <f>IF('Processing Settings'!C221="Xetra|Börse Frankfurt",IF('Processing Settings'!D221="CBF(I)","CBL",'Processing Settings'!D221),"#N/A")</f>
        <v>#N/A</v>
      </c>
      <c r="E819" s="113" t="str">
        <f>IF('Processing Settings'!C221="Xetra|Börse Frankfurt",'Processing Settings'!E221,"#N/A")</f>
        <v>#N/A</v>
      </c>
      <c r="F819" s="113" t="str">
        <f>IF('Processing Settings'!C221="Xetra|Börse Frankfurt",'Processing Settings'!F221,"#N/A")</f>
        <v>#N/A</v>
      </c>
      <c r="G819" s="113" t="str">
        <f>IF(AND('Processing Settings'!C221="Xetra|Börse Frankfurt",'Processing Settings'!E221&lt;&gt;""),"DEF","#N/A")</f>
        <v>#N/A</v>
      </c>
      <c r="H819" s="130" t="str">
        <f>IF('Processing Settings'!C221="Xetra|Börse Frankfurt",_xlfn.SWITCH('Processing Settings'!G221,"Aggregation","AGGREGATE","Gross","GROSS","Netting ('UNWIND')","NET","Netting with Strange Nets ('NET/SPLIT')","NET","Aggregation with Linking","AGGREGATE"),"#N/A")</f>
        <v>#N/A</v>
      </c>
      <c r="I819" s="113" t="str">
        <f>IF('Processing Settings'!C221="Xetra|Börse Frankfurt",_xlfn.SWITCH('Processing Settings'!H221,"released","RELEASED","on hold","HOLD"),"#N/A")</f>
        <v>#N/A</v>
      </c>
      <c r="J819" s="129" t="str">
        <f>IF(A819="XFRA",IF('Processing Settings'!G221="Gross","",IF(OR('Processing Settings'!G221="Netting with Strange Nets ('NET/SPLIT')",'Processing Settings'!G221="Aggregation with Linking",'Processing Settings'!G221="Aggregation"),"NET/SPLIT","UNWIND")),"")</f>
        <v/>
      </c>
      <c r="K819" s="120" t="str">
        <f ca="1">IF(A819="XFRA",IF(ISNUMBER(YEAR('Signature Sheet'!$H$31)),'Signature Sheet'!H$31,NOW()),"")</f>
        <v/>
      </c>
      <c r="L819" s="119" t="str">
        <f>IF(A819="XFRA",IFERROR(_xlfn.SWITCH('Processing Settings'!K221,"New","INSERT","Update","UPDATE", "Delete","DELETE"),""),"")</f>
        <v/>
      </c>
    </row>
    <row r="820" spans="1:12">
      <c r="A820" s="119" t="str">
        <f>IF('Processing Settings'!C222="Xetra|Börse Frankfurt","XFRA","")</f>
        <v/>
      </c>
      <c r="B820" s="109" t="str">
        <f>IF('Processing Settings'!C222="Xetra|Börse Frankfurt",'Processing Settings'!A222,"#N/A")</f>
        <v>#N/A</v>
      </c>
      <c r="C820" s="109" t="str">
        <f>IF('Processing Settings'!C222="Xetra|Börse Frankfurt",'Processing Settings'!B222,"#N/A")</f>
        <v>#N/A</v>
      </c>
      <c r="D820" s="110" t="str">
        <f>IF('Processing Settings'!C222="Xetra|Börse Frankfurt",IF('Processing Settings'!D222="CBF(I)","CBL",'Processing Settings'!D222),"#N/A")</f>
        <v>#N/A</v>
      </c>
      <c r="E820" s="113" t="str">
        <f>IF('Processing Settings'!C222="Xetra|Börse Frankfurt",'Processing Settings'!E222,"#N/A")</f>
        <v>#N/A</v>
      </c>
      <c r="F820" s="113" t="str">
        <f>IF('Processing Settings'!C222="Xetra|Börse Frankfurt",'Processing Settings'!F222,"#N/A")</f>
        <v>#N/A</v>
      </c>
      <c r="G820" s="113" t="str">
        <f>IF(AND('Processing Settings'!C222="Xetra|Börse Frankfurt",'Processing Settings'!E222&lt;&gt;""),"DEF","#N/A")</f>
        <v>#N/A</v>
      </c>
      <c r="H820" s="130" t="str">
        <f>IF('Processing Settings'!C222="Xetra|Börse Frankfurt",_xlfn.SWITCH('Processing Settings'!G222,"Aggregation","AGGREGATE","Gross","GROSS","Netting ('UNWIND')","NET","Netting with Strange Nets ('NET/SPLIT')","NET","Aggregation with Linking","AGGREGATE"),"#N/A")</f>
        <v>#N/A</v>
      </c>
      <c r="I820" s="113" t="str">
        <f>IF('Processing Settings'!C222="Xetra|Börse Frankfurt",_xlfn.SWITCH('Processing Settings'!H222,"released","RELEASED","on hold","HOLD"),"#N/A")</f>
        <v>#N/A</v>
      </c>
      <c r="J820" s="129" t="str">
        <f>IF(A820="XFRA",IF('Processing Settings'!G222="Gross","",IF(OR('Processing Settings'!G222="Netting with Strange Nets ('NET/SPLIT')",'Processing Settings'!G222="Aggregation with Linking",'Processing Settings'!G222="Aggregation"),"NET/SPLIT","UNWIND")),"")</f>
        <v/>
      </c>
      <c r="K820" s="120" t="str">
        <f ca="1">IF(A820="XFRA",IF(ISNUMBER(YEAR('Signature Sheet'!$H$31)),'Signature Sheet'!H$31,NOW()),"")</f>
        <v/>
      </c>
      <c r="L820" s="119" t="str">
        <f>IF(A820="XFRA",IFERROR(_xlfn.SWITCH('Processing Settings'!K222,"New","INSERT","Update","UPDATE", "Delete","DELETE"),""),"")</f>
        <v/>
      </c>
    </row>
    <row r="821" spans="1:12">
      <c r="A821" s="119" t="str">
        <f>IF('Processing Settings'!C223="Xetra|Börse Frankfurt","XFRA","")</f>
        <v/>
      </c>
      <c r="B821" s="109" t="str">
        <f>IF('Processing Settings'!C223="Xetra|Börse Frankfurt",'Processing Settings'!A223,"#N/A")</f>
        <v>#N/A</v>
      </c>
      <c r="C821" s="109" t="str">
        <f>IF('Processing Settings'!C223="Xetra|Börse Frankfurt",'Processing Settings'!B223,"#N/A")</f>
        <v>#N/A</v>
      </c>
      <c r="D821" s="110" t="str">
        <f>IF('Processing Settings'!C223="Xetra|Börse Frankfurt",IF('Processing Settings'!D223="CBF(I)","CBL",'Processing Settings'!D223),"#N/A")</f>
        <v>#N/A</v>
      </c>
      <c r="E821" s="113" t="str">
        <f>IF('Processing Settings'!C223="Xetra|Börse Frankfurt",'Processing Settings'!E223,"#N/A")</f>
        <v>#N/A</v>
      </c>
      <c r="F821" s="113" t="str">
        <f>IF('Processing Settings'!C223="Xetra|Börse Frankfurt",'Processing Settings'!F223,"#N/A")</f>
        <v>#N/A</v>
      </c>
      <c r="G821" s="113" t="str">
        <f>IF(AND('Processing Settings'!C223="Xetra|Börse Frankfurt",'Processing Settings'!E223&lt;&gt;""),"DEF","#N/A")</f>
        <v>#N/A</v>
      </c>
      <c r="H821" s="130" t="str">
        <f>IF('Processing Settings'!C223="Xetra|Börse Frankfurt",_xlfn.SWITCH('Processing Settings'!G223,"Aggregation","AGGREGATE","Gross","GROSS","Netting ('UNWIND')","NET","Netting with Strange Nets ('NET/SPLIT')","NET","Aggregation with Linking","AGGREGATE"),"#N/A")</f>
        <v>#N/A</v>
      </c>
      <c r="I821" s="113" t="str">
        <f>IF('Processing Settings'!C223="Xetra|Börse Frankfurt",_xlfn.SWITCH('Processing Settings'!H223,"released","RELEASED","on hold","HOLD"),"#N/A")</f>
        <v>#N/A</v>
      </c>
      <c r="J821" s="129" t="str">
        <f>IF(A821="XFRA",IF('Processing Settings'!G223="Gross","",IF(OR('Processing Settings'!G223="Netting with Strange Nets ('NET/SPLIT')",'Processing Settings'!G223="Aggregation with Linking",'Processing Settings'!G223="Aggregation"),"NET/SPLIT","UNWIND")),"")</f>
        <v/>
      </c>
      <c r="K821" s="120" t="str">
        <f ca="1">IF(A821="XFRA",IF(ISNUMBER(YEAR('Signature Sheet'!$H$31)),'Signature Sheet'!H$31,NOW()),"")</f>
        <v/>
      </c>
      <c r="L821" s="119" t="str">
        <f>IF(A821="XFRA",IFERROR(_xlfn.SWITCH('Processing Settings'!K223,"New","INSERT","Update","UPDATE", "Delete","DELETE"),""),"")</f>
        <v/>
      </c>
    </row>
    <row r="822" spans="1:12">
      <c r="A822" s="119" t="str">
        <f>IF('Processing Settings'!C224="Xetra|Börse Frankfurt","XFRA","")</f>
        <v/>
      </c>
      <c r="B822" s="109" t="str">
        <f>IF('Processing Settings'!C224="Xetra|Börse Frankfurt",'Processing Settings'!A224,"#N/A")</f>
        <v>#N/A</v>
      </c>
      <c r="C822" s="109" t="str">
        <f>IF('Processing Settings'!C224="Xetra|Börse Frankfurt",'Processing Settings'!B224,"#N/A")</f>
        <v>#N/A</v>
      </c>
      <c r="D822" s="110" t="str">
        <f>IF('Processing Settings'!C224="Xetra|Börse Frankfurt",IF('Processing Settings'!D224="CBF(I)","CBL",'Processing Settings'!D224),"#N/A")</f>
        <v>#N/A</v>
      </c>
      <c r="E822" s="113" t="str">
        <f>IF('Processing Settings'!C224="Xetra|Börse Frankfurt",'Processing Settings'!E224,"#N/A")</f>
        <v>#N/A</v>
      </c>
      <c r="F822" s="113" t="str">
        <f>IF('Processing Settings'!C224="Xetra|Börse Frankfurt",'Processing Settings'!F224,"#N/A")</f>
        <v>#N/A</v>
      </c>
      <c r="G822" s="113" t="str">
        <f>IF(AND('Processing Settings'!C224="Xetra|Börse Frankfurt",'Processing Settings'!E224&lt;&gt;""),"DEF","#N/A")</f>
        <v>#N/A</v>
      </c>
      <c r="H822" s="130" t="str">
        <f>IF('Processing Settings'!C224="Xetra|Börse Frankfurt",_xlfn.SWITCH('Processing Settings'!G224,"Aggregation","AGGREGATE","Gross","GROSS","Netting ('UNWIND')","NET","Netting with Strange Nets ('NET/SPLIT')","NET","Aggregation with Linking","AGGREGATE"),"#N/A")</f>
        <v>#N/A</v>
      </c>
      <c r="I822" s="113" t="str">
        <f>IF('Processing Settings'!C224="Xetra|Börse Frankfurt",_xlfn.SWITCH('Processing Settings'!H224,"released","RELEASED","on hold","HOLD"),"#N/A")</f>
        <v>#N/A</v>
      </c>
      <c r="J822" s="129" t="str">
        <f>IF(A822="XFRA",IF('Processing Settings'!G224="Gross","",IF(OR('Processing Settings'!G224="Netting with Strange Nets ('NET/SPLIT')",'Processing Settings'!G224="Aggregation with Linking",'Processing Settings'!G224="Aggregation"),"NET/SPLIT","UNWIND")),"")</f>
        <v/>
      </c>
      <c r="K822" s="120" t="str">
        <f ca="1">IF(A822="XFRA",IF(ISNUMBER(YEAR('Signature Sheet'!$H$31)),'Signature Sheet'!H$31,NOW()),"")</f>
        <v/>
      </c>
      <c r="L822" s="119" t="str">
        <f>IF(A822="XFRA",IFERROR(_xlfn.SWITCH('Processing Settings'!K224,"New","INSERT","Update","UPDATE", "Delete","DELETE"),""),"")</f>
        <v/>
      </c>
    </row>
    <row r="823" spans="1:12">
      <c r="A823" s="119" t="str">
        <f>IF('Processing Settings'!C225="Xetra|Börse Frankfurt","XFRA","")</f>
        <v/>
      </c>
      <c r="B823" s="109" t="str">
        <f>IF('Processing Settings'!C225="Xetra|Börse Frankfurt",'Processing Settings'!A225,"#N/A")</f>
        <v>#N/A</v>
      </c>
      <c r="C823" s="109" t="str">
        <f>IF('Processing Settings'!C225="Xetra|Börse Frankfurt",'Processing Settings'!B225,"#N/A")</f>
        <v>#N/A</v>
      </c>
      <c r="D823" s="110" t="str">
        <f>IF('Processing Settings'!C225="Xetra|Börse Frankfurt",IF('Processing Settings'!D225="CBF(I)","CBL",'Processing Settings'!D225),"#N/A")</f>
        <v>#N/A</v>
      </c>
      <c r="E823" s="113" t="str">
        <f>IF('Processing Settings'!C225="Xetra|Börse Frankfurt",'Processing Settings'!E225,"#N/A")</f>
        <v>#N/A</v>
      </c>
      <c r="F823" s="113" t="str">
        <f>IF('Processing Settings'!C225="Xetra|Börse Frankfurt",'Processing Settings'!F225,"#N/A")</f>
        <v>#N/A</v>
      </c>
      <c r="G823" s="113" t="str">
        <f>IF(AND('Processing Settings'!C225="Xetra|Börse Frankfurt",'Processing Settings'!E225&lt;&gt;""),"DEF","#N/A")</f>
        <v>#N/A</v>
      </c>
      <c r="H823" s="130" t="str">
        <f>IF('Processing Settings'!C225="Xetra|Börse Frankfurt",_xlfn.SWITCH('Processing Settings'!G225,"Aggregation","AGGREGATE","Gross","GROSS","Netting ('UNWIND')","NET","Netting with Strange Nets ('NET/SPLIT')","NET","Aggregation with Linking","AGGREGATE"),"#N/A")</f>
        <v>#N/A</v>
      </c>
      <c r="I823" s="113" t="str">
        <f>IF('Processing Settings'!C225="Xetra|Börse Frankfurt",_xlfn.SWITCH('Processing Settings'!H225,"released","RELEASED","on hold","HOLD"),"#N/A")</f>
        <v>#N/A</v>
      </c>
      <c r="J823" s="129" t="str">
        <f>IF(A823="XFRA",IF('Processing Settings'!G225="Gross","",IF(OR('Processing Settings'!G225="Netting with Strange Nets ('NET/SPLIT')",'Processing Settings'!G225="Aggregation with Linking",'Processing Settings'!G225="Aggregation"),"NET/SPLIT","UNWIND")),"")</f>
        <v/>
      </c>
      <c r="K823" s="120" t="str">
        <f ca="1">IF(A823="XFRA",IF(ISNUMBER(YEAR('Signature Sheet'!$H$31)),'Signature Sheet'!H$31,NOW()),"")</f>
        <v/>
      </c>
      <c r="L823" s="119" t="str">
        <f>IF(A823="XFRA",IFERROR(_xlfn.SWITCH('Processing Settings'!K225,"New","INSERT","Update","UPDATE", "Delete","DELETE"),""),"")</f>
        <v/>
      </c>
    </row>
    <row r="824" spans="1:12">
      <c r="A824" s="119" t="str">
        <f>IF('Processing Settings'!C226="Xetra|Börse Frankfurt","XFRA","")</f>
        <v/>
      </c>
      <c r="B824" s="109" t="str">
        <f>IF('Processing Settings'!C226="Xetra|Börse Frankfurt",'Processing Settings'!A226,"#N/A")</f>
        <v>#N/A</v>
      </c>
      <c r="C824" s="109" t="str">
        <f>IF('Processing Settings'!C226="Xetra|Börse Frankfurt",'Processing Settings'!B226,"#N/A")</f>
        <v>#N/A</v>
      </c>
      <c r="D824" s="110" t="str">
        <f>IF('Processing Settings'!C226="Xetra|Börse Frankfurt",IF('Processing Settings'!D226="CBF(I)","CBL",'Processing Settings'!D226),"#N/A")</f>
        <v>#N/A</v>
      </c>
      <c r="E824" s="113" t="str">
        <f>IF('Processing Settings'!C226="Xetra|Börse Frankfurt",'Processing Settings'!E226,"#N/A")</f>
        <v>#N/A</v>
      </c>
      <c r="F824" s="113" t="str">
        <f>IF('Processing Settings'!C226="Xetra|Börse Frankfurt",'Processing Settings'!F226,"#N/A")</f>
        <v>#N/A</v>
      </c>
      <c r="G824" s="113" t="str">
        <f>IF(AND('Processing Settings'!C226="Xetra|Börse Frankfurt",'Processing Settings'!E226&lt;&gt;""),"DEF","#N/A")</f>
        <v>#N/A</v>
      </c>
      <c r="H824" s="130" t="str">
        <f>IF('Processing Settings'!C226="Xetra|Börse Frankfurt",_xlfn.SWITCH('Processing Settings'!G226,"Aggregation","AGGREGATE","Gross","GROSS","Netting ('UNWIND')","NET","Netting with Strange Nets ('NET/SPLIT')","NET","Aggregation with Linking","AGGREGATE"),"#N/A")</f>
        <v>#N/A</v>
      </c>
      <c r="I824" s="113" t="str">
        <f>IF('Processing Settings'!C226="Xetra|Börse Frankfurt",_xlfn.SWITCH('Processing Settings'!H226,"released","RELEASED","on hold","HOLD"),"#N/A")</f>
        <v>#N/A</v>
      </c>
      <c r="J824" s="129" t="str">
        <f>IF(A824="XFRA",IF('Processing Settings'!G226="Gross","",IF(OR('Processing Settings'!G226="Netting with Strange Nets ('NET/SPLIT')",'Processing Settings'!G226="Aggregation with Linking",'Processing Settings'!G226="Aggregation"),"NET/SPLIT","UNWIND")),"")</f>
        <v/>
      </c>
      <c r="K824" s="120" t="str">
        <f ca="1">IF(A824="XFRA",IF(ISNUMBER(YEAR('Signature Sheet'!$H$31)),'Signature Sheet'!H$31,NOW()),"")</f>
        <v/>
      </c>
      <c r="L824" s="119" t="str">
        <f>IF(A824="XFRA",IFERROR(_xlfn.SWITCH('Processing Settings'!K226,"New","INSERT","Update","UPDATE", "Delete","DELETE"),""),"")</f>
        <v/>
      </c>
    </row>
    <row r="825" spans="1:12">
      <c r="A825" s="119" t="str">
        <f>IF('Processing Settings'!C227="Xetra|Börse Frankfurt","XFRA","")</f>
        <v/>
      </c>
      <c r="B825" s="109" t="str">
        <f>IF('Processing Settings'!C227="Xetra|Börse Frankfurt",'Processing Settings'!A227,"#N/A")</f>
        <v>#N/A</v>
      </c>
      <c r="C825" s="109" t="str">
        <f>IF('Processing Settings'!C227="Xetra|Börse Frankfurt",'Processing Settings'!B227,"#N/A")</f>
        <v>#N/A</v>
      </c>
      <c r="D825" s="110" t="str">
        <f>IF('Processing Settings'!C227="Xetra|Börse Frankfurt",IF('Processing Settings'!D227="CBF(I)","CBL",'Processing Settings'!D227),"#N/A")</f>
        <v>#N/A</v>
      </c>
      <c r="E825" s="113" t="str">
        <f>IF('Processing Settings'!C227="Xetra|Börse Frankfurt",'Processing Settings'!E227,"#N/A")</f>
        <v>#N/A</v>
      </c>
      <c r="F825" s="113" t="str">
        <f>IF('Processing Settings'!C227="Xetra|Börse Frankfurt",'Processing Settings'!F227,"#N/A")</f>
        <v>#N/A</v>
      </c>
      <c r="G825" s="113" t="str">
        <f>IF(AND('Processing Settings'!C227="Xetra|Börse Frankfurt",'Processing Settings'!E227&lt;&gt;""),"DEF","#N/A")</f>
        <v>#N/A</v>
      </c>
      <c r="H825" s="130" t="str">
        <f>IF('Processing Settings'!C227="Xetra|Börse Frankfurt",_xlfn.SWITCH('Processing Settings'!G227,"Aggregation","AGGREGATE","Gross","GROSS","Netting ('UNWIND')","NET","Netting with Strange Nets ('NET/SPLIT')","NET","Aggregation with Linking","AGGREGATE"),"#N/A")</f>
        <v>#N/A</v>
      </c>
      <c r="I825" s="113" t="str">
        <f>IF('Processing Settings'!C227="Xetra|Börse Frankfurt",_xlfn.SWITCH('Processing Settings'!H227,"released","RELEASED","on hold","HOLD"),"#N/A")</f>
        <v>#N/A</v>
      </c>
      <c r="J825" s="129" t="str">
        <f>IF(A825="XFRA",IF('Processing Settings'!G227="Gross","",IF(OR('Processing Settings'!G227="Netting with Strange Nets ('NET/SPLIT')",'Processing Settings'!G227="Aggregation with Linking",'Processing Settings'!G227="Aggregation"),"NET/SPLIT","UNWIND")),"")</f>
        <v/>
      </c>
      <c r="K825" s="120" t="str">
        <f ca="1">IF(A825="XFRA",IF(ISNUMBER(YEAR('Signature Sheet'!$H$31)),'Signature Sheet'!H$31,NOW()),"")</f>
        <v/>
      </c>
      <c r="L825" s="119" t="str">
        <f>IF(A825="XFRA",IFERROR(_xlfn.SWITCH('Processing Settings'!K227,"New","INSERT","Update","UPDATE", "Delete","DELETE"),""),"")</f>
        <v/>
      </c>
    </row>
    <row r="826" spans="1:12">
      <c r="A826" s="119" t="str">
        <f>IF('Processing Settings'!C228="Xetra|Börse Frankfurt","XFRA","")</f>
        <v/>
      </c>
      <c r="B826" s="109" t="str">
        <f>IF('Processing Settings'!C228="Xetra|Börse Frankfurt",'Processing Settings'!A228,"#N/A")</f>
        <v>#N/A</v>
      </c>
      <c r="C826" s="109" t="str">
        <f>IF('Processing Settings'!C228="Xetra|Börse Frankfurt",'Processing Settings'!B228,"#N/A")</f>
        <v>#N/A</v>
      </c>
      <c r="D826" s="110" t="str">
        <f>IF('Processing Settings'!C228="Xetra|Börse Frankfurt",IF('Processing Settings'!D228="CBF(I)","CBL",'Processing Settings'!D228),"#N/A")</f>
        <v>#N/A</v>
      </c>
      <c r="E826" s="113" t="str">
        <f>IF('Processing Settings'!C228="Xetra|Börse Frankfurt",'Processing Settings'!E228,"#N/A")</f>
        <v>#N/A</v>
      </c>
      <c r="F826" s="113" t="str">
        <f>IF('Processing Settings'!C228="Xetra|Börse Frankfurt",'Processing Settings'!F228,"#N/A")</f>
        <v>#N/A</v>
      </c>
      <c r="G826" s="113" t="str">
        <f>IF(AND('Processing Settings'!C228="Xetra|Börse Frankfurt",'Processing Settings'!E228&lt;&gt;""),"DEF","#N/A")</f>
        <v>#N/A</v>
      </c>
      <c r="H826" s="130" t="str">
        <f>IF('Processing Settings'!C228="Xetra|Börse Frankfurt",_xlfn.SWITCH('Processing Settings'!G228,"Aggregation","AGGREGATE","Gross","GROSS","Netting ('UNWIND')","NET","Netting with Strange Nets ('NET/SPLIT')","NET","Aggregation with Linking","AGGREGATE"),"#N/A")</f>
        <v>#N/A</v>
      </c>
      <c r="I826" s="113" t="str">
        <f>IF('Processing Settings'!C228="Xetra|Börse Frankfurt",_xlfn.SWITCH('Processing Settings'!H228,"released","RELEASED","on hold","HOLD"),"#N/A")</f>
        <v>#N/A</v>
      </c>
      <c r="J826" s="129" t="str">
        <f>IF(A826="XFRA",IF('Processing Settings'!G228="Gross","",IF(OR('Processing Settings'!G228="Netting with Strange Nets ('NET/SPLIT')",'Processing Settings'!G228="Aggregation with Linking",'Processing Settings'!G228="Aggregation"),"NET/SPLIT","UNWIND")),"")</f>
        <v/>
      </c>
      <c r="K826" s="120" t="str">
        <f ca="1">IF(A826="XFRA",IF(ISNUMBER(YEAR('Signature Sheet'!$H$31)),'Signature Sheet'!H$31,NOW()),"")</f>
        <v/>
      </c>
      <c r="L826" s="119" t="str">
        <f>IF(A826="XFRA",IFERROR(_xlfn.SWITCH('Processing Settings'!K228,"New","INSERT","Update","UPDATE", "Delete","DELETE"),""),"")</f>
        <v/>
      </c>
    </row>
    <row r="827" spans="1:12">
      <c r="A827" s="119" t="str">
        <f>IF('Processing Settings'!C229="Xetra|Börse Frankfurt","XFRA","")</f>
        <v/>
      </c>
      <c r="B827" s="109" t="str">
        <f>IF('Processing Settings'!C229="Xetra|Börse Frankfurt",'Processing Settings'!A229,"#N/A")</f>
        <v>#N/A</v>
      </c>
      <c r="C827" s="109" t="str">
        <f>IF('Processing Settings'!C229="Xetra|Börse Frankfurt",'Processing Settings'!B229,"#N/A")</f>
        <v>#N/A</v>
      </c>
      <c r="D827" s="110" t="str">
        <f>IF('Processing Settings'!C229="Xetra|Börse Frankfurt",IF('Processing Settings'!D229="CBF(I)","CBL",'Processing Settings'!D229),"#N/A")</f>
        <v>#N/A</v>
      </c>
      <c r="E827" s="113" t="str">
        <f>IF('Processing Settings'!C229="Xetra|Börse Frankfurt",'Processing Settings'!E229,"#N/A")</f>
        <v>#N/A</v>
      </c>
      <c r="F827" s="113" t="str">
        <f>IF('Processing Settings'!C229="Xetra|Börse Frankfurt",'Processing Settings'!F229,"#N/A")</f>
        <v>#N/A</v>
      </c>
      <c r="G827" s="113" t="str">
        <f>IF(AND('Processing Settings'!C229="Xetra|Börse Frankfurt",'Processing Settings'!E229&lt;&gt;""),"DEF","#N/A")</f>
        <v>#N/A</v>
      </c>
      <c r="H827" s="130" t="str">
        <f>IF('Processing Settings'!C229="Xetra|Börse Frankfurt",_xlfn.SWITCH('Processing Settings'!G229,"Aggregation","AGGREGATE","Gross","GROSS","Netting ('UNWIND')","NET","Netting with Strange Nets ('NET/SPLIT')","NET","Aggregation with Linking","AGGREGATE"),"#N/A")</f>
        <v>#N/A</v>
      </c>
      <c r="I827" s="113" t="str">
        <f>IF('Processing Settings'!C229="Xetra|Börse Frankfurt",_xlfn.SWITCH('Processing Settings'!H229,"released","RELEASED","on hold","HOLD"),"#N/A")</f>
        <v>#N/A</v>
      </c>
      <c r="J827" s="129" t="str">
        <f>IF(A827="XFRA",IF('Processing Settings'!G229="Gross","",IF(OR('Processing Settings'!G229="Netting with Strange Nets ('NET/SPLIT')",'Processing Settings'!G229="Aggregation with Linking",'Processing Settings'!G229="Aggregation"),"NET/SPLIT","UNWIND")),"")</f>
        <v/>
      </c>
      <c r="K827" s="120" t="str">
        <f ca="1">IF(A827="XFRA",IF(ISNUMBER(YEAR('Signature Sheet'!$H$31)),'Signature Sheet'!H$31,NOW()),"")</f>
        <v/>
      </c>
      <c r="L827" s="119" t="str">
        <f>IF(A827="XFRA",IFERROR(_xlfn.SWITCH('Processing Settings'!K229,"New","INSERT","Update","UPDATE", "Delete","DELETE"),""),"")</f>
        <v/>
      </c>
    </row>
    <row r="828" spans="1:12">
      <c r="A828" s="119" t="str">
        <f>IF('Processing Settings'!C230="Xetra|Börse Frankfurt","XFRA","")</f>
        <v/>
      </c>
      <c r="B828" s="109" t="str">
        <f>IF('Processing Settings'!C230="Xetra|Börse Frankfurt",'Processing Settings'!A230,"#N/A")</f>
        <v>#N/A</v>
      </c>
      <c r="C828" s="109" t="str">
        <f>IF('Processing Settings'!C230="Xetra|Börse Frankfurt",'Processing Settings'!B230,"#N/A")</f>
        <v>#N/A</v>
      </c>
      <c r="D828" s="110" t="str">
        <f>IF('Processing Settings'!C230="Xetra|Börse Frankfurt",IF('Processing Settings'!D230="CBF(I)","CBL",'Processing Settings'!D230),"#N/A")</f>
        <v>#N/A</v>
      </c>
      <c r="E828" s="113" t="str">
        <f>IF('Processing Settings'!C230="Xetra|Börse Frankfurt",'Processing Settings'!E230,"#N/A")</f>
        <v>#N/A</v>
      </c>
      <c r="F828" s="113" t="str">
        <f>IF('Processing Settings'!C230="Xetra|Börse Frankfurt",'Processing Settings'!F230,"#N/A")</f>
        <v>#N/A</v>
      </c>
      <c r="G828" s="113" t="str">
        <f>IF(AND('Processing Settings'!C230="Xetra|Börse Frankfurt",'Processing Settings'!E230&lt;&gt;""),"DEF","#N/A")</f>
        <v>#N/A</v>
      </c>
      <c r="H828" s="130" t="str">
        <f>IF('Processing Settings'!C230="Xetra|Börse Frankfurt",_xlfn.SWITCH('Processing Settings'!G230,"Aggregation","AGGREGATE","Gross","GROSS","Netting ('UNWIND')","NET","Netting with Strange Nets ('NET/SPLIT')","NET","Aggregation with Linking","AGGREGATE"),"#N/A")</f>
        <v>#N/A</v>
      </c>
      <c r="I828" s="113" t="str">
        <f>IF('Processing Settings'!C230="Xetra|Börse Frankfurt",_xlfn.SWITCH('Processing Settings'!H230,"released","RELEASED","on hold","HOLD"),"#N/A")</f>
        <v>#N/A</v>
      </c>
      <c r="J828" s="129" t="str">
        <f>IF(A828="XFRA",IF('Processing Settings'!G230="Gross","",IF(OR('Processing Settings'!G230="Netting with Strange Nets ('NET/SPLIT')",'Processing Settings'!G230="Aggregation with Linking",'Processing Settings'!G230="Aggregation"),"NET/SPLIT","UNWIND")),"")</f>
        <v/>
      </c>
      <c r="K828" s="120" t="str">
        <f ca="1">IF(A828="XFRA",IF(ISNUMBER(YEAR('Signature Sheet'!$H$31)),'Signature Sheet'!H$31,NOW()),"")</f>
        <v/>
      </c>
      <c r="L828" s="119" t="str">
        <f>IF(A828="XFRA",IFERROR(_xlfn.SWITCH('Processing Settings'!K230,"New","INSERT","Update","UPDATE", "Delete","DELETE"),""),"")</f>
        <v/>
      </c>
    </row>
    <row r="829" spans="1:12">
      <c r="A829" s="119" t="str">
        <f>IF('Processing Settings'!C231="Xetra|Börse Frankfurt","XFRA","")</f>
        <v/>
      </c>
      <c r="B829" s="109" t="str">
        <f>IF('Processing Settings'!C231="Xetra|Börse Frankfurt",'Processing Settings'!A231,"#N/A")</f>
        <v>#N/A</v>
      </c>
      <c r="C829" s="109" t="str">
        <f>IF('Processing Settings'!C231="Xetra|Börse Frankfurt",'Processing Settings'!B231,"#N/A")</f>
        <v>#N/A</v>
      </c>
      <c r="D829" s="110" t="str">
        <f>IF('Processing Settings'!C231="Xetra|Börse Frankfurt",IF('Processing Settings'!D231="CBF(I)","CBL",'Processing Settings'!D231),"#N/A")</f>
        <v>#N/A</v>
      </c>
      <c r="E829" s="113" t="str">
        <f>IF('Processing Settings'!C231="Xetra|Börse Frankfurt",'Processing Settings'!E231,"#N/A")</f>
        <v>#N/A</v>
      </c>
      <c r="F829" s="113" t="str">
        <f>IF('Processing Settings'!C231="Xetra|Börse Frankfurt",'Processing Settings'!F231,"#N/A")</f>
        <v>#N/A</v>
      </c>
      <c r="G829" s="113" t="str">
        <f>IF(AND('Processing Settings'!C231="Xetra|Börse Frankfurt",'Processing Settings'!E231&lt;&gt;""),"DEF","#N/A")</f>
        <v>#N/A</v>
      </c>
      <c r="H829" s="130" t="str">
        <f>IF('Processing Settings'!C231="Xetra|Börse Frankfurt",_xlfn.SWITCH('Processing Settings'!G231,"Aggregation","AGGREGATE","Gross","GROSS","Netting ('UNWIND')","NET","Netting with Strange Nets ('NET/SPLIT')","NET","Aggregation with Linking","AGGREGATE"),"#N/A")</f>
        <v>#N/A</v>
      </c>
      <c r="I829" s="113" t="str">
        <f>IF('Processing Settings'!C231="Xetra|Börse Frankfurt",_xlfn.SWITCH('Processing Settings'!H231,"released","RELEASED","on hold","HOLD"),"#N/A")</f>
        <v>#N/A</v>
      </c>
      <c r="J829" s="129" t="str">
        <f>IF(A829="XFRA",IF('Processing Settings'!G231="Gross","",IF(OR('Processing Settings'!G231="Netting with Strange Nets ('NET/SPLIT')",'Processing Settings'!G231="Aggregation with Linking",'Processing Settings'!G231="Aggregation"),"NET/SPLIT","UNWIND")),"")</f>
        <v/>
      </c>
      <c r="K829" s="120" t="str">
        <f ca="1">IF(A829="XFRA",IF(ISNUMBER(YEAR('Signature Sheet'!$H$31)),'Signature Sheet'!H$31,NOW()),"")</f>
        <v/>
      </c>
      <c r="L829" s="119" t="str">
        <f>IF(A829="XFRA",IFERROR(_xlfn.SWITCH('Processing Settings'!K231,"New","INSERT","Update","UPDATE", "Delete","DELETE"),""),"")</f>
        <v/>
      </c>
    </row>
    <row r="830" spans="1:12">
      <c r="A830" s="119" t="str">
        <f>IF('Processing Settings'!C232="Xetra|Börse Frankfurt","XFRA","")</f>
        <v/>
      </c>
      <c r="B830" s="109" t="str">
        <f>IF('Processing Settings'!C232="Xetra|Börse Frankfurt",'Processing Settings'!A232,"#N/A")</f>
        <v>#N/A</v>
      </c>
      <c r="C830" s="109" t="str">
        <f>IF('Processing Settings'!C232="Xetra|Börse Frankfurt",'Processing Settings'!B232,"#N/A")</f>
        <v>#N/A</v>
      </c>
      <c r="D830" s="110" t="str">
        <f>IF('Processing Settings'!C232="Xetra|Börse Frankfurt",IF('Processing Settings'!D232="CBF(I)","CBL",'Processing Settings'!D232),"#N/A")</f>
        <v>#N/A</v>
      </c>
      <c r="E830" s="113" t="str">
        <f>IF('Processing Settings'!C232="Xetra|Börse Frankfurt",'Processing Settings'!E232,"#N/A")</f>
        <v>#N/A</v>
      </c>
      <c r="F830" s="113" t="str">
        <f>IF('Processing Settings'!C232="Xetra|Börse Frankfurt",'Processing Settings'!F232,"#N/A")</f>
        <v>#N/A</v>
      </c>
      <c r="G830" s="113" t="str">
        <f>IF(AND('Processing Settings'!C232="Xetra|Börse Frankfurt",'Processing Settings'!E232&lt;&gt;""),"DEF","#N/A")</f>
        <v>#N/A</v>
      </c>
      <c r="H830" s="130" t="str">
        <f>IF('Processing Settings'!C232="Xetra|Börse Frankfurt",_xlfn.SWITCH('Processing Settings'!G232,"Aggregation","AGGREGATE","Gross","GROSS","Netting ('UNWIND')","NET","Netting with Strange Nets ('NET/SPLIT')","NET","Aggregation with Linking","AGGREGATE"),"#N/A")</f>
        <v>#N/A</v>
      </c>
      <c r="I830" s="113" t="str">
        <f>IF('Processing Settings'!C232="Xetra|Börse Frankfurt",_xlfn.SWITCH('Processing Settings'!H232,"released","RELEASED","on hold","HOLD"),"#N/A")</f>
        <v>#N/A</v>
      </c>
      <c r="J830" s="129" t="str">
        <f>IF(A830="XFRA",IF('Processing Settings'!G232="Gross","",IF(OR('Processing Settings'!G232="Netting with Strange Nets ('NET/SPLIT')",'Processing Settings'!G232="Aggregation with Linking",'Processing Settings'!G232="Aggregation"),"NET/SPLIT","UNWIND")),"")</f>
        <v/>
      </c>
      <c r="K830" s="120" t="str">
        <f ca="1">IF(A830="XFRA",IF(ISNUMBER(YEAR('Signature Sheet'!$H$31)),'Signature Sheet'!H$31,NOW()),"")</f>
        <v/>
      </c>
      <c r="L830" s="119" t="str">
        <f>IF(A830="XFRA",IFERROR(_xlfn.SWITCH('Processing Settings'!K232,"New","INSERT","Update","UPDATE", "Delete","DELETE"),""),"")</f>
        <v/>
      </c>
    </row>
    <row r="831" spans="1:12">
      <c r="A831" s="119" t="str">
        <f>IF('Processing Settings'!C233="Xetra|Börse Frankfurt","XFRA","")</f>
        <v/>
      </c>
      <c r="B831" s="109" t="str">
        <f>IF('Processing Settings'!C233="Xetra|Börse Frankfurt",'Processing Settings'!A233,"#N/A")</f>
        <v>#N/A</v>
      </c>
      <c r="C831" s="109" t="str">
        <f>IF('Processing Settings'!C233="Xetra|Börse Frankfurt",'Processing Settings'!B233,"#N/A")</f>
        <v>#N/A</v>
      </c>
      <c r="D831" s="110" t="str">
        <f>IF('Processing Settings'!C233="Xetra|Börse Frankfurt",IF('Processing Settings'!D233="CBF(I)","CBL",'Processing Settings'!D233),"#N/A")</f>
        <v>#N/A</v>
      </c>
      <c r="E831" s="113" t="str">
        <f>IF('Processing Settings'!C233="Xetra|Börse Frankfurt",'Processing Settings'!E233,"#N/A")</f>
        <v>#N/A</v>
      </c>
      <c r="F831" s="113" t="str">
        <f>IF('Processing Settings'!C233="Xetra|Börse Frankfurt",'Processing Settings'!F233,"#N/A")</f>
        <v>#N/A</v>
      </c>
      <c r="G831" s="113" t="str">
        <f>IF(AND('Processing Settings'!C233="Xetra|Börse Frankfurt",'Processing Settings'!E233&lt;&gt;""),"DEF","#N/A")</f>
        <v>#N/A</v>
      </c>
      <c r="H831" s="130" t="str">
        <f>IF('Processing Settings'!C233="Xetra|Börse Frankfurt",_xlfn.SWITCH('Processing Settings'!G233,"Aggregation","AGGREGATE","Gross","GROSS","Netting ('UNWIND')","NET","Netting with Strange Nets ('NET/SPLIT')","NET","Aggregation with Linking","AGGREGATE"),"#N/A")</f>
        <v>#N/A</v>
      </c>
      <c r="I831" s="113" t="str">
        <f>IF('Processing Settings'!C233="Xetra|Börse Frankfurt",_xlfn.SWITCH('Processing Settings'!H233,"released","RELEASED","on hold","HOLD"),"#N/A")</f>
        <v>#N/A</v>
      </c>
      <c r="J831" s="129" t="str">
        <f>IF(A831="XFRA",IF('Processing Settings'!G233="Gross","",IF(OR('Processing Settings'!G233="Netting with Strange Nets ('NET/SPLIT')",'Processing Settings'!G233="Aggregation with Linking",'Processing Settings'!G233="Aggregation"),"NET/SPLIT","UNWIND")),"")</f>
        <v/>
      </c>
      <c r="K831" s="120" t="str">
        <f ca="1">IF(A831="XFRA",IF(ISNUMBER(YEAR('Signature Sheet'!$H$31)),'Signature Sheet'!H$31,NOW()),"")</f>
        <v/>
      </c>
      <c r="L831" s="119" t="str">
        <f>IF(A831="XFRA",IFERROR(_xlfn.SWITCH('Processing Settings'!K233,"New","INSERT","Update","UPDATE", "Delete","DELETE"),""),"")</f>
        <v/>
      </c>
    </row>
    <row r="832" spans="1:12">
      <c r="A832" s="119" t="str">
        <f>IF('Processing Settings'!C234="Xetra|Börse Frankfurt","XFRA","")</f>
        <v/>
      </c>
      <c r="B832" s="109" t="str">
        <f>IF('Processing Settings'!C234="Xetra|Börse Frankfurt",'Processing Settings'!A234,"#N/A")</f>
        <v>#N/A</v>
      </c>
      <c r="C832" s="109" t="str">
        <f>IF('Processing Settings'!C234="Xetra|Börse Frankfurt",'Processing Settings'!B234,"#N/A")</f>
        <v>#N/A</v>
      </c>
      <c r="D832" s="110" t="str">
        <f>IF('Processing Settings'!C234="Xetra|Börse Frankfurt",IF('Processing Settings'!D234="CBF(I)","CBL",'Processing Settings'!D234),"#N/A")</f>
        <v>#N/A</v>
      </c>
      <c r="E832" s="113" t="str">
        <f>IF('Processing Settings'!C234="Xetra|Börse Frankfurt",'Processing Settings'!E234,"#N/A")</f>
        <v>#N/A</v>
      </c>
      <c r="F832" s="113" t="str">
        <f>IF('Processing Settings'!C234="Xetra|Börse Frankfurt",'Processing Settings'!F234,"#N/A")</f>
        <v>#N/A</v>
      </c>
      <c r="G832" s="113" t="str">
        <f>IF(AND('Processing Settings'!C234="Xetra|Börse Frankfurt",'Processing Settings'!E234&lt;&gt;""),"DEF","#N/A")</f>
        <v>#N/A</v>
      </c>
      <c r="H832" s="130" t="str">
        <f>IF('Processing Settings'!C234="Xetra|Börse Frankfurt",_xlfn.SWITCH('Processing Settings'!G234,"Aggregation","AGGREGATE","Gross","GROSS","Netting ('UNWIND')","NET","Netting with Strange Nets ('NET/SPLIT')","NET","Aggregation with Linking","AGGREGATE"),"#N/A")</f>
        <v>#N/A</v>
      </c>
      <c r="I832" s="113" t="str">
        <f>IF('Processing Settings'!C234="Xetra|Börse Frankfurt",_xlfn.SWITCH('Processing Settings'!H234,"released","RELEASED","on hold","HOLD"),"#N/A")</f>
        <v>#N/A</v>
      </c>
      <c r="J832" s="129" t="str">
        <f>IF(A832="XFRA",IF('Processing Settings'!G234="Gross","",IF(OR('Processing Settings'!G234="Netting with Strange Nets ('NET/SPLIT')",'Processing Settings'!G234="Aggregation with Linking",'Processing Settings'!G234="Aggregation"),"NET/SPLIT","UNWIND")),"")</f>
        <v/>
      </c>
      <c r="K832" s="120" t="str">
        <f ca="1">IF(A832="XFRA",IF(ISNUMBER(YEAR('Signature Sheet'!$H$31)),'Signature Sheet'!H$31,NOW()),"")</f>
        <v/>
      </c>
      <c r="L832" s="119" t="str">
        <f>IF(A832="XFRA",IFERROR(_xlfn.SWITCH('Processing Settings'!K234,"New","INSERT","Update","UPDATE", "Delete","DELETE"),""),"")</f>
        <v/>
      </c>
    </row>
    <row r="833" spans="1:12">
      <c r="A833" s="119" t="str">
        <f>IF('Processing Settings'!C235="Xetra|Börse Frankfurt","XFRA","")</f>
        <v/>
      </c>
      <c r="B833" s="109" t="str">
        <f>IF('Processing Settings'!C235="Xetra|Börse Frankfurt",'Processing Settings'!A235,"#N/A")</f>
        <v>#N/A</v>
      </c>
      <c r="C833" s="109" t="str">
        <f>IF('Processing Settings'!C235="Xetra|Börse Frankfurt",'Processing Settings'!B235,"#N/A")</f>
        <v>#N/A</v>
      </c>
      <c r="D833" s="110" t="str">
        <f>IF('Processing Settings'!C235="Xetra|Börse Frankfurt",IF('Processing Settings'!D235="CBF(I)","CBL",'Processing Settings'!D235),"#N/A")</f>
        <v>#N/A</v>
      </c>
      <c r="E833" s="113" t="str">
        <f>IF('Processing Settings'!C235="Xetra|Börse Frankfurt",'Processing Settings'!E235,"#N/A")</f>
        <v>#N/A</v>
      </c>
      <c r="F833" s="113" t="str">
        <f>IF('Processing Settings'!C235="Xetra|Börse Frankfurt",'Processing Settings'!F235,"#N/A")</f>
        <v>#N/A</v>
      </c>
      <c r="G833" s="113" t="str">
        <f>IF(AND('Processing Settings'!C235="Xetra|Börse Frankfurt",'Processing Settings'!E235&lt;&gt;""),"DEF","#N/A")</f>
        <v>#N/A</v>
      </c>
      <c r="H833" s="130" t="str">
        <f>IF('Processing Settings'!C235="Xetra|Börse Frankfurt",_xlfn.SWITCH('Processing Settings'!G235,"Aggregation","AGGREGATE","Gross","GROSS","Netting ('UNWIND')","NET","Netting with Strange Nets ('NET/SPLIT')","NET","Aggregation with Linking","AGGREGATE"),"#N/A")</f>
        <v>#N/A</v>
      </c>
      <c r="I833" s="113" t="str">
        <f>IF('Processing Settings'!C235="Xetra|Börse Frankfurt",_xlfn.SWITCH('Processing Settings'!H235,"released","RELEASED","on hold","HOLD"),"#N/A")</f>
        <v>#N/A</v>
      </c>
      <c r="J833" s="129" t="str">
        <f>IF(A833="XFRA",IF('Processing Settings'!G235="Gross","",IF(OR('Processing Settings'!G235="Netting with Strange Nets ('NET/SPLIT')",'Processing Settings'!G235="Aggregation with Linking",'Processing Settings'!G235="Aggregation"),"NET/SPLIT","UNWIND")),"")</f>
        <v/>
      </c>
      <c r="K833" s="120" t="str">
        <f ca="1">IF(A833="XFRA",IF(ISNUMBER(YEAR('Signature Sheet'!$H$31)),'Signature Sheet'!H$31,NOW()),"")</f>
        <v/>
      </c>
      <c r="L833" s="119" t="str">
        <f>IF(A833="XFRA",IFERROR(_xlfn.SWITCH('Processing Settings'!K235,"New","INSERT","Update","UPDATE", "Delete","DELETE"),""),"")</f>
        <v/>
      </c>
    </row>
    <row r="834" spans="1:12">
      <c r="A834" s="119" t="str">
        <f>IF('Processing Settings'!C236="Xetra|Börse Frankfurt","XFRA","")</f>
        <v/>
      </c>
      <c r="B834" s="109" t="str">
        <f>IF('Processing Settings'!C236="Xetra|Börse Frankfurt",'Processing Settings'!A236,"#N/A")</f>
        <v>#N/A</v>
      </c>
      <c r="C834" s="109" t="str">
        <f>IF('Processing Settings'!C236="Xetra|Börse Frankfurt",'Processing Settings'!B236,"#N/A")</f>
        <v>#N/A</v>
      </c>
      <c r="D834" s="110" t="str">
        <f>IF('Processing Settings'!C236="Xetra|Börse Frankfurt",IF('Processing Settings'!D236="CBF(I)","CBL",'Processing Settings'!D236),"#N/A")</f>
        <v>#N/A</v>
      </c>
      <c r="E834" s="113" t="str">
        <f>IF('Processing Settings'!C236="Xetra|Börse Frankfurt",'Processing Settings'!E236,"#N/A")</f>
        <v>#N/A</v>
      </c>
      <c r="F834" s="113" t="str">
        <f>IF('Processing Settings'!C236="Xetra|Börse Frankfurt",'Processing Settings'!F236,"#N/A")</f>
        <v>#N/A</v>
      </c>
      <c r="G834" s="113" t="str">
        <f>IF(AND('Processing Settings'!C236="Xetra|Börse Frankfurt",'Processing Settings'!E236&lt;&gt;""),"DEF","#N/A")</f>
        <v>#N/A</v>
      </c>
      <c r="H834" s="130" t="str">
        <f>IF('Processing Settings'!C236="Xetra|Börse Frankfurt",_xlfn.SWITCH('Processing Settings'!G236,"Aggregation","AGGREGATE","Gross","GROSS","Netting ('UNWIND')","NET","Netting with Strange Nets ('NET/SPLIT')","NET","Aggregation with Linking","AGGREGATE"),"#N/A")</f>
        <v>#N/A</v>
      </c>
      <c r="I834" s="113" t="str">
        <f>IF('Processing Settings'!C236="Xetra|Börse Frankfurt",_xlfn.SWITCH('Processing Settings'!H236,"released","RELEASED","on hold","HOLD"),"#N/A")</f>
        <v>#N/A</v>
      </c>
      <c r="J834" s="129" t="str">
        <f>IF(A834="XFRA",IF('Processing Settings'!G236="Gross","",IF(OR('Processing Settings'!G236="Netting with Strange Nets ('NET/SPLIT')",'Processing Settings'!G236="Aggregation with Linking",'Processing Settings'!G236="Aggregation"),"NET/SPLIT","UNWIND")),"")</f>
        <v/>
      </c>
      <c r="K834" s="120" t="str">
        <f ca="1">IF(A834="XFRA",IF(ISNUMBER(YEAR('Signature Sheet'!$H$31)),'Signature Sheet'!H$31,NOW()),"")</f>
        <v/>
      </c>
      <c r="L834" s="119" t="str">
        <f>IF(A834="XFRA",IFERROR(_xlfn.SWITCH('Processing Settings'!K236,"New","INSERT","Update","UPDATE", "Delete","DELETE"),""),"")</f>
        <v/>
      </c>
    </row>
    <row r="835" spans="1:12">
      <c r="A835" s="119" t="str">
        <f>IF('Processing Settings'!C237="Xetra|Börse Frankfurt","XFRA","")</f>
        <v/>
      </c>
      <c r="B835" s="109" t="str">
        <f>IF('Processing Settings'!C237="Xetra|Börse Frankfurt",'Processing Settings'!A237,"#N/A")</f>
        <v>#N/A</v>
      </c>
      <c r="C835" s="109" t="str">
        <f>IF('Processing Settings'!C237="Xetra|Börse Frankfurt",'Processing Settings'!B237,"#N/A")</f>
        <v>#N/A</v>
      </c>
      <c r="D835" s="110" t="str">
        <f>IF('Processing Settings'!C237="Xetra|Börse Frankfurt",IF('Processing Settings'!D237="CBF(I)","CBL",'Processing Settings'!D237),"#N/A")</f>
        <v>#N/A</v>
      </c>
      <c r="E835" s="113" t="str">
        <f>IF('Processing Settings'!C237="Xetra|Börse Frankfurt",'Processing Settings'!E237,"#N/A")</f>
        <v>#N/A</v>
      </c>
      <c r="F835" s="113" t="str">
        <f>IF('Processing Settings'!C237="Xetra|Börse Frankfurt",'Processing Settings'!F237,"#N/A")</f>
        <v>#N/A</v>
      </c>
      <c r="G835" s="113" t="str">
        <f>IF(AND('Processing Settings'!C237="Xetra|Börse Frankfurt",'Processing Settings'!E237&lt;&gt;""),"DEF","#N/A")</f>
        <v>#N/A</v>
      </c>
      <c r="H835" s="130" t="str">
        <f>IF('Processing Settings'!C237="Xetra|Börse Frankfurt",_xlfn.SWITCH('Processing Settings'!G237,"Aggregation","AGGREGATE","Gross","GROSS","Netting ('UNWIND')","NET","Netting with Strange Nets ('NET/SPLIT')","NET","Aggregation with Linking","AGGREGATE"),"#N/A")</f>
        <v>#N/A</v>
      </c>
      <c r="I835" s="113" t="str">
        <f>IF('Processing Settings'!C237="Xetra|Börse Frankfurt",_xlfn.SWITCH('Processing Settings'!H237,"released","RELEASED","on hold","HOLD"),"#N/A")</f>
        <v>#N/A</v>
      </c>
      <c r="J835" s="129" t="str">
        <f>IF(A835="XFRA",IF('Processing Settings'!G237="Gross","",IF(OR('Processing Settings'!G237="Netting with Strange Nets ('NET/SPLIT')",'Processing Settings'!G237="Aggregation with Linking",'Processing Settings'!G237="Aggregation"),"NET/SPLIT","UNWIND")),"")</f>
        <v/>
      </c>
      <c r="K835" s="120" t="str">
        <f ca="1">IF(A835="XFRA",IF(ISNUMBER(YEAR('Signature Sheet'!$H$31)),'Signature Sheet'!H$31,NOW()),"")</f>
        <v/>
      </c>
      <c r="L835" s="119" t="str">
        <f>IF(A835="XFRA",IFERROR(_xlfn.SWITCH('Processing Settings'!K237,"New","INSERT","Update","UPDATE", "Delete","DELETE"),""),"")</f>
        <v/>
      </c>
    </row>
    <row r="836" spans="1:12">
      <c r="A836" s="119" t="str">
        <f>IF('Processing Settings'!C238="Xetra|Börse Frankfurt","XFRA","")</f>
        <v/>
      </c>
      <c r="B836" s="109" t="str">
        <f>IF('Processing Settings'!C238="Xetra|Börse Frankfurt",'Processing Settings'!A238,"#N/A")</f>
        <v>#N/A</v>
      </c>
      <c r="C836" s="109" t="str">
        <f>IF('Processing Settings'!C238="Xetra|Börse Frankfurt",'Processing Settings'!B238,"#N/A")</f>
        <v>#N/A</v>
      </c>
      <c r="D836" s="110" t="str">
        <f>IF('Processing Settings'!C238="Xetra|Börse Frankfurt",IF('Processing Settings'!D238="CBF(I)","CBL",'Processing Settings'!D238),"#N/A")</f>
        <v>#N/A</v>
      </c>
      <c r="E836" s="113" t="str">
        <f>IF('Processing Settings'!C238="Xetra|Börse Frankfurt",'Processing Settings'!E238,"#N/A")</f>
        <v>#N/A</v>
      </c>
      <c r="F836" s="113" t="str">
        <f>IF('Processing Settings'!C238="Xetra|Börse Frankfurt",'Processing Settings'!F238,"#N/A")</f>
        <v>#N/A</v>
      </c>
      <c r="G836" s="113" t="str">
        <f>IF(AND('Processing Settings'!C238="Xetra|Börse Frankfurt",'Processing Settings'!E238&lt;&gt;""),"DEF","#N/A")</f>
        <v>#N/A</v>
      </c>
      <c r="H836" s="130" t="str">
        <f>IF('Processing Settings'!C238="Xetra|Börse Frankfurt",_xlfn.SWITCH('Processing Settings'!G238,"Aggregation","AGGREGATE","Gross","GROSS","Netting ('UNWIND')","NET","Netting with Strange Nets ('NET/SPLIT')","NET","Aggregation with Linking","AGGREGATE"),"#N/A")</f>
        <v>#N/A</v>
      </c>
      <c r="I836" s="113" t="str">
        <f>IF('Processing Settings'!C238="Xetra|Börse Frankfurt",_xlfn.SWITCH('Processing Settings'!H238,"released","RELEASED","on hold","HOLD"),"#N/A")</f>
        <v>#N/A</v>
      </c>
      <c r="J836" s="129" t="str">
        <f>IF(A836="XFRA",IF('Processing Settings'!G238="Gross","",IF(OR('Processing Settings'!G238="Netting with Strange Nets ('NET/SPLIT')",'Processing Settings'!G238="Aggregation with Linking",'Processing Settings'!G238="Aggregation"),"NET/SPLIT","UNWIND")),"")</f>
        <v/>
      </c>
      <c r="K836" s="120" t="str">
        <f ca="1">IF(A836="XFRA",IF(ISNUMBER(YEAR('Signature Sheet'!$H$31)),'Signature Sheet'!H$31,NOW()),"")</f>
        <v/>
      </c>
      <c r="L836" s="119" t="str">
        <f>IF(A836="XFRA",IFERROR(_xlfn.SWITCH('Processing Settings'!K238,"New","INSERT","Update","UPDATE", "Delete","DELETE"),""),"")</f>
        <v/>
      </c>
    </row>
    <row r="837" spans="1:12">
      <c r="A837" s="119" t="str">
        <f>IF('Processing Settings'!C239="Xetra|Börse Frankfurt","XFRA","")</f>
        <v/>
      </c>
      <c r="B837" s="109" t="str">
        <f>IF('Processing Settings'!C239="Xetra|Börse Frankfurt",'Processing Settings'!A239,"#N/A")</f>
        <v>#N/A</v>
      </c>
      <c r="C837" s="109" t="str">
        <f>IF('Processing Settings'!C239="Xetra|Börse Frankfurt",'Processing Settings'!B239,"#N/A")</f>
        <v>#N/A</v>
      </c>
      <c r="D837" s="110" t="str">
        <f>IF('Processing Settings'!C239="Xetra|Börse Frankfurt",IF('Processing Settings'!D239="CBF(I)","CBL",'Processing Settings'!D239),"#N/A")</f>
        <v>#N/A</v>
      </c>
      <c r="E837" s="113" t="str">
        <f>IF('Processing Settings'!C239="Xetra|Börse Frankfurt",'Processing Settings'!E239,"#N/A")</f>
        <v>#N/A</v>
      </c>
      <c r="F837" s="113" t="str">
        <f>IF('Processing Settings'!C239="Xetra|Börse Frankfurt",'Processing Settings'!F239,"#N/A")</f>
        <v>#N/A</v>
      </c>
      <c r="G837" s="113" t="str">
        <f>IF(AND('Processing Settings'!C239="Xetra|Börse Frankfurt",'Processing Settings'!E239&lt;&gt;""),"DEF","#N/A")</f>
        <v>#N/A</v>
      </c>
      <c r="H837" s="130" t="str">
        <f>IF('Processing Settings'!C239="Xetra|Börse Frankfurt",_xlfn.SWITCH('Processing Settings'!G239,"Aggregation","AGGREGATE","Gross","GROSS","Netting ('UNWIND')","NET","Netting with Strange Nets ('NET/SPLIT')","NET","Aggregation with Linking","AGGREGATE"),"#N/A")</f>
        <v>#N/A</v>
      </c>
      <c r="I837" s="113" t="str">
        <f>IF('Processing Settings'!C239="Xetra|Börse Frankfurt",_xlfn.SWITCH('Processing Settings'!H239,"released","RELEASED","on hold","HOLD"),"#N/A")</f>
        <v>#N/A</v>
      </c>
      <c r="J837" s="129" t="str">
        <f>IF(A837="XFRA",IF('Processing Settings'!G239="Gross","",IF(OR('Processing Settings'!G239="Netting with Strange Nets ('NET/SPLIT')",'Processing Settings'!G239="Aggregation with Linking",'Processing Settings'!G239="Aggregation"),"NET/SPLIT","UNWIND")),"")</f>
        <v/>
      </c>
      <c r="K837" s="120" t="str">
        <f ca="1">IF(A837="XFRA",IF(ISNUMBER(YEAR('Signature Sheet'!$H$31)),'Signature Sheet'!H$31,NOW()),"")</f>
        <v/>
      </c>
      <c r="L837" s="119" t="str">
        <f>IF(A837="XFRA",IFERROR(_xlfn.SWITCH('Processing Settings'!K239,"New","INSERT","Update","UPDATE", "Delete","DELETE"),""),"")</f>
        <v/>
      </c>
    </row>
    <row r="838" spans="1:12">
      <c r="A838" s="119" t="str">
        <f>IF('Processing Settings'!C240="Xetra|Börse Frankfurt","XFRA","")</f>
        <v/>
      </c>
      <c r="B838" s="109" t="str">
        <f>IF('Processing Settings'!C240="Xetra|Börse Frankfurt",'Processing Settings'!A240,"#N/A")</f>
        <v>#N/A</v>
      </c>
      <c r="C838" s="109" t="str">
        <f>IF('Processing Settings'!C240="Xetra|Börse Frankfurt",'Processing Settings'!B240,"#N/A")</f>
        <v>#N/A</v>
      </c>
      <c r="D838" s="110" t="str">
        <f>IF('Processing Settings'!C240="Xetra|Börse Frankfurt",IF('Processing Settings'!D240="CBF(I)","CBL",'Processing Settings'!D240),"#N/A")</f>
        <v>#N/A</v>
      </c>
      <c r="E838" s="113" t="str">
        <f>IF('Processing Settings'!C240="Xetra|Börse Frankfurt",'Processing Settings'!E240,"#N/A")</f>
        <v>#N/A</v>
      </c>
      <c r="F838" s="113" t="str">
        <f>IF('Processing Settings'!C240="Xetra|Börse Frankfurt",'Processing Settings'!F240,"#N/A")</f>
        <v>#N/A</v>
      </c>
      <c r="G838" s="113" t="str">
        <f>IF(AND('Processing Settings'!C240="Xetra|Börse Frankfurt",'Processing Settings'!E240&lt;&gt;""),"DEF","#N/A")</f>
        <v>#N/A</v>
      </c>
      <c r="H838" s="130" t="str">
        <f>IF('Processing Settings'!C240="Xetra|Börse Frankfurt",_xlfn.SWITCH('Processing Settings'!G240,"Aggregation","AGGREGATE","Gross","GROSS","Netting ('UNWIND')","NET","Netting with Strange Nets ('NET/SPLIT')","NET","Aggregation with Linking","AGGREGATE"),"#N/A")</f>
        <v>#N/A</v>
      </c>
      <c r="I838" s="113" t="str">
        <f>IF('Processing Settings'!C240="Xetra|Börse Frankfurt",_xlfn.SWITCH('Processing Settings'!H240,"released","RELEASED","on hold","HOLD"),"#N/A")</f>
        <v>#N/A</v>
      </c>
      <c r="J838" s="129" t="str">
        <f>IF(A838="XFRA",IF('Processing Settings'!G240="Gross","",IF(OR('Processing Settings'!G240="Netting with Strange Nets ('NET/SPLIT')",'Processing Settings'!G240="Aggregation with Linking",'Processing Settings'!G240="Aggregation"),"NET/SPLIT","UNWIND")),"")</f>
        <v/>
      </c>
      <c r="K838" s="120" t="str">
        <f ca="1">IF(A838="XFRA",IF(ISNUMBER(YEAR('Signature Sheet'!$H$31)),'Signature Sheet'!H$31,NOW()),"")</f>
        <v/>
      </c>
      <c r="L838" s="119" t="str">
        <f>IF(A838="XFRA",IFERROR(_xlfn.SWITCH('Processing Settings'!K240,"New","INSERT","Update","UPDATE", "Delete","DELETE"),""),"")</f>
        <v/>
      </c>
    </row>
    <row r="839" spans="1:12">
      <c r="A839" s="119" t="str">
        <f>IF('Processing Settings'!C241="Xetra|Börse Frankfurt","XFRA","")</f>
        <v/>
      </c>
      <c r="B839" s="109" t="str">
        <f>IF('Processing Settings'!C241="Xetra|Börse Frankfurt",'Processing Settings'!A241,"#N/A")</f>
        <v>#N/A</v>
      </c>
      <c r="C839" s="109" t="str">
        <f>IF('Processing Settings'!C241="Xetra|Börse Frankfurt",'Processing Settings'!B241,"#N/A")</f>
        <v>#N/A</v>
      </c>
      <c r="D839" s="110" t="str">
        <f>IF('Processing Settings'!C241="Xetra|Börse Frankfurt",IF('Processing Settings'!D241="CBF(I)","CBL",'Processing Settings'!D241),"#N/A")</f>
        <v>#N/A</v>
      </c>
      <c r="E839" s="113" t="str">
        <f>IF('Processing Settings'!C241="Xetra|Börse Frankfurt",'Processing Settings'!E241,"#N/A")</f>
        <v>#N/A</v>
      </c>
      <c r="F839" s="113" t="str">
        <f>IF('Processing Settings'!C241="Xetra|Börse Frankfurt",'Processing Settings'!F241,"#N/A")</f>
        <v>#N/A</v>
      </c>
      <c r="G839" s="113" t="str">
        <f>IF(AND('Processing Settings'!C241="Xetra|Börse Frankfurt",'Processing Settings'!E241&lt;&gt;""),"DEF","#N/A")</f>
        <v>#N/A</v>
      </c>
      <c r="H839" s="130" t="str">
        <f>IF('Processing Settings'!C241="Xetra|Börse Frankfurt",_xlfn.SWITCH('Processing Settings'!G241,"Aggregation","AGGREGATE","Gross","GROSS","Netting ('UNWIND')","NET","Netting with Strange Nets ('NET/SPLIT')","NET","Aggregation with Linking","AGGREGATE"),"#N/A")</f>
        <v>#N/A</v>
      </c>
      <c r="I839" s="113" t="str">
        <f>IF('Processing Settings'!C241="Xetra|Börse Frankfurt",_xlfn.SWITCH('Processing Settings'!H241,"released","RELEASED","on hold","HOLD"),"#N/A")</f>
        <v>#N/A</v>
      </c>
      <c r="J839" s="129" t="str">
        <f>IF(A839="XFRA",IF('Processing Settings'!G241="Gross","",IF(OR('Processing Settings'!G241="Netting with Strange Nets ('NET/SPLIT')",'Processing Settings'!G241="Aggregation with Linking",'Processing Settings'!G241="Aggregation"),"NET/SPLIT","UNWIND")),"")</f>
        <v/>
      </c>
      <c r="K839" s="120" t="str">
        <f ca="1">IF(A839="XFRA",IF(ISNUMBER(YEAR('Signature Sheet'!$H$31)),'Signature Sheet'!H$31,NOW()),"")</f>
        <v/>
      </c>
      <c r="L839" s="119" t="str">
        <f>IF(A839="XFRA",IFERROR(_xlfn.SWITCH('Processing Settings'!K241,"New","INSERT","Update","UPDATE", "Delete","DELETE"),""),"")</f>
        <v/>
      </c>
    </row>
    <row r="840" spans="1:12">
      <c r="A840" s="119" t="str">
        <f>IF('Processing Settings'!C242="Xetra|Börse Frankfurt","XFRA","")</f>
        <v/>
      </c>
      <c r="B840" s="109" t="str">
        <f>IF('Processing Settings'!C242="Xetra|Börse Frankfurt",'Processing Settings'!A242,"#N/A")</f>
        <v>#N/A</v>
      </c>
      <c r="C840" s="109" t="str">
        <f>IF('Processing Settings'!C242="Xetra|Börse Frankfurt",'Processing Settings'!B242,"#N/A")</f>
        <v>#N/A</v>
      </c>
      <c r="D840" s="110" t="str">
        <f>IF('Processing Settings'!C242="Xetra|Börse Frankfurt",IF('Processing Settings'!D242="CBF(I)","CBL",'Processing Settings'!D242),"#N/A")</f>
        <v>#N/A</v>
      </c>
      <c r="E840" s="113" t="str">
        <f>IF('Processing Settings'!C242="Xetra|Börse Frankfurt",'Processing Settings'!E242,"#N/A")</f>
        <v>#N/A</v>
      </c>
      <c r="F840" s="113" t="str">
        <f>IF('Processing Settings'!C242="Xetra|Börse Frankfurt",'Processing Settings'!F242,"#N/A")</f>
        <v>#N/A</v>
      </c>
      <c r="G840" s="113" t="str">
        <f>IF(AND('Processing Settings'!C242="Xetra|Börse Frankfurt",'Processing Settings'!E242&lt;&gt;""),"DEF","#N/A")</f>
        <v>#N/A</v>
      </c>
      <c r="H840" s="130" t="str">
        <f>IF('Processing Settings'!C242="Xetra|Börse Frankfurt",_xlfn.SWITCH('Processing Settings'!G242,"Aggregation","AGGREGATE","Gross","GROSS","Netting ('UNWIND')","NET","Netting with Strange Nets ('NET/SPLIT')","NET","Aggregation with Linking","AGGREGATE"),"#N/A")</f>
        <v>#N/A</v>
      </c>
      <c r="I840" s="113" t="str">
        <f>IF('Processing Settings'!C242="Xetra|Börse Frankfurt",_xlfn.SWITCH('Processing Settings'!H242,"released","RELEASED","on hold","HOLD"),"#N/A")</f>
        <v>#N/A</v>
      </c>
      <c r="J840" s="129" t="str">
        <f>IF(A840="XFRA",IF('Processing Settings'!G242="Gross","",IF(OR('Processing Settings'!G242="Netting with Strange Nets ('NET/SPLIT')",'Processing Settings'!G242="Aggregation with Linking",'Processing Settings'!G242="Aggregation"),"NET/SPLIT","UNWIND")),"")</f>
        <v/>
      </c>
      <c r="K840" s="120" t="str">
        <f ca="1">IF(A840="XFRA",IF(ISNUMBER(YEAR('Signature Sheet'!$H$31)),'Signature Sheet'!H$31,NOW()),"")</f>
        <v/>
      </c>
      <c r="L840" s="119" t="str">
        <f>IF(A840="XFRA",IFERROR(_xlfn.SWITCH('Processing Settings'!K242,"New","INSERT","Update","UPDATE", "Delete","DELETE"),""),"")</f>
        <v/>
      </c>
    </row>
    <row r="841" spans="1:12">
      <c r="A841" s="119" t="str">
        <f>IF('Processing Settings'!C243="Xetra|Börse Frankfurt","XFRA","")</f>
        <v/>
      </c>
      <c r="B841" s="109" t="str">
        <f>IF('Processing Settings'!C243="Xetra|Börse Frankfurt",'Processing Settings'!A243,"#N/A")</f>
        <v>#N/A</v>
      </c>
      <c r="C841" s="109" t="str">
        <f>IF('Processing Settings'!C243="Xetra|Börse Frankfurt",'Processing Settings'!B243,"#N/A")</f>
        <v>#N/A</v>
      </c>
      <c r="D841" s="110" t="str">
        <f>IF('Processing Settings'!C243="Xetra|Börse Frankfurt",IF('Processing Settings'!D243="CBF(I)","CBL",'Processing Settings'!D243),"#N/A")</f>
        <v>#N/A</v>
      </c>
      <c r="E841" s="113" t="str">
        <f>IF('Processing Settings'!C243="Xetra|Börse Frankfurt",'Processing Settings'!E243,"#N/A")</f>
        <v>#N/A</v>
      </c>
      <c r="F841" s="113" t="str">
        <f>IF('Processing Settings'!C243="Xetra|Börse Frankfurt",'Processing Settings'!F243,"#N/A")</f>
        <v>#N/A</v>
      </c>
      <c r="G841" s="113" t="str">
        <f>IF(AND('Processing Settings'!C243="Xetra|Börse Frankfurt",'Processing Settings'!E243&lt;&gt;""),"DEF","#N/A")</f>
        <v>#N/A</v>
      </c>
      <c r="H841" s="130" t="str">
        <f>IF('Processing Settings'!C243="Xetra|Börse Frankfurt",_xlfn.SWITCH('Processing Settings'!G243,"Aggregation","AGGREGATE","Gross","GROSS","Netting ('UNWIND')","NET","Netting with Strange Nets ('NET/SPLIT')","NET","Aggregation with Linking","AGGREGATE"),"#N/A")</f>
        <v>#N/A</v>
      </c>
      <c r="I841" s="113" t="str">
        <f>IF('Processing Settings'!C243="Xetra|Börse Frankfurt",_xlfn.SWITCH('Processing Settings'!H243,"released","RELEASED","on hold","HOLD"),"#N/A")</f>
        <v>#N/A</v>
      </c>
      <c r="J841" s="129" t="str">
        <f>IF(A841="XFRA",IF('Processing Settings'!G243="Gross","",IF(OR('Processing Settings'!G243="Netting with Strange Nets ('NET/SPLIT')",'Processing Settings'!G243="Aggregation with Linking",'Processing Settings'!G243="Aggregation"),"NET/SPLIT","UNWIND")),"")</f>
        <v/>
      </c>
      <c r="K841" s="120" t="str">
        <f ca="1">IF(A841="XFRA",IF(ISNUMBER(YEAR('Signature Sheet'!$H$31)),'Signature Sheet'!H$31,NOW()),"")</f>
        <v/>
      </c>
      <c r="L841" s="119" t="str">
        <f>IF(A841="XFRA",IFERROR(_xlfn.SWITCH('Processing Settings'!K243,"New","INSERT","Update","UPDATE", "Delete","DELETE"),""),"")</f>
        <v/>
      </c>
    </row>
    <row r="842" spans="1:12">
      <c r="A842" s="119" t="str">
        <f>IF('Processing Settings'!C244="Xetra|Börse Frankfurt","XFRA","")</f>
        <v/>
      </c>
      <c r="B842" s="109" t="str">
        <f>IF('Processing Settings'!C244="Xetra|Börse Frankfurt",'Processing Settings'!A244,"#N/A")</f>
        <v>#N/A</v>
      </c>
      <c r="C842" s="109" t="str">
        <f>IF('Processing Settings'!C244="Xetra|Börse Frankfurt",'Processing Settings'!B244,"#N/A")</f>
        <v>#N/A</v>
      </c>
      <c r="D842" s="110" t="str">
        <f>IF('Processing Settings'!C244="Xetra|Börse Frankfurt",IF('Processing Settings'!D244="CBF(I)","CBL",'Processing Settings'!D244),"#N/A")</f>
        <v>#N/A</v>
      </c>
      <c r="E842" s="113" t="str">
        <f>IF('Processing Settings'!C244="Xetra|Börse Frankfurt",'Processing Settings'!E244,"#N/A")</f>
        <v>#N/A</v>
      </c>
      <c r="F842" s="113" t="str">
        <f>IF('Processing Settings'!C244="Xetra|Börse Frankfurt",'Processing Settings'!F244,"#N/A")</f>
        <v>#N/A</v>
      </c>
      <c r="G842" s="113" t="str">
        <f>IF(AND('Processing Settings'!C244="Xetra|Börse Frankfurt",'Processing Settings'!E244&lt;&gt;""),"DEF","#N/A")</f>
        <v>#N/A</v>
      </c>
      <c r="H842" s="130" t="str">
        <f>IF('Processing Settings'!C244="Xetra|Börse Frankfurt",_xlfn.SWITCH('Processing Settings'!G244,"Aggregation","AGGREGATE","Gross","GROSS","Netting ('UNWIND')","NET","Netting with Strange Nets ('NET/SPLIT')","NET","Aggregation with Linking","AGGREGATE"),"#N/A")</f>
        <v>#N/A</v>
      </c>
      <c r="I842" s="113" t="str">
        <f>IF('Processing Settings'!C244="Xetra|Börse Frankfurt",_xlfn.SWITCH('Processing Settings'!H244,"released","RELEASED","on hold","HOLD"),"#N/A")</f>
        <v>#N/A</v>
      </c>
      <c r="J842" s="129" t="str">
        <f>IF(A842="XFRA",IF('Processing Settings'!G244="Gross","",IF(OR('Processing Settings'!G244="Netting with Strange Nets ('NET/SPLIT')",'Processing Settings'!G244="Aggregation with Linking",'Processing Settings'!G244="Aggregation"),"NET/SPLIT","UNWIND")),"")</f>
        <v/>
      </c>
      <c r="K842" s="120" t="str">
        <f ca="1">IF(A842="XFRA",IF(ISNUMBER(YEAR('Signature Sheet'!$H$31)),'Signature Sheet'!H$31,NOW()),"")</f>
        <v/>
      </c>
      <c r="L842" s="119" t="str">
        <f>IF(A842="XFRA",IFERROR(_xlfn.SWITCH('Processing Settings'!K244,"New","INSERT","Update","UPDATE", "Delete","DELETE"),""),"")</f>
        <v/>
      </c>
    </row>
    <row r="843" spans="1:12">
      <c r="A843" s="119" t="str">
        <f>IF('Processing Settings'!C245="Xetra|Börse Frankfurt","XFRA","")</f>
        <v/>
      </c>
      <c r="B843" s="109" t="str">
        <f>IF('Processing Settings'!C245="Xetra|Börse Frankfurt",'Processing Settings'!A245,"#N/A")</f>
        <v>#N/A</v>
      </c>
      <c r="C843" s="109" t="str">
        <f>IF('Processing Settings'!C245="Xetra|Börse Frankfurt",'Processing Settings'!B245,"#N/A")</f>
        <v>#N/A</v>
      </c>
      <c r="D843" s="110" t="str">
        <f>IF('Processing Settings'!C245="Xetra|Börse Frankfurt",IF('Processing Settings'!D245="CBF(I)","CBL",'Processing Settings'!D245),"#N/A")</f>
        <v>#N/A</v>
      </c>
      <c r="E843" s="113" t="str">
        <f>IF('Processing Settings'!C245="Xetra|Börse Frankfurt",'Processing Settings'!E245,"#N/A")</f>
        <v>#N/A</v>
      </c>
      <c r="F843" s="113" t="str">
        <f>IF('Processing Settings'!C245="Xetra|Börse Frankfurt",'Processing Settings'!F245,"#N/A")</f>
        <v>#N/A</v>
      </c>
      <c r="G843" s="113" t="str">
        <f>IF(AND('Processing Settings'!C245="Xetra|Börse Frankfurt",'Processing Settings'!E245&lt;&gt;""),"DEF","#N/A")</f>
        <v>#N/A</v>
      </c>
      <c r="H843" s="130" t="str">
        <f>IF('Processing Settings'!C245="Xetra|Börse Frankfurt",_xlfn.SWITCH('Processing Settings'!G245,"Aggregation","AGGREGATE","Gross","GROSS","Netting ('UNWIND')","NET","Netting with Strange Nets ('NET/SPLIT')","NET","Aggregation with Linking","AGGREGATE"),"#N/A")</f>
        <v>#N/A</v>
      </c>
      <c r="I843" s="113" t="str">
        <f>IF('Processing Settings'!C245="Xetra|Börse Frankfurt",_xlfn.SWITCH('Processing Settings'!H245,"released","RELEASED","on hold","HOLD"),"#N/A")</f>
        <v>#N/A</v>
      </c>
      <c r="J843" s="129" t="str">
        <f>IF(A843="XFRA",IF('Processing Settings'!G245="Gross","",IF(OR('Processing Settings'!G245="Netting with Strange Nets ('NET/SPLIT')",'Processing Settings'!G245="Aggregation with Linking",'Processing Settings'!G245="Aggregation"),"NET/SPLIT","UNWIND")),"")</f>
        <v/>
      </c>
      <c r="K843" s="120" t="str">
        <f ca="1">IF(A843="XFRA",IF(ISNUMBER(YEAR('Signature Sheet'!$H$31)),'Signature Sheet'!H$31,NOW()),"")</f>
        <v/>
      </c>
      <c r="L843" s="119" t="str">
        <f>IF(A843="XFRA",IFERROR(_xlfn.SWITCH('Processing Settings'!K245,"New","INSERT","Update","UPDATE", "Delete","DELETE"),""),"")</f>
        <v/>
      </c>
    </row>
    <row r="844" spans="1:12">
      <c r="A844" s="119" t="str">
        <f>IF('Processing Settings'!C246="Xetra|Börse Frankfurt","XFRA","")</f>
        <v/>
      </c>
      <c r="B844" s="109" t="str">
        <f>IF('Processing Settings'!C246="Xetra|Börse Frankfurt",'Processing Settings'!A246,"#N/A")</f>
        <v>#N/A</v>
      </c>
      <c r="C844" s="109" t="str">
        <f>IF('Processing Settings'!C246="Xetra|Börse Frankfurt",'Processing Settings'!B246,"#N/A")</f>
        <v>#N/A</v>
      </c>
      <c r="D844" s="110" t="str">
        <f>IF('Processing Settings'!C246="Xetra|Börse Frankfurt",IF('Processing Settings'!D246="CBF(I)","CBL",'Processing Settings'!D246),"#N/A")</f>
        <v>#N/A</v>
      </c>
      <c r="E844" s="113" t="str">
        <f>IF('Processing Settings'!C246="Xetra|Börse Frankfurt",'Processing Settings'!E246,"#N/A")</f>
        <v>#N/A</v>
      </c>
      <c r="F844" s="113" t="str">
        <f>IF('Processing Settings'!C246="Xetra|Börse Frankfurt",'Processing Settings'!F246,"#N/A")</f>
        <v>#N/A</v>
      </c>
      <c r="G844" s="113" t="str">
        <f>IF(AND('Processing Settings'!C246="Xetra|Börse Frankfurt",'Processing Settings'!E246&lt;&gt;""),"DEF","#N/A")</f>
        <v>#N/A</v>
      </c>
      <c r="H844" s="130" t="str">
        <f>IF('Processing Settings'!C246="Xetra|Börse Frankfurt",_xlfn.SWITCH('Processing Settings'!G246,"Aggregation","AGGREGATE","Gross","GROSS","Netting ('UNWIND')","NET","Netting with Strange Nets ('NET/SPLIT')","NET","Aggregation with Linking","AGGREGATE"),"#N/A")</f>
        <v>#N/A</v>
      </c>
      <c r="I844" s="113" t="str">
        <f>IF('Processing Settings'!C246="Xetra|Börse Frankfurt",_xlfn.SWITCH('Processing Settings'!H246,"released","RELEASED","on hold","HOLD"),"#N/A")</f>
        <v>#N/A</v>
      </c>
      <c r="J844" s="129" t="str">
        <f>IF(A844="XFRA",IF('Processing Settings'!G246="Gross","",IF(OR('Processing Settings'!G246="Netting with Strange Nets ('NET/SPLIT')",'Processing Settings'!G246="Aggregation with Linking",'Processing Settings'!G246="Aggregation"),"NET/SPLIT","UNWIND")),"")</f>
        <v/>
      </c>
      <c r="K844" s="120" t="str">
        <f ca="1">IF(A844="XFRA",IF(ISNUMBER(YEAR('Signature Sheet'!$H$31)),'Signature Sheet'!H$31,NOW()),"")</f>
        <v/>
      </c>
      <c r="L844" s="119" t="str">
        <f>IF(A844="XFRA",IFERROR(_xlfn.SWITCH('Processing Settings'!K246,"New","INSERT","Update","UPDATE", "Delete","DELETE"),""),"")</f>
        <v/>
      </c>
    </row>
    <row r="845" spans="1:12">
      <c r="A845" s="119" t="str">
        <f>IF('Processing Settings'!C247="Xetra|Börse Frankfurt","XFRA","")</f>
        <v/>
      </c>
      <c r="B845" s="109" t="str">
        <f>IF('Processing Settings'!C247="Xetra|Börse Frankfurt",'Processing Settings'!A247,"#N/A")</f>
        <v>#N/A</v>
      </c>
      <c r="C845" s="109" t="str">
        <f>IF('Processing Settings'!C247="Xetra|Börse Frankfurt",'Processing Settings'!B247,"#N/A")</f>
        <v>#N/A</v>
      </c>
      <c r="D845" s="110" t="str">
        <f>IF('Processing Settings'!C247="Xetra|Börse Frankfurt",IF('Processing Settings'!D247="CBF(I)","CBL",'Processing Settings'!D247),"#N/A")</f>
        <v>#N/A</v>
      </c>
      <c r="E845" s="113" t="str">
        <f>IF('Processing Settings'!C247="Xetra|Börse Frankfurt",'Processing Settings'!E247,"#N/A")</f>
        <v>#N/A</v>
      </c>
      <c r="F845" s="113" t="str">
        <f>IF('Processing Settings'!C247="Xetra|Börse Frankfurt",'Processing Settings'!F247,"#N/A")</f>
        <v>#N/A</v>
      </c>
      <c r="G845" s="113" t="str">
        <f>IF(AND('Processing Settings'!C247="Xetra|Börse Frankfurt",'Processing Settings'!E247&lt;&gt;""),"DEF","#N/A")</f>
        <v>#N/A</v>
      </c>
      <c r="H845" s="130" t="str">
        <f>IF('Processing Settings'!C247="Xetra|Börse Frankfurt",_xlfn.SWITCH('Processing Settings'!G247,"Aggregation","AGGREGATE","Gross","GROSS","Netting ('UNWIND')","NET","Netting with Strange Nets ('NET/SPLIT')","NET","Aggregation with Linking","AGGREGATE"),"#N/A")</f>
        <v>#N/A</v>
      </c>
      <c r="I845" s="113" t="str">
        <f>IF('Processing Settings'!C247="Xetra|Börse Frankfurt",_xlfn.SWITCH('Processing Settings'!H247,"released","RELEASED","on hold","HOLD"),"#N/A")</f>
        <v>#N/A</v>
      </c>
      <c r="J845" s="129" t="str">
        <f>IF(A845="XFRA",IF('Processing Settings'!G247="Gross","",IF(OR('Processing Settings'!G247="Netting with Strange Nets ('NET/SPLIT')",'Processing Settings'!G247="Aggregation with Linking",'Processing Settings'!G247="Aggregation"),"NET/SPLIT","UNWIND")),"")</f>
        <v/>
      </c>
      <c r="K845" s="120" t="str">
        <f ca="1">IF(A845="XFRA",IF(ISNUMBER(YEAR('Signature Sheet'!$H$31)),'Signature Sheet'!H$31,NOW()),"")</f>
        <v/>
      </c>
      <c r="L845" s="119" t="str">
        <f>IF(A845="XFRA",IFERROR(_xlfn.SWITCH('Processing Settings'!K247,"New","INSERT","Update","UPDATE", "Delete","DELETE"),""),"")</f>
        <v/>
      </c>
    </row>
    <row r="846" spans="1:12">
      <c r="A846" s="119" t="str">
        <f>IF('Processing Settings'!C248="Xetra|Börse Frankfurt","XFRA","")</f>
        <v/>
      </c>
      <c r="B846" s="109" t="str">
        <f>IF('Processing Settings'!C248="Xetra|Börse Frankfurt",'Processing Settings'!A248,"#N/A")</f>
        <v>#N/A</v>
      </c>
      <c r="C846" s="109" t="str">
        <f>IF('Processing Settings'!C248="Xetra|Börse Frankfurt",'Processing Settings'!B248,"#N/A")</f>
        <v>#N/A</v>
      </c>
      <c r="D846" s="110" t="str">
        <f>IF('Processing Settings'!C248="Xetra|Börse Frankfurt",IF('Processing Settings'!D248="CBF(I)","CBL",'Processing Settings'!D248),"#N/A")</f>
        <v>#N/A</v>
      </c>
      <c r="E846" s="113" t="str">
        <f>IF('Processing Settings'!C248="Xetra|Börse Frankfurt",'Processing Settings'!E248,"#N/A")</f>
        <v>#N/A</v>
      </c>
      <c r="F846" s="113" t="str">
        <f>IF('Processing Settings'!C248="Xetra|Börse Frankfurt",'Processing Settings'!F248,"#N/A")</f>
        <v>#N/A</v>
      </c>
      <c r="G846" s="113" t="str">
        <f>IF(AND('Processing Settings'!C248="Xetra|Börse Frankfurt",'Processing Settings'!E248&lt;&gt;""),"DEF","#N/A")</f>
        <v>#N/A</v>
      </c>
      <c r="H846" s="130" t="str">
        <f>IF('Processing Settings'!C248="Xetra|Börse Frankfurt",_xlfn.SWITCH('Processing Settings'!G248,"Aggregation","AGGREGATE","Gross","GROSS","Netting ('UNWIND')","NET","Netting with Strange Nets ('NET/SPLIT')","NET","Aggregation with Linking","AGGREGATE"),"#N/A")</f>
        <v>#N/A</v>
      </c>
      <c r="I846" s="113" t="str">
        <f>IF('Processing Settings'!C248="Xetra|Börse Frankfurt",_xlfn.SWITCH('Processing Settings'!H248,"released","RELEASED","on hold","HOLD"),"#N/A")</f>
        <v>#N/A</v>
      </c>
      <c r="J846" s="129" t="str">
        <f>IF(A846="XFRA",IF('Processing Settings'!G248="Gross","",IF(OR('Processing Settings'!G248="Netting with Strange Nets ('NET/SPLIT')",'Processing Settings'!G248="Aggregation with Linking",'Processing Settings'!G248="Aggregation"),"NET/SPLIT","UNWIND")),"")</f>
        <v/>
      </c>
      <c r="K846" s="120" t="str">
        <f ca="1">IF(A846="XFRA",IF(ISNUMBER(YEAR('Signature Sheet'!$H$31)),'Signature Sheet'!H$31,NOW()),"")</f>
        <v/>
      </c>
      <c r="L846" s="119" t="str">
        <f>IF(A846="XFRA",IFERROR(_xlfn.SWITCH('Processing Settings'!K248,"New","INSERT","Update","UPDATE", "Delete","DELETE"),""),"")</f>
        <v/>
      </c>
    </row>
    <row r="847" spans="1:12">
      <c r="A847" s="119" t="str">
        <f>IF('Processing Settings'!C249="Xetra|Börse Frankfurt","XFRA","")</f>
        <v/>
      </c>
      <c r="B847" s="109" t="str">
        <f>IF('Processing Settings'!C249="Xetra|Börse Frankfurt",'Processing Settings'!A249,"#N/A")</f>
        <v>#N/A</v>
      </c>
      <c r="C847" s="109" t="str">
        <f>IF('Processing Settings'!C249="Xetra|Börse Frankfurt",'Processing Settings'!B249,"#N/A")</f>
        <v>#N/A</v>
      </c>
      <c r="D847" s="110" t="str">
        <f>IF('Processing Settings'!C249="Xetra|Börse Frankfurt",IF('Processing Settings'!D249="CBF(I)","CBL",'Processing Settings'!D249),"#N/A")</f>
        <v>#N/A</v>
      </c>
      <c r="E847" s="113" t="str">
        <f>IF('Processing Settings'!C249="Xetra|Börse Frankfurt",'Processing Settings'!E249,"#N/A")</f>
        <v>#N/A</v>
      </c>
      <c r="F847" s="113" t="str">
        <f>IF('Processing Settings'!C249="Xetra|Börse Frankfurt",'Processing Settings'!F249,"#N/A")</f>
        <v>#N/A</v>
      </c>
      <c r="G847" s="113" t="str">
        <f>IF(AND('Processing Settings'!C249="Xetra|Börse Frankfurt",'Processing Settings'!E249&lt;&gt;""),"DEF","#N/A")</f>
        <v>#N/A</v>
      </c>
      <c r="H847" s="130" t="str">
        <f>IF('Processing Settings'!C249="Xetra|Börse Frankfurt",_xlfn.SWITCH('Processing Settings'!G249,"Aggregation","AGGREGATE","Gross","GROSS","Netting ('UNWIND')","NET","Netting with Strange Nets ('NET/SPLIT')","NET","Aggregation with Linking","AGGREGATE"),"#N/A")</f>
        <v>#N/A</v>
      </c>
      <c r="I847" s="113" t="str">
        <f>IF('Processing Settings'!C249="Xetra|Börse Frankfurt",_xlfn.SWITCH('Processing Settings'!H249,"released","RELEASED","on hold","HOLD"),"#N/A")</f>
        <v>#N/A</v>
      </c>
      <c r="J847" s="129" t="str">
        <f>IF(A847="XFRA",IF('Processing Settings'!G249="Gross","",IF(OR('Processing Settings'!G249="Netting with Strange Nets ('NET/SPLIT')",'Processing Settings'!G249="Aggregation with Linking",'Processing Settings'!G249="Aggregation"),"NET/SPLIT","UNWIND")),"")</f>
        <v/>
      </c>
      <c r="K847" s="120" t="str">
        <f ca="1">IF(A847="XFRA",IF(ISNUMBER(YEAR('Signature Sheet'!$H$31)),'Signature Sheet'!H$31,NOW()),"")</f>
        <v/>
      </c>
      <c r="L847" s="119" t="str">
        <f>IF(A847="XFRA",IFERROR(_xlfn.SWITCH('Processing Settings'!K249,"New","INSERT","Update","UPDATE", "Delete","DELETE"),""),"")</f>
        <v/>
      </c>
    </row>
    <row r="848" spans="1:12">
      <c r="A848" s="119" t="str">
        <f>IF('Processing Settings'!C250="Xetra|Börse Frankfurt","XFRA","")</f>
        <v/>
      </c>
      <c r="B848" s="109" t="str">
        <f>IF('Processing Settings'!C250="Xetra|Börse Frankfurt",'Processing Settings'!A250,"#N/A")</f>
        <v>#N/A</v>
      </c>
      <c r="C848" s="109" t="str">
        <f>IF('Processing Settings'!C250="Xetra|Börse Frankfurt",'Processing Settings'!B250,"#N/A")</f>
        <v>#N/A</v>
      </c>
      <c r="D848" s="110" t="str">
        <f>IF('Processing Settings'!C250="Xetra|Börse Frankfurt",IF('Processing Settings'!D250="CBF(I)","CBL",'Processing Settings'!D250),"#N/A")</f>
        <v>#N/A</v>
      </c>
      <c r="E848" s="113" t="str">
        <f>IF('Processing Settings'!C250="Xetra|Börse Frankfurt",'Processing Settings'!E250,"#N/A")</f>
        <v>#N/A</v>
      </c>
      <c r="F848" s="113" t="str">
        <f>IF('Processing Settings'!C250="Xetra|Börse Frankfurt",'Processing Settings'!F250,"#N/A")</f>
        <v>#N/A</v>
      </c>
      <c r="G848" s="113" t="str">
        <f>IF(AND('Processing Settings'!C250="Xetra|Börse Frankfurt",'Processing Settings'!E250&lt;&gt;""),"DEF","#N/A")</f>
        <v>#N/A</v>
      </c>
      <c r="H848" s="130" t="str">
        <f>IF('Processing Settings'!C250="Xetra|Börse Frankfurt",_xlfn.SWITCH('Processing Settings'!G250,"Aggregation","AGGREGATE","Gross","GROSS","Netting ('UNWIND')","NET","Netting with Strange Nets ('NET/SPLIT')","NET","Aggregation with Linking","AGGREGATE"),"#N/A")</f>
        <v>#N/A</v>
      </c>
      <c r="I848" s="113" t="str">
        <f>IF('Processing Settings'!C250="Xetra|Börse Frankfurt",_xlfn.SWITCH('Processing Settings'!H250,"released","RELEASED","on hold","HOLD"),"#N/A")</f>
        <v>#N/A</v>
      </c>
      <c r="J848" s="129" t="str">
        <f>IF(A848="XFRA",IF('Processing Settings'!G250="Gross","",IF(OR('Processing Settings'!G250="Netting with Strange Nets ('NET/SPLIT')",'Processing Settings'!G250="Aggregation with Linking",'Processing Settings'!G250="Aggregation"),"NET/SPLIT","UNWIND")),"")</f>
        <v/>
      </c>
      <c r="K848" s="120" t="str">
        <f ca="1">IF(A848="XFRA",IF(ISNUMBER(YEAR('Signature Sheet'!$H$31)),'Signature Sheet'!H$31,NOW()),"")</f>
        <v/>
      </c>
      <c r="L848" s="119" t="str">
        <f>IF(A848="XFRA",IFERROR(_xlfn.SWITCH('Processing Settings'!K250,"New","INSERT","Update","UPDATE", "Delete","DELETE"),""),"")</f>
        <v/>
      </c>
    </row>
    <row r="849" spans="1:12">
      <c r="A849" s="119" t="str">
        <f>IF('Processing Settings'!C251="Xetra|Börse Frankfurt","XFRA","")</f>
        <v/>
      </c>
      <c r="B849" s="109" t="str">
        <f>IF('Processing Settings'!C251="Xetra|Börse Frankfurt",'Processing Settings'!A251,"#N/A")</f>
        <v>#N/A</v>
      </c>
      <c r="C849" s="109" t="str">
        <f>IF('Processing Settings'!C251="Xetra|Börse Frankfurt",'Processing Settings'!B251,"#N/A")</f>
        <v>#N/A</v>
      </c>
      <c r="D849" s="110" t="str">
        <f>IF('Processing Settings'!C251="Xetra|Börse Frankfurt",IF('Processing Settings'!D251="CBF(I)","CBL",'Processing Settings'!D251),"#N/A")</f>
        <v>#N/A</v>
      </c>
      <c r="E849" s="113" t="str">
        <f>IF('Processing Settings'!C251="Xetra|Börse Frankfurt",'Processing Settings'!E251,"#N/A")</f>
        <v>#N/A</v>
      </c>
      <c r="F849" s="113" t="str">
        <f>IF('Processing Settings'!C251="Xetra|Börse Frankfurt",'Processing Settings'!F251,"#N/A")</f>
        <v>#N/A</v>
      </c>
      <c r="G849" s="113" t="str">
        <f>IF(AND('Processing Settings'!C251="Xetra|Börse Frankfurt",'Processing Settings'!E251&lt;&gt;""),"DEF","#N/A")</f>
        <v>#N/A</v>
      </c>
      <c r="H849" s="130" t="str">
        <f>IF('Processing Settings'!C251="Xetra|Börse Frankfurt",_xlfn.SWITCH('Processing Settings'!G251,"Aggregation","AGGREGATE","Gross","GROSS","Netting ('UNWIND')","NET","Netting with Strange Nets ('NET/SPLIT')","NET","Aggregation with Linking","AGGREGATE"),"#N/A")</f>
        <v>#N/A</v>
      </c>
      <c r="I849" s="113" t="str">
        <f>IF('Processing Settings'!C251="Xetra|Börse Frankfurt",_xlfn.SWITCH('Processing Settings'!H251,"released","RELEASED","on hold","HOLD"),"#N/A")</f>
        <v>#N/A</v>
      </c>
      <c r="J849" s="129" t="str">
        <f>IF(A849="XFRA",IF('Processing Settings'!G251="Gross","",IF(OR('Processing Settings'!G251="Netting with Strange Nets ('NET/SPLIT')",'Processing Settings'!G251="Aggregation with Linking",'Processing Settings'!G251="Aggregation"),"NET/SPLIT","UNWIND")),"")</f>
        <v/>
      </c>
      <c r="K849" s="120" t="str">
        <f ca="1">IF(A849="XFRA",IF(ISNUMBER(YEAR('Signature Sheet'!$H$31)),'Signature Sheet'!H$31,NOW()),"")</f>
        <v/>
      </c>
      <c r="L849" s="119" t="str">
        <f>IF(A849="XFRA",IFERROR(_xlfn.SWITCH('Processing Settings'!K251,"New","INSERT","Update","UPDATE", "Delete","DELETE"),""),"")</f>
        <v/>
      </c>
    </row>
    <row r="850" spans="1:12">
      <c r="A850" s="119" t="str">
        <f>IF('Processing Settings'!C252="Xetra|Börse Frankfurt","XFRA","")</f>
        <v/>
      </c>
      <c r="B850" s="109" t="str">
        <f>IF('Processing Settings'!C252="Xetra|Börse Frankfurt",'Processing Settings'!A252,"#N/A")</f>
        <v>#N/A</v>
      </c>
      <c r="C850" s="109" t="str">
        <f>IF('Processing Settings'!C252="Xetra|Börse Frankfurt",'Processing Settings'!B252,"#N/A")</f>
        <v>#N/A</v>
      </c>
      <c r="D850" s="110" t="str">
        <f>IF('Processing Settings'!C252="Xetra|Börse Frankfurt",IF('Processing Settings'!D252="CBF(I)","CBL",'Processing Settings'!D252),"#N/A")</f>
        <v>#N/A</v>
      </c>
      <c r="E850" s="113" t="str">
        <f>IF('Processing Settings'!C252="Xetra|Börse Frankfurt",'Processing Settings'!E252,"#N/A")</f>
        <v>#N/A</v>
      </c>
      <c r="F850" s="113" t="str">
        <f>IF('Processing Settings'!C252="Xetra|Börse Frankfurt",'Processing Settings'!F252,"#N/A")</f>
        <v>#N/A</v>
      </c>
      <c r="G850" s="113" t="str">
        <f>IF(AND('Processing Settings'!C252="Xetra|Börse Frankfurt",'Processing Settings'!E252&lt;&gt;""),"DEF","#N/A")</f>
        <v>#N/A</v>
      </c>
      <c r="H850" s="130" t="str">
        <f>IF('Processing Settings'!C252="Xetra|Börse Frankfurt",_xlfn.SWITCH('Processing Settings'!G252,"Aggregation","AGGREGATE","Gross","GROSS","Netting ('UNWIND')","NET","Netting with Strange Nets ('NET/SPLIT')","NET","Aggregation with Linking","AGGREGATE"),"#N/A")</f>
        <v>#N/A</v>
      </c>
      <c r="I850" s="113" t="str">
        <f>IF('Processing Settings'!C252="Xetra|Börse Frankfurt",_xlfn.SWITCH('Processing Settings'!H252,"released","RELEASED","on hold","HOLD"),"#N/A")</f>
        <v>#N/A</v>
      </c>
      <c r="J850" s="129" t="str">
        <f>IF(A850="XFRA",IF('Processing Settings'!G252="Gross","",IF(OR('Processing Settings'!G252="Netting with Strange Nets ('NET/SPLIT')",'Processing Settings'!G252="Aggregation with Linking",'Processing Settings'!G252="Aggregation"),"NET/SPLIT","UNWIND")),"")</f>
        <v/>
      </c>
      <c r="K850" s="120" t="str">
        <f ca="1">IF(A850="XFRA",IF(ISNUMBER(YEAR('Signature Sheet'!$H$31)),'Signature Sheet'!H$31,NOW()),"")</f>
        <v/>
      </c>
      <c r="L850" s="119" t="str">
        <f>IF(A850="XFRA",IFERROR(_xlfn.SWITCH('Processing Settings'!K252,"New","INSERT","Update","UPDATE", "Delete","DELETE"),""),"")</f>
        <v/>
      </c>
    </row>
    <row r="851" spans="1:12">
      <c r="A851" s="119" t="str">
        <f>IF('Processing Settings'!C253="Xetra|Börse Frankfurt","XFRA","")</f>
        <v/>
      </c>
      <c r="B851" s="109" t="str">
        <f>IF('Processing Settings'!C253="Xetra|Börse Frankfurt",'Processing Settings'!A253,"#N/A")</f>
        <v>#N/A</v>
      </c>
      <c r="C851" s="109" t="str">
        <f>IF('Processing Settings'!C253="Xetra|Börse Frankfurt",'Processing Settings'!B253,"#N/A")</f>
        <v>#N/A</v>
      </c>
      <c r="D851" s="110" t="str">
        <f>IF('Processing Settings'!C253="Xetra|Börse Frankfurt",IF('Processing Settings'!D253="CBF(I)","CBL",'Processing Settings'!D253),"#N/A")</f>
        <v>#N/A</v>
      </c>
      <c r="E851" s="113" t="str">
        <f>IF('Processing Settings'!C253="Xetra|Börse Frankfurt",'Processing Settings'!E253,"#N/A")</f>
        <v>#N/A</v>
      </c>
      <c r="F851" s="113" t="str">
        <f>IF('Processing Settings'!C253="Xetra|Börse Frankfurt",'Processing Settings'!F253,"#N/A")</f>
        <v>#N/A</v>
      </c>
      <c r="G851" s="113" t="str">
        <f>IF(AND('Processing Settings'!C253="Xetra|Börse Frankfurt",'Processing Settings'!E253&lt;&gt;""),"DEF","#N/A")</f>
        <v>#N/A</v>
      </c>
      <c r="H851" s="130" t="str">
        <f>IF('Processing Settings'!C253="Xetra|Börse Frankfurt",_xlfn.SWITCH('Processing Settings'!G253,"Aggregation","AGGREGATE","Gross","GROSS","Netting ('UNWIND')","NET","Netting with Strange Nets ('NET/SPLIT')","NET","Aggregation with Linking","AGGREGATE"),"#N/A")</f>
        <v>#N/A</v>
      </c>
      <c r="I851" s="113" t="str">
        <f>IF('Processing Settings'!C253="Xetra|Börse Frankfurt",_xlfn.SWITCH('Processing Settings'!H253,"released","RELEASED","on hold","HOLD"),"#N/A")</f>
        <v>#N/A</v>
      </c>
      <c r="J851" s="129" t="str">
        <f>IF(A851="XFRA",IF('Processing Settings'!G253="Gross","",IF(OR('Processing Settings'!G253="Netting with Strange Nets ('NET/SPLIT')",'Processing Settings'!G253="Aggregation with Linking",'Processing Settings'!G253="Aggregation"),"NET/SPLIT","UNWIND")),"")</f>
        <v/>
      </c>
      <c r="K851" s="120" t="str">
        <f ca="1">IF(A851="XFRA",IF(ISNUMBER(YEAR('Signature Sheet'!$H$31)),'Signature Sheet'!H$31,NOW()),"")</f>
        <v/>
      </c>
      <c r="L851" s="119" t="str">
        <f>IF(A851="XFRA",IFERROR(_xlfn.SWITCH('Processing Settings'!K253,"New","INSERT","Update","UPDATE", "Delete","DELETE"),""),"")</f>
        <v/>
      </c>
    </row>
    <row r="852" spans="1:12">
      <c r="A852" s="119" t="str">
        <f>IF('Processing Settings'!C254="Xetra|Börse Frankfurt","XFRA","")</f>
        <v/>
      </c>
      <c r="B852" s="109" t="str">
        <f>IF('Processing Settings'!C254="Xetra|Börse Frankfurt",'Processing Settings'!A254,"#N/A")</f>
        <v>#N/A</v>
      </c>
      <c r="C852" s="109" t="str">
        <f>IF('Processing Settings'!C254="Xetra|Börse Frankfurt",'Processing Settings'!B254,"#N/A")</f>
        <v>#N/A</v>
      </c>
      <c r="D852" s="110" t="str">
        <f>IF('Processing Settings'!C254="Xetra|Börse Frankfurt",IF('Processing Settings'!D254="CBF(I)","CBL",'Processing Settings'!D254),"#N/A")</f>
        <v>#N/A</v>
      </c>
      <c r="E852" s="113" t="str">
        <f>IF('Processing Settings'!C254="Xetra|Börse Frankfurt",'Processing Settings'!E254,"#N/A")</f>
        <v>#N/A</v>
      </c>
      <c r="F852" s="113" t="str">
        <f>IF('Processing Settings'!C254="Xetra|Börse Frankfurt",'Processing Settings'!F254,"#N/A")</f>
        <v>#N/A</v>
      </c>
      <c r="G852" s="113" t="str">
        <f>IF(AND('Processing Settings'!C254="Xetra|Börse Frankfurt",'Processing Settings'!E254&lt;&gt;""),"DEF","#N/A")</f>
        <v>#N/A</v>
      </c>
      <c r="H852" s="130" t="str">
        <f>IF('Processing Settings'!C254="Xetra|Börse Frankfurt",_xlfn.SWITCH('Processing Settings'!G254,"Aggregation","AGGREGATE","Gross","GROSS","Netting ('UNWIND')","NET","Netting with Strange Nets ('NET/SPLIT')","NET","Aggregation with Linking","AGGREGATE"),"#N/A")</f>
        <v>#N/A</v>
      </c>
      <c r="I852" s="113" t="str">
        <f>IF('Processing Settings'!C254="Xetra|Börse Frankfurt",_xlfn.SWITCH('Processing Settings'!H254,"released","RELEASED","on hold","HOLD"),"#N/A")</f>
        <v>#N/A</v>
      </c>
      <c r="J852" s="129" t="str">
        <f>IF(A852="XFRA",IF('Processing Settings'!G254="Gross","",IF(OR('Processing Settings'!G254="Netting with Strange Nets ('NET/SPLIT')",'Processing Settings'!G254="Aggregation with Linking",'Processing Settings'!G254="Aggregation"),"NET/SPLIT","UNWIND")),"")</f>
        <v/>
      </c>
      <c r="K852" s="120" t="str">
        <f ca="1">IF(A852="XFRA",IF(ISNUMBER(YEAR('Signature Sheet'!$H$31)),'Signature Sheet'!H$31,NOW()),"")</f>
        <v/>
      </c>
      <c r="L852" s="119" t="str">
        <f>IF(A852="XFRA",IFERROR(_xlfn.SWITCH('Processing Settings'!K254,"New","INSERT","Update","UPDATE", "Delete","DELETE"),""),"")</f>
        <v/>
      </c>
    </row>
    <row r="853" spans="1:12">
      <c r="A853" s="119" t="str">
        <f>IF('Processing Settings'!C255="Xetra|Börse Frankfurt","XFRA","")</f>
        <v/>
      </c>
      <c r="B853" s="109" t="str">
        <f>IF('Processing Settings'!C255="Xetra|Börse Frankfurt",'Processing Settings'!A255,"#N/A")</f>
        <v>#N/A</v>
      </c>
      <c r="C853" s="109" t="str">
        <f>IF('Processing Settings'!C255="Xetra|Börse Frankfurt",'Processing Settings'!B255,"#N/A")</f>
        <v>#N/A</v>
      </c>
      <c r="D853" s="110" t="str">
        <f>IF('Processing Settings'!C255="Xetra|Börse Frankfurt",IF('Processing Settings'!D255="CBF(I)","CBL",'Processing Settings'!D255),"#N/A")</f>
        <v>#N/A</v>
      </c>
      <c r="E853" s="113" t="str">
        <f>IF('Processing Settings'!C255="Xetra|Börse Frankfurt",'Processing Settings'!E255,"#N/A")</f>
        <v>#N/A</v>
      </c>
      <c r="F853" s="113" t="str">
        <f>IF('Processing Settings'!C255="Xetra|Börse Frankfurt",'Processing Settings'!F255,"#N/A")</f>
        <v>#N/A</v>
      </c>
      <c r="G853" s="113" t="str">
        <f>IF(AND('Processing Settings'!C255="Xetra|Börse Frankfurt",'Processing Settings'!E255&lt;&gt;""),"DEF","#N/A")</f>
        <v>#N/A</v>
      </c>
      <c r="H853" s="130" t="str">
        <f>IF('Processing Settings'!C255="Xetra|Börse Frankfurt",_xlfn.SWITCH('Processing Settings'!G255,"Aggregation","AGGREGATE","Gross","GROSS","Netting ('UNWIND')","NET","Netting with Strange Nets ('NET/SPLIT')","NET","Aggregation with Linking","AGGREGATE"),"#N/A")</f>
        <v>#N/A</v>
      </c>
      <c r="I853" s="113" t="str">
        <f>IF('Processing Settings'!C255="Xetra|Börse Frankfurt",_xlfn.SWITCH('Processing Settings'!H255,"released","RELEASED","on hold","HOLD"),"#N/A")</f>
        <v>#N/A</v>
      </c>
      <c r="J853" s="129" t="str">
        <f>IF(A853="XFRA",IF('Processing Settings'!G255="Gross","",IF(OR('Processing Settings'!G255="Netting with Strange Nets ('NET/SPLIT')",'Processing Settings'!G255="Aggregation with Linking",'Processing Settings'!G255="Aggregation"),"NET/SPLIT","UNWIND")),"")</f>
        <v/>
      </c>
      <c r="K853" s="120" t="str">
        <f ca="1">IF(A853="XFRA",IF(ISNUMBER(YEAR('Signature Sheet'!$H$31)),'Signature Sheet'!H$31,NOW()),"")</f>
        <v/>
      </c>
      <c r="L853" s="119" t="str">
        <f>IF(A853="XFRA",IFERROR(_xlfn.SWITCH('Processing Settings'!K255,"New","INSERT","Update","UPDATE", "Delete","DELETE"),""),"")</f>
        <v/>
      </c>
    </row>
    <row r="854" spans="1:12">
      <c r="A854" s="119" t="str">
        <f>IF('Processing Settings'!C256="Xetra|Börse Frankfurt","XFRA","")</f>
        <v/>
      </c>
      <c r="B854" s="109" t="str">
        <f>IF('Processing Settings'!C256="Xetra|Börse Frankfurt",'Processing Settings'!A256,"#N/A")</f>
        <v>#N/A</v>
      </c>
      <c r="C854" s="109" t="str">
        <f>IF('Processing Settings'!C256="Xetra|Börse Frankfurt",'Processing Settings'!B256,"#N/A")</f>
        <v>#N/A</v>
      </c>
      <c r="D854" s="110" t="str">
        <f>IF('Processing Settings'!C256="Xetra|Börse Frankfurt",IF('Processing Settings'!D256="CBF(I)","CBL",'Processing Settings'!D256),"#N/A")</f>
        <v>#N/A</v>
      </c>
      <c r="E854" s="113" t="str">
        <f>IF('Processing Settings'!C256="Xetra|Börse Frankfurt",'Processing Settings'!E256,"#N/A")</f>
        <v>#N/A</v>
      </c>
      <c r="F854" s="113" t="str">
        <f>IF('Processing Settings'!C256="Xetra|Börse Frankfurt",'Processing Settings'!F256,"#N/A")</f>
        <v>#N/A</v>
      </c>
      <c r="G854" s="113" t="str">
        <f>IF(AND('Processing Settings'!C256="Xetra|Börse Frankfurt",'Processing Settings'!E256&lt;&gt;""),"DEF","#N/A")</f>
        <v>#N/A</v>
      </c>
      <c r="H854" s="130" t="str">
        <f>IF('Processing Settings'!C256="Xetra|Börse Frankfurt",_xlfn.SWITCH('Processing Settings'!G256,"Aggregation","AGGREGATE","Gross","GROSS","Netting ('UNWIND')","NET","Netting with Strange Nets ('NET/SPLIT')","NET","Aggregation with Linking","AGGREGATE"),"#N/A")</f>
        <v>#N/A</v>
      </c>
      <c r="I854" s="113" t="str">
        <f>IF('Processing Settings'!C256="Xetra|Börse Frankfurt",_xlfn.SWITCH('Processing Settings'!H256,"released","RELEASED","on hold","HOLD"),"#N/A")</f>
        <v>#N/A</v>
      </c>
      <c r="J854" s="129" t="str">
        <f>IF(A854="XFRA",IF('Processing Settings'!G256="Gross","",IF(OR('Processing Settings'!G256="Netting with Strange Nets ('NET/SPLIT')",'Processing Settings'!G256="Aggregation with Linking",'Processing Settings'!G256="Aggregation"),"NET/SPLIT","UNWIND")),"")</f>
        <v/>
      </c>
      <c r="K854" s="120" t="str">
        <f ca="1">IF(A854="XFRA",IF(ISNUMBER(YEAR('Signature Sheet'!$H$31)),'Signature Sheet'!H$31,NOW()),"")</f>
        <v/>
      </c>
      <c r="L854" s="119" t="str">
        <f>IF(A854="XFRA",IFERROR(_xlfn.SWITCH('Processing Settings'!K256,"New","INSERT","Update","UPDATE", "Delete","DELETE"),""),"")</f>
        <v/>
      </c>
    </row>
    <row r="855" spans="1:12">
      <c r="A855" s="119" t="str">
        <f>IF('Processing Settings'!C257="Xetra|Börse Frankfurt","XFRA","")</f>
        <v/>
      </c>
      <c r="B855" s="109" t="str">
        <f>IF('Processing Settings'!C257="Xetra|Börse Frankfurt",'Processing Settings'!A257,"#N/A")</f>
        <v>#N/A</v>
      </c>
      <c r="C855" s="109" t="str">
        <f>IF('Processing Settings'!C257="Xetra|Börse Frankfurt",'Processing Settings'!B257,"#N/A")</f>
        <v>#N/A</v>
      </c>
      <c r="D855" s="110" t="str">
        <f>IF('Processing Settings'!C257="Xetra|Börse Frankfurt",IF('Processing Settings'!D257="CBF(I)","CBL",'Processing Settings'!D257),"#N/A")</f>
        <v>#N/A</v>
      </c>
      <c r="E855" s="113" t="str">
        <f>IF('Processing Settings'!C257="Xetra|Börse Frankfurt",'Processing Settings'!E257,"#N/A")</f>
        <v>#N/A</v>
      </c>
      <c r="F855" s="113" t="str">
        <f>IF('Processing Settings'!C257="Xetra|Börse Frankfurt",'Processing Settings'!F257,"#N/A")</f>
        <v>#N/A</v>
      </c>
      <c r="G855" s="113" t="str">
        <f>IF(AND('Processing Settings'!C257="Xetra|Börse Frankfurt",'Processing Settings'!E257&lt;&gt;""),"DEF","#N/A")</f>
        <v>#N/A</v>
      </c>
      <c r="H855" s="130" t="str">
        <f>IF('Processing Settings'!C257="Xetra|Börse Frankfurt",_xlfn.SWITCH('Processing Settings'!G257,"Aggregation","AGGREGATE","Gross","GROSS","Netting ('UNWIND')","NET","Netting with Strange Nets ('NET/SPLIT')","NET","Aggregation with Linking","AGGREGATE"),"#N/A")</f>
        <v>#N/A</v>
      </c>
      <c r="I855" s="113" t="str">
        <f>IF('Processing Settings'!C257="Xetra|Börse Frankfurt",_xlfn.SWITCH('Processing Settings'!H257,"released","RELEASED","on hold","HOLD"),"#N/A")</f>
        <v>#N/A</v>
      </c>
      <c r="J855" s="129" t="str">
        <f>IF(A855="XFRA",IF('Processing Settings'!G257="Gross","",IF(OR('Processing Settings'!G257="Netting with Strange Nets ('NET/SPLIT')",'Processing Settings'!G257="Aggregation with Linking",'Processing Settings'!G257="Aggregation"),"NET/SPLIT","UNWIND")),"")</f>
        <v/>
      </c>
      <c r="K855" s="120" t="str">
        <f ca="1">IF(A855="XFRA",IF(ISNUMBER(YEAR('Signature Sheet'!$H$31)),'Signature Sheet'!H$31,NOW()),"")</f>
        <v/>
      </c>
      <c r="L855" s="119" t="str">
        <f>IF(A855="XFRA",IFERROR(_xlfn.SWITCH('Processing Settings'!K257,"New","INSERT","Update","UPDATE", "Delete","DELETE"),""),"")</f>
        <v/>
      </c>
    </row>
    <row r="856" spans="1:12">
      <c r="A856" s="119" t="str">
        <f>IF('Processing Settings'!C258="Xetra|Börse Frankfurt","XFRA","")</f>
        <v/>
      </c>
      <c r="B856" s="109" t="str">
        <f>IF('Processing Settings'!C258="Xetra|Börse Frankfurt",'Processing Settings'!A258,"#N/A")</f>
        <v>#N/A</v>
      </c>
      <c r="C856" s="109" t="str">
        <f>IF('Processing Settings'!C258="Xetra|Börse Frankfurt",'Processing Settings'!B258,"#N/A")</f>
        <v>#N/A</v>
      </c>
      <c r="D856" s="110" t="str">
        <f>IF('Processing Settings'!C258="Xetra|Börse Frankfurt",IF('Processing Settings'!D258="CBF(I)","CBL",'Processing Settings'!D258),"#N/A")</f>
        <v>#N/A</v>
      </c>
      <c r="E856" s="113" t="str">
        <f>IF('Processing Settings'!C258="Xetra|Börse Frankfurt",'Processing Settings'!E258,"#N/A")</f>
        <v>#N/A</v>
      </c>
      <c r="F856" s="113" t="str">
        <f>IF('Processing Settings'!C258="Xetra|Börse Frankfurt",'Processing Settings'!F258,"#N/A")</f>
        <v>#N/A</v>
      </c>
      <c r="G856" s="113" t="str">
        <f>IF(AND('Processing Settings'!C258="Xetra|Börse Frankfurt",'Processing Settings'!E258&lt;&gt;""),"DEF","#N/A")</f>
        <v>#N/A</v>
      </c>
      <c r="H856" s="130" t="str">
        <f>IF('Processing Settings'!C258="Xetra|Börse Frankfurt",_xlfn.SWITCH('Processing Settings'!G258,"Aggregation","AGGREGATE","Gross","GROSS","Netting ('UNWIND')","NET","Netting with Strange Nets ('NET/SPLIT')","NET","Aggregation with Linking","AGGREGATE"),"#N/A")</f>
        <v>#N/A</v>
      </c>
      <c r="I856" s="113" t="str">
        <f>IF('Processing Settings'!C258="Xetra|Börse Frankfurt",_xlfn.SWITCH('Processing Settings'!H258,"released","RELEASED","on hold","HOLD"),"#N/A")</f>
        <v>#N/A</v>
      </c>
      <c r="J856" s="129" t="str">
        <f>IF(A856="XFRA",IF('Processing Settings'!G258="Gross","",IF(OR('Processing Settings'!G258="Netting with Strange Nets ('NET/SPLIT')",'Processing Settings'!G258="Aggregation with Linking",'Processing Settings'!G258="Aggregation"),"NET/SPLIT","UNWIND")),"")</f>
        <v/>
      </c>
      <c r="K856" s="120" t="str">
        <f ca="1">IF(A856="XFRA",IF(ISNUMBER(YEAR('Signature Sheet'!$H$31)),'Signature Sheet'!H$31,NOW()),"")</f>
        <v/>
      </c>
      <c r="L856" s="119" t="str">
        <f>IF(A856="XFRA",IFERROR(_xlfn.SWITCH('Processing Settings'!K258,"New","INSERT","Update","UPDATE", "Delete","DELETE"),""),"")</f>
        <v/>
      </c>
    </row>
    <row r="857" spans="1:12">
      <c r="A857" s="119" t="str">
        <f>IF('Processing Settings'!C259="Xetra|Börse Frankfurt","XFRA","")</f>
        <v/>
      </c>
      <c r="B857" s="109" t="str">
        <f>IF('Processing Settings'!C259="Xetra|Börse Frankfurt",'Processing Settings'!A259,"#N/A")</f>
        <v>#N/A</v>
      </c>
      <c r="C857" s="109" t="str">
        <f>IF('Processing Settings'!C259="Xetra|Börse Frankfurt",'Processing Settings'!B259,"#N/A")</f>
        <v>#N/A</v>
      </c>
      <c r="D857" s="110" t="str">
        <f>IF('Processing Settings'!C259="Xetra|Börse Frankfurt",IF('Processing Settings'!D259="CBF(I)","CBL",'Processing Settings'!D259),"#N/A")</f>
        <v>#N/A</v>
      </c>
      <c r="E857" s="113" t="str">
        <f>IF('Processing Settings'!C259="Xetra|Börse Frankfurt",'Processing Settings'!E259,"#N/A")</f>
        <v>#N/A</v>
      </c>
      <c r="F857" s="113" t="str">
        <f>IF('Processing Settings'!C259="Xetra|Börse Frankfurt",'Processing Settings'!F259,"#N/A")</f>
        <v>#N/A</v>
      </c>
      <c r="G857" s="113" t="str">
        <f>IF(AND('Processing Settings'!C259="Xetra|Börse Frankfurt",'Processing Settings'!E259&lt;&gt;""),"DEF","#N/A")</f>
        <v>#N/A</v>
      </c>
      <c r="H857" s="130" t="str">
        <f>IF('Processing Settings'!C259="Xetra|Börse Frankfurt",_xlfn.SWITCH('Processing Settings'!G259,"Aggregation","AGGREGATE","Gross","GROSS","Netting ('UNWIND')","NET","Netting with Strange Nets ('NET/SPLIT')","NET","Aggregation with Linking","AGGREGATE"),"#N/A")</f>
        <v>#N/A</v>
      </c>
      <c r="I857" s="113" t="str">
        <f>IF('Processing Settings'!C259="Xetra|Börse Frankfurt",_xlfn.SWITCH('Processing Settings'!H259,"released","RELEASED","on hold","HOLD"),"#N/A")</f>
        <v>#N/A</v>
      </c>
      <c r="J857" s="129" t="str">
        <f>IF(A857="XFRA",IF('Processing Settings'!G259="Gross","",IF(OR('Processing Settings'!G259="Netting with Strange Nets ('NET/SPLIT')",'Processing Settings'!G259="Aggregation with Linking",'Processing Settings'!G259="Aggregation"),"NET/SPLIT","UNWIND")),"")</f>
        <v/>
      </c>
      <c r="K857" s="120" t="str">
        <f ca="1">IF(A857="XFRA",IF(ISNUMBER(YEAR('Signature Sheet'!$H$31)),'Signature Sheet'!H$31,NOW()),"")</f>
        <v/>
      </c>
      <c r="L857" s="119" t="str">
        <f>IF(A857="XFRA",IFERROR(_xlfn.SWITCH('Processing Settings'!K259,"New","INSERT","Update","UPDATE", "Delete","DELETE"),""),"")</f>
        <v/>
      </c>
    </row>
    <row r="858" spans="1:12">
      <c r="A858" s="119" t="str">
        <f>IF('Processing Settings'!C260="Xetra|Börse Frankfurt","XFRA","")</f>
        <v/>
      </c>
      <c r="B858" s="109" t="str">
        <f>IF('Processing Settings'!C260="Xetra|Börse Frankfurt",'Processing Settings'!A260,"#N/A")</f>
        <v>#N/A</v>
      </c>
      <c r="C858" s="109" t="str">
        <f>IF('Processing Settings'!C260="Xetra|Börse Frankfurt",'Processing Settings'!B260,"#N/A")</f>
        <v>#N/A</v>
      </c>
      <c r="D858" s="110" t="str">
        <f>IF('Processing Settings'!C260="Xetra|Börse Frankfurt",IF('Processing Settings'!D260="CBF(I)","CBL",'Processing Settings'!D260),"#N/A")</f>
        <v>#N/A</v>
      </c>
      <c r="E858" s="113" t="str">
        <f>IF('Processing Settings'!C260="Xetra|Börse Frankfurt",'Processing Settings'!E260,"#N/A")</f>
        <v>#N/A</v>
      </c>
      <c r="F858" s="113" t="str">
        <f>IF('Processing Settings'!C260="Xetra|Börse Frankfurt",'Processing Settings'!F260,"#N/A")</f>
        <v>#N/A</v>
      </c>
      <c r="G858" s="113" t="str">
        <f>IF(AND('Processing Settings'!C260="Xetra|Börse Frankfurt",'Processing Settings'!E260&lt;&gt;""),"DEF","#N/A")</f>
        <v>#N/A</v>
      </c>
      <c r="H858" s="130" t="str">
        <f>IF('Processing Settings'!C260="Xetra|Börse Frankfurt",_xlfn.SWITCH('Processing Settings'!G260,"Aggregation","AGGREGATE","Gross","GROSS","Netting ('UNWIND')","NET","Netting with Strange Nets ('NET/SPLIT')","NET","Aggregation with Linking","AGGREGATE"),"#N/A")</f>
        <v>#N/A</v>
      </c>
      <c r="I858" s="113" t="str">
        <f>IF('Processing Settings'!C260="Xetra|Börse Frankfurt",_xlfn.SWITCH('Processing Settings'!H260,"released","RELEASED","on hold","HOLD"),"#N/A")</f>
        <v>#N/A</v>
      </c>
      <c r="J858" s="129" t="str">
        <f>IF(A858="XFRA",IF('Processing Settings'!G260="Gross","",IF(OR('Processing Settings'!G260="Netting with Strange Nets ('NET/SPLIT')",'Processing Settings'!G260="Aggregation with Linking",'Processing Settings'!G260="Aggregation"),"NET/SPLIT","UNWIND")),"")</f>
        <v/>
      </c>
      <c r="K858" s="120" t="str">
        <f ca="1">IF(A858="XFRA",IF(ISNUMBER(YEAR('Signature Sheet'!$H$31)),'Signature Sheet'!H$31,NOW()),"")</f>
        <v/>
      </c>
      <c r="L858" s="119" t="str">
        <f>IF(A858="XFRA",IFERROR(_xlfn.SWITCH('Processing Settings'!K260,"New","INSERT","Update","UPDATE", "Delete","DELETE"),""),"")</f>
        <v/>
      </c>
    </row>
    <row r="859" spans="1:12">
      <c r="A859" s="119" t="str">
        <f>IF('Processing Settings'!C261="Xetra|Börse Frankfurt","XFRA","")</f>
        <v/>
      </c>
      <c r="B859" s="109" t="str">
        <f>IF('Processing Settings'!C261="Xetra|Börse Frankfurt",'Processing Settings'!A261,"#N/A")</f>
        <v>#N/A</v>
      </c>
      <c r="C859" s="109" t="str">
        <f>IF('Processing Settings'!C261="Xetra|Börse Frankfurt",'Processing Settings'!B261,"#N/A")</f>
        <v>#N/A</v>
      </c>
      <c r="D859" s="110" t="str">
        <f>IF('Processing Settings'!C261="Xetra|Börse Frankfurt",IF('Processing Settings'!D261="CBF(I)","CBL",'Processing Settings'!D261),"#N/A")</f>
        <v>#N/A</v>
      </c>
      <c r="E859" s="113" t="str">
        <f>IF('Processing Settings'!C261="Xetra|Börse Frankfurt",'Processing Settings'!E261,"#N/A")</f>
        <v>#N/A</v>
      </c>
      <c r="F859" s="113" t="str">
        <f>IF('Processing Settings'!C261="Xetra|Börse Frankfurt",'Processing Settings'!F261,"#N/A")</f>
        <v>#N/A</v>
      </c>
      <c r="G859" s="113" t="str">
        <f>IF(AND('Processing Settings'!C261="Xetra|Börse Frankfurt",'Processing Settings'!E261&lt;&gt;""),"DEF","#N/A")</f>
        <v>#N/A</v>
      </c>
      <c r="H859" s="130" t="str">
        <f>IF('Processing Settings'!C261="Xetra|Börse Frankfurt",_xlfn.SWITCH('Processing Settings'!G261,"Aggregation","AGGREGATE","Gross","GROSS","Netting ('UNWIND')","NET","Netting with Strange Nets ('NET/SPLIT')","NET","Aggregation with Linking","AGGREGATE"),"#N/A")</f>
        <v>#N/A</v>
      </c>
      <c r="I859" s="113" t="str">
        <f>IF('Processing Settings'!C261="Xetra|Börse Frankfurt",_xlfn.SWITCH('Processing Settings'!H261,"released","RELEASED","on hold","HOLD"),"#N/A")</f>
        <v>#N/A</v>
      </c>
      <c r="J859" s="129" t="str">
        <f>IF(A859="XFRA",IF('Processing Settings'!G261="Gross","",IF(OR('Processing Settings'!G261="Netting with Strange Nets ('NET/SPLIT')",'Processing Settings'!G261="Aggregation with Linking",'Processing Settings'!G261="Aggregation"),"NET/SPLIT","UNWIND")),"")</f>
        <v/>
      </c>
      <c r="K859" s="120" t="str">
        <f ca="1">IF(A859="XFRA",IF(ISNUMBER(YEAR('Signature Sheet'!$H$31)),'Signature Sheet'!H$31,NOW()),"")</f>
        <v/>
      </c>
      <c r="L859" s="119" t="str">
        <f>IF(A859="XFRA",IFERROR(_xlfn.SWITCH('Processing Settings'!K261,"New","INSERT","Update","UPDATE", "Delete","DELETE"),""),"")</f>
        <v/>
      </c>
    </row>
    <row r="860" spans="1:12">
      <c r="A860" s="119" t="str">
        <f>IF('Processing Settings'!C262="Xetra|Börse Frankfurt","XFRA","")</f>
        <v/>
      </c>
      <c r="B860" s="109" t="str">
        <f>IF('Processing Settings'!C262="Xetra|Börse Frankfurt",'Processing Settings'!A262,"#N/A")</f>
        <v>#N/A</v>
      </c>
      <c r="C860" s="109" t="str">
        <f>IF('Processing Settings'!C262="Xetra|Börse Frankfurt",'Processing Settings'!B262,"#N/A")</f>
        <v>#N/A</v>
      </c>
      <c r="D860" s="110" t="str">
        <f>IF('Processing Settings'!C262="Xetra|Börse Frankfurt",IF('Processing Settings'!D262="CBF(I)","CBL",'Processing Settings'!D262),"#N/A")</f>
        <v>#N/A</v>
      </c>
      <c r="E860" s="113" t="str">
        <f>IF('Processing Settings'!C262="Xetra|Börse Frankfurt",'Processing Settings'!E262,"#N/A")</f>
        <v>#N/A</v>
      </c>
      <c r="F860" s="113" t="str">
        <f>IF('Processing Settings'!C262="Xetra|Börse Frankfurt",'Processing Settings'!F262,"#N/A")</f>
        <v>#N/A</v>
      </c>
      <c r="G860" s="113" t="str">
        <f>IF(AND('Processing Settings'!C262="Xetra|Börse Frankfurt",'Processing Settings'!E262&lt;&gt;""),"DEF","#N/A")</f>
        <v>#N/A</v>
      </c>
      <c r="H860" s="130" t="str">
        <f>IF('Processing Settings'!C262="Xetra|Börse Frankfurt",_xlfn.SWITCH('Processing Settings'!G262,"Aggregation","AGGREGATE","Gross","GROSS","Netting ('UNWIND')","NET","Netting with Strange Nets ('NET/SPLIT')","NET","Aggregation with Linking","AGGREGATE"),"#N/A")</f>
        <v>#N/A</v>
      </c>
      <c r="I860" s="113" t="str">
        <f>IF('Processing Settings'!C262="Xetra|Börse Frankfurt",_xlfn.SWITCH('Processing Settings'!H262,"released","RELEASED","on hold","HOLD"),"#N/A")</f>
        <v>#N/A</v>
      </c>
      <c r="J860" s="129" t="str">
        <f>IF(A860="XFRA",IF('Processing Settings'!G262="Gross","",IF(OR('Processing Settings'!G262="Netting with Strange Nets ('NET/SPLIT')",'Processing Settings'!G262="Aggregation with Linking",'Processing Settings'!G262="Aggregation"),"NET/SPLIT","UNWIND")),"")</f>
        <v/>
      </c>
      <c r="K860" s="120" t="str">
        <f ca="1">IF(A860="XFRA",IF(ISNUMBER(YEAR('Signature Sheet'!$H$31)),'Signature Sheet'!H$31,NOW()),"")</f>
        <v/>
      </c>
      <c r="L860" s="119" t="str">
        <f>IF(A860="XFRA",IFERROR(_xlfn.SWITCH('Processing Settings'!K262,"New","INSERT","Update","UPDATE", "Delete","DELETE"),""),"")</f>
        <v/>
      </c>
    </row>
    <row r="861" spans="1:12">
      <c r="A861" s="119" t="str">
        <f>IF('Processing Settings'!C263="Xetra|Börse Frankfurt","XFRA","")</f>
        <v/>
      </c>
      <c r="B861" s="109" t="str">
        <f>IF('Processing Settings'!C263="Xetra|Börse Frankfurt",'Processing Settings'!A263,"#N/A")</f>
        <v>#N/A</v>
      </c>
      <c r="C861" s="109" t="str">
        <f>IF('Processing Settings'!C263="Xetra|Börse Frankfurt",'Processing Settings'!B263,"#N/A")</f>
        <v>#N/A</v>
      </c>
      <c r="D861" s="110" t="str">
        <f>IF('Processing Settings'!C263="Xetra|Börse Frankfurt",IF('Processing Settings'!D263="CBF(I)","CBL",'Processing Settings'!D263),"#N/A")</f>
        <v>#N/A</v>
      </c>
      <c r="E861" s="113" t="str">
        <f>IF('Processing Settings'!C263="Xetra|Börse Frankfurt",'Processing Settings'!E263,"#N/A")</f>
        <v>#N/A</v>
      </c>
      <c r="F861" s="113" t="str">
        <f>IF('Processing Settings'!C263="Xetra|Börse Frankfurt",'Processing Settings'!F263,"#N/A")</f>
        <v>#N/A</v>
      </c>
      <c r="G861" s="113" t="str">
        <f>IF(AND('Processing Settings'!C263="Xetra|Börse Frankfurt",'Processing Settings'!E263&lt;&gt;""),"DEF","#N/A")</f>
        <v>#N/A</v>
      </c>
      <c r="H861" s="130" t="str">
        <f>IF('Processing Settings'!C263="Xetra|Börse Frankfurt",_xlfn.SWITCH('Processing Settings'!G263,"Aggregation","AGGREGATE","Gross","GROSS","Netting ('UNWIND')","NET","Netting with Strange Nets ('NET/SPLIT')","NET","Aggregation with Linking","AGGREGATE"),"#N/A")</f>
        <v>#N/A</v>
      </c>
      <c r="I861" s="113" t="str">
        <f>IF('Processing Settings'!C263="Xetra|Börse Frankfurt",_xlfn.SWITCH('Processing Settings'!H263,"released","RELEASED","on hold","HOLD"),"#N/A")</f>
        <v>#N/A</v>
      </c>
      <c r="J861" s="129" t="str">
        <f>IF(A861="XFRA",IF('Processing Settings'!G263="Gross","",IF(OR('Processing Settings'!G263="Netting with Strange Nets ('NET/SPLIT')",'Processing Settings'!G263="Aggregation with Linking",'Processing Settings'!G263="Aggregation"),"NET/SPLIT","UNWIND")),"")</f>
        <v/>
      </c>
      <c r="K861" s="120" t="str">
        <f ca="1">IF(A861="XFRA",IF(ISNUMBER(YEAR('Signature Sheet'!$H$31)),'Signature Sheet'!H$31,NOW()),"")</f>
        <v/>
      </c>
      <c r="L861" s="119" t="str">
        <f>IF(A861="XFRA",IFERROR(_xlfn.SWITCH('Processing Settings'!K263,"New","INSERT","Update","UPDATE", "Delete","DELETE"),""),"")</f>
        <v/>
      </c>
    </row>
    <row r="862" spans="1:12">
      <c r="A862" s="119" t="str">
        <f>IF('Processing Settings'!C264="Xetra|Börse Frankfurt","XFRA","")</f>
        <v/>
      </c>
      <c r="B862" s="109" t="str">
        <f>IF('Processing Settings'!C264="Xetra|Börse Frankfurt",'Processing Settings'!A264,"#N/A")</f>
        <v>#N/A</v>
      </c>
      <c r="C862" s="109" t="str">
        <f>IF('Processing Settings'!C264="Xetra|Börse Frankfurt",'Processing Settings'!B264,"#N/A")</f>
        <v>#N/A</v>
      </c>
      <c r="D862" s="110" t="str">
        <f>IF('Processing Settings'!C264="Xetra|Börse Frankfurt",IF('Processing Settings'!D264="CBF(I)","CBL",'Processing Settings'!D264),"#N/A")</f>
        <v>#N/A</v>
      </c>
      <c r="E862" s="113" t="str">
        <f>IF('Processing Settings'!C264="Xetra|Börse Frankfurt",'Processing Settings'!E264,"#N/A")</f>
        <v>#N/A</v>
      </c>
      <c r="F862" s="113" t="str">
        <f>IF('Processing Settings'!C264="Xetra|Börse Frankfurt",'Processing Settings'!F264,"#N/A")</f>
        <v>#N/A</v>
      </c>
      <c r="G862" s="113" t="str">
        <f>IF(AND('Processing Settings'!C264="Xetra|Börse Frankfurt",'Processing Settings'!E264&lt;&gt;""),"DEF","#N/A")</f>
        <v>#N/A</v>
      </c>
      <c r="H862" s="130" t="str">
        <f>IF('Processing Settings'!C264="Xetra|Börse Frankfurt",_xlfn.SWITCH('Processing Settings'!G264,"Aggregation","AGGREGATE","Gross","GROSS","Netting ('UNWIND')","NET","Netting with Strange Nets ('NET/SPLIT')","NET","Aggregation with Linking","AGGREGATE"),"#N/A")</f>
        <v>#N/A</v>
      </c>
      <c r="I862" s="113" t="str">
        <f>IF('Processing Settings'!C264="Xetra|Börse Frankfurt",_xlfn.SWITCH('Processing Settings'!H264,"released","RELEASED","on hold","HOLD"),"#N/A")</f>
        <v>#N/A</v>
      </c>
      <c r="J862" s="129" t="str">
        <f>IF(A862="XFRA",IF('Processing Settings'!G264="Gross","",IF(OR('Processing Settings'!G264="Netting with Strange Nets ('NET/SPLIT')",'Processing Settings'!G264="Aggregation with Linking",'Processing Settings'!G264="Aggregation"),"NET/SPLIT","UNWIND")),"")</f>
        <v/>
      </c>
      <c r="K862" s="120" t="str">
        <f ca="1">IF(A862="XFRA",IF(ISNUMBER(YEAR('Signature Sheet'!$H$31)),'Signature Sheet'!H$31,NOW()),"")</f>
        <v/>
      </c>
      <c r="L862" s="119" t="str">
        <f>IF(A862="XFRA",IFERROR(_xlfn.SWITCH('Processing Settings'!K264,"New","INSERT","Update","UPDATE", "Delete","DELETE"),""),"")</f>
        <v/>
      </c>
    </row>
    <row r="863" spans="1:12">
      <c r="A863" s="119" t="str">
        <f>IF('Processing Settings'!C265="Xetra|Börse Frankfurt","XFRA","")</f>
        <v/>
      </c>
      <c r="B863" s="109" t="str">
        <f>IF('Processing Settings'!C265="Xetra|Börse Frankfurt",'Processing Settings'!A265,"#N/A")</f>
        <v>#N/A</v>
      </c>
      <c r="C863" s="109" t="str">
        <f>IF('Processing Settings'!C265="Xetra|Börse Frankfurt",'Processing Settings'!B265,"#N/A")</f>
        <v>#N/A</v>
      </c>
      <c r="D863" s="110" t="str">
        <f>IF('Processing Settings'!C265="Xetra|Börse Frankfurt",IF('Processing Settings'!D265="CBF(I)","CBL",'Processing Settings'!D265),"#N/A")</f>
        <v>#N/A</v>
      </c>
      <c r="E863" s="113" t="str">
        <f>IF('Processing Settings'!C265="Xetra|Börse Frankfurt",'Processing Settings'!E265,"#N/A")</f>
        <v>#N/A</v>
      </c>
      <c r="F863" s="113" t="str">
        <f>IF('Processing Settings'!C265="Xetra|Börse Frankfurt",'Processing Settings'!F265,"#N/A")</f>
        <v>#N/A</v>
      </c>
      <c r="G863" s="113" t="str">
        <f>IF(AND('Processing Settings'!C265="Xetra|Börse Frankfurt",'Processing Settings'!E265&lt;&gt;""),"DEF","#N/A")</f>
        <v>#N/A</v>
      </c>
      <c r="H863" s="130" t="str">
        <f>IF('Processing Settings'!C265="Xetra|Börse Frankfurt",_xlfn.SWITCH('Processing Settings'!G265,"Aggregation","AGGREGATE","Gross","GROSS","Netting ('UNWIND')","NET","Netting with Strange Nets ('NET/SPLIT')","NET","Aggregation with Linking","AGGREGATE"),"#N/A")</f>
        <v>#N/A</v>
      </c>
      <c r="I863" s="113" t="str">
        <f>IF('Processing Settings'!C265="Xetra|Börse Frankfurt",_xlfn.SWITCH('Processing Settings'!H265,"released","RELEASED","on hold","HOLD"),"#N/A")</f>
        <v>#N/A</v>
      </c>
      <c r="J863" s="129" t="str">
        <f>IF(A863="XFRA",IF('Processing Settings'!G265="Gross","",IF(OR('Processing Settings'!G265="Netting with Strange Nets ('NET/SPLIT')",'Processing Settings'!G265="Aggregation with Linking",'Processing Settings'!G265="Aggregation"),"NET/SPLIT","UNWIND")),"")</f>
        <v/>
      </c>
      <c r="K863" s="120" t="str">
        <f ca="1">IF(A863="XFRA",IF(ISNUMBER(YEAR('Signature Sheet'!$H$31)),'Signature Sheet'!H$31,NOW()),"")</f>
        <v/>
      </c>
      <c r="L863" s="119" t="str">
        <f>IF(A863="XFRA",IFERROR(_xlfn.SWITCH('Processing Settings'!K265,"New","INSERT","Update","UPDATE", "Delete","DELETE"),""),"")</f>
        <v/>
      </c>
    </row>
    <row r="864" spans="1:12">
      <c r="A864" s="119" t="str">
        <f>IF('Processing Settings'!C266="Xetra|Börse Frankfurt","XFRA","")</f>
        <v/>
      </c>
      <c r="B864" s="109" t="str">
        <f>IF('Processing Settings'!C266="Xetra|Börse Frankfurt",'Processing Settings'!A266,"#N/A")</f>
        <v>#N/A</v>
      </c>
      <c r="C864" s="109" t="str">
        <f>IF('Processing Settings'!C266="Xetra|Börse Frankfurt",'Processing Settings'!B266,"#N/A")</f>
        <v>#N/A</v>
      </c>
      <c r="D864" s="110" t="str">
        <f>IF('Processing Settings'!C266="Xetra|Börse Frankfurt",IF('Processing Settings'!D266="CBF(I)","CBL",'Processing Settings'!D266),"#N/A")</f>
        <v>#N/A</v>
      </c>
      <c r="E864" s="113" t="str">
        <f>IF('Processing Settings'!C266="Xetra|Börse Frankfurt",'Processing Settings'!E266,"#N/A")</f>
        <v>#N/A</v>
      </c>
      <c r="F864" s="113" t="str">
        <f>IF('Processing Settings'!C266="Xetra|Börse Frankfurt",'Processing Settings'!F266,"#N/A")</f>
        <v>#N/A</v>
      </c>
      <c r="G864" s="113" t="str">
        <f>IF(AND('Processing Settings'!C266="Xetra|Börse Frankfurt",'Processing Settings'!E266&lt;&gt;""),"DEF","#N/A")</f>
        <v>#N/A</v>
      </c>
      <c r="H864" s="130" t="str">
        <f>IF('Processing Settings'!C266="Xetra|Börse Frankfurt",_xlfn.SWITCH('Processing Settings'!G266,"Aggregation","AGGREGATE","Gross","GROSS","Netting ('UNWIND')","NET","Netting with Strange Nets ('NET/SPLIT')","NET","Aggregation with Linking","AGGREGATE"),"#N/A")</f>
        <v>#N/A</v>
      </c>
      <c r="I864" s="113" t="str">
        <f>IF('Processing Settings'!C266="Xetra|Börse Frankfurt",_xlfn.SWITCH('Processing Settings'!H266,"released","RELEASED","on hold","HOLD"),"#N/A")</f>
        <v>#N/A</v>
      </c>
      <c r="J864" s="129" t="str">
        <f>IF(A864="XFRA",IF('Processing Settings'!G266="Gross","",IF(OR('Processing Settings'!G266="Netting with Strange Nets ('NET/SPLIT')",'Processing Settings'!G266="Aggregation with Linking",'Processing Settings'!G266="Aggregation"),"NET/SPLIT","UNWIND")),"")</f>
        <v/>
      </c>
      <c r="K864" s="120" t="str">
        <f ca="1">IF(A864="XFRA",IF(ISNUMBER(YEAR('Signature Sheet'!$H$31)),'Signature Sheet'!H$31,NOW()),"")</f>
        <v/>
      </c>
      <c r="L864" s="119" t="str">
        <f>IF(A864="XFRA",IFERROR(_xlfn.SWITCH('Processing Settings'!K266,"New","INSERT","Update","UPDATE", "Delete","DELETE"),""),"")</f>
        <v/>
      </c>
    </row>
    <row r="865" spans="1:12">
      <c r="A865" s="119" t="str">
        <f>IF('Processing Settings'!C267="Xetra|Börse Frankfurt","XFRA","")</f>
        <v/>
      </c>
      <c r="B865" s="109" t="str">
        <f>IF('Processing Settings'!C267="Xetra|Börse Frankfurt",'Processing Settings'!A267,"#N/A")</f>
        <v>#N/A</v>
      </c>
      <c r="C865" s="109" t="str">
        <f>IF('Processing Settings'!C267="Xetra|Börse Frankfurt",'Processing Settings'!B267,"#N/A")</f>
        <v>#N/A</v>
      </c>
      <c r="D865" s="110" t="str">
        <f>IF('Processing Settings'!C267="Xetra|Börse Frankfurt",IF('Processing Settings'!D267="CBF(I)","CBL",'Processing Settings'!D267),"#N/A")</f>
        <v>#N/A</v>
      </c>
      <c r="E865" s="113" t="str">
        <f>IF('Processing Settings'!C267="Xetra|Börse Frankfurt",'Processing Settings'!E267,"#N/A")</f>
        <v>#N/A</v>
      </c>
      <c r="F865" s="113" t="str">
        <f>IF('Processing Settings'!C267="Xetra|Börse Frankfurt",'Processing Settings'!F267,"#N/A")</f>
        <v>#N/A</v>
      </c>
      <c r="G865" s="113" t="str">
        <f>IF(AND('Processing Settings'!C267="Xetra|Börse Frankfurt",'Processing Settings'!E267&lt;&gt;""),"DEF","#N/A")</f>
        <v>#N/A</v>
      </c>
      <c r="H865" s="130" t="str">
        <f>IF('Processing Settings'!C267="Xetra|Börse Frankfurt",_xlfn.SWITCH('Processing Settings'!G267,"Aggregation","AGGREGATE","Gross","GROSS","Netting ('UNWIND')","NET","Netting with Strange Nets ('NET/SPLIT')","NET","Aggregation with Linking","AGGREGATE"),"#N/A")</f>
        <v>#N/A</v>
      </c>
      <c r="I865" s="113" t="str">
        <f>IF('Processing Settings'!C267="Xetra|Börse Frankfurt",_xlfn.SWITCH('Processing Settings'!H267,"released","RELEASED","on hold","HOLD"),"#N/A")</f>
        <v>#N/A</v>
      </c>
      <c r="J865" s="129" t="str">
        <f>IF(A865="XFRA",IF('Processing Settings'!G267="Gross","",IF(OR('Processing Settings'!G267="Netting with Strange Nets ('NET/SPLIT')",'Processing Settings'!G267="Aggregation with Linking",'Processing Settings'!G267="Aggregation"),"NET/SPLIT","UNWIND")),"")</f>
        <v/>
      </c>
      <c r="K865" s="120" t="str">
        <f ca="1">IF(A865="XFRA",IF(ISNUMBER(YEAR('Signature Sheet'!$H$31)),'Signature Sheet'!H$31,NOW()),"")</f>
        <v/>
      </c>
      <c r="L865" s="119" t="str">
        <f>IF(A865="XFRA",IFERROR(_xlfn.SWITCH('Processing Settings'!K267,"New","INSERT","Update","UPDATE", "Delete","DELETE"),""),"")</f>
        <v/>
      </c>
    </row>
    <row r="866" spans="1:12">
      <c r="A866" s="119" t="str">
        <f>IF('Processing Settings'!C268="Xetra|Börse Frankfurt","XFRA","")</f>
        <v/>
      </c>
      <c r="B866" s="109" t="str">
        <f>IF('Processing Settings'!C268="Xetra|Börse Frankfurt",'Processing Settings'!A268,"#N/A")</f>
        <v>#N/A</v>
      </c>
      <c r="C866" s="109" t="str">
        <f>IF('Processing Settings'!C268="Xetra|Börse Frankfurt",'Processing Settings'!B268,"#N/A")</f>
        <v>#N/A</v>
      </c>
      <c r="D866" s="110" t="str">
        <f>IF('Processing Settings'!C268="Xetra|Börse Frankfurt",IF('Processing Settings'!D268="CBF(I)","CBL",'Processing Settings'!D268),"#N/A")</f>
        <v>#N/A</v>
      </c>
      <c r="E866" s="113" t="str">
        <f>IF('Processing Settings'!C268="Xetra|Börse Frankfurt",'Processing Settings'!E268,"#N/A")</f>
        <v>#N/A</v>
      </c>
      <c r="F866" s="113" t="str">
        <f>IF('Processing Settings'!C268="Xetra|Börse Frankfurt",'Processing Settings'!F268,"#N/A")</f>
        <v>#N/A</v>
      </c>
      <c r="G866" s="113" t="str">
        <f>IF(AND('Processing Settings'!C268="Xetra|Börse Frankfurt",'Processing Settings'!E268&lt;&gt;""),"DEF","#N/A")</f>
        <v>#N/A</v>
      </c>
      <c r="H866" s="130" t="str">
        <f>IF('Processing Settings'!C268="Xetra|Börse Frankfurt",_xlfn.SWITCH('Processing Settings'!G268,"Aggregation","AGGREGATE","Gross","GROSS","Netting ('UNWIND')","NET","Netting with Strange Nets ('NET/SPLIT')","NET","Aggregation with Linking","AGGREGATE"),"#N/A")</f>
        <v>#N/A</v>
      </c>
      <c r="I866" s="113" t="str">
        <f>IF('Processing Settings'!C268="Xetra|Börse Frankfurt",_xlfn.SWITCH('Processing Settings'!H268,"released","RELEASED","on hold","HOLD"),"#N/A")</f>
        <v>#N/A</v>
      </c>
      <c r="J866" s="129" t="str">
        <f>IF(A866="XFRA",IF('Processing Settings'!G268="Gross","",IF(OR('Processing Settings'!G268="Netting with Strange Nets ('NET/SPLIT')",'Processing Settings'!G268="Aggregation with Linking",'Processing Settings'!G268="Aggregation"),"NET/SPLIT","UNWIND")),"")</f>
        <v/>
      </c>
      <c r="K866" s="120" t="str">
        <f ca="1">IF(A866="XFRA",IF(ISNUMBER(YEAR('Signature Sheet'!$H$31)),'Signature Sheet'!H$31,NOW()),"")</f>
        <v/>
      </c>
      <c r="L866" s="119" t="str">
        <f>IF(A866="XFRA",IFERROR(_xlfn.SWITCH('Processing Settings'!K268,"New","INSERT","Update","UPDATE", "Delete","DELETE"),""),"")</f>
        <v/>
      </c>
    </row>
    <row r="867" spans="1:12">
      <c r="A867" s="119" t="str">
        <f>IF('Processing Settings'!C269="Xetra|Börse Frankfurt","XFRA","")</f>
        <v/>
      </c>
      <c r="B867" s="109" t="str">
        <f>IF('Processing Settings'!C269="Xetra|Börse Frankfurt",'Processing Settings'!A269,"#N/A")</f>
        <v>#N/A</v>
      </c>
      <c r="C867" s="109" t="str">
        <f>IF('Processing Settings'!C269="Xetra|Börse Frankfurt",'Processing Settings'!B269,"#N/A")</f>
        <v>#N/A</v>
      </c>
      <c r="D867" s="110" t="str">
        <f>IF('Processing Settings'!C269="Xetra|Börse Frankfurt",IF('Processing Settings'!D269="CBF(I)","CBL",'Processing Settings'!D269),"#N/A")</f>
        <v>#N/A</v>
      </c>
      <c r="E867" s="113" t="str">
        <f>IF('Processing Settings'!C269="Xetra|Börse Frankfurt",'Processing Settings'!E269,"#N/A")</f>
        <v>#N/A</v>
      </c>
      <c r="F867" s="113" t="str">
        <f>IF('Processing Settings'!C269="Xetra|Börse Frankfurt",'Processing Settings'!F269,"#N/A")</f>
        <v>#N/A</v>
      </c>
      <c r="G867" s="113" t="str">
        <f>IF(AND('Processing Settings'!C269="Xetra|Börse Frankfurt",'Processing Settings'!E269&lt;&gt;""),"DEF","#N/A")</f>
        <v>#N/A</v>
      </c>
      <c r="H867" s="130" t="str">
        <f>IF('Processing Settings'!C269="Xetra|Börse Frankfurt",_xlfn.SWITCH('Processing Settings'!G269,"Aggregation","AGGREGATE","Gross","GROSS","Netting ('UNWIND')","NET","Netting with Strange Nets ('NET/SPLIT')","NET","Aggregation with Linking","AGGREGATE"),"#N/A")</f>
        <v>#N/A</v>
      </c>
      <c r="I867" s="113" t="str">
        <f>IF('Processing Settings'!C269="Xetra|Börse Frankfurt",_xlfn.SWITCH('Processing Settings'!H269,"released","RELEASED","on hold","HOLD"),"#N/A")</f>
        <v>#N/A</v>
      </c>
      <c r="J867" s="129" t="str">
        <f>IF(A867="XFRA",IF('Processing Settings'!G269="Gross","",IF(OR('Processing Settings'!G269="Netting with Strange Nets ('NET/SPLIT')",'Processing Settings'!G269="Aggregation with Linking",'Processing Settings'!G269="Aggregation"),"NET/SPLIT","UNWIND")),"")</f>
        <v/>
      </c>
      <c r="K867" s="120" t="str">
        <f ca="1">IF(A867="XFRA",IF(ISNUMBER(YEAR('Signature Sheet'!$H$31)),'Signature Sheet'!H$31,NOW()),"")</f>
        <v/>
      </c>
      <c r="L867" s="119" t="str">
        <f>IF(A867="XFRA",IFERROR(_xlfn.SWITCH('Processing Settings'!K269,"New","INSERT","Update","UPDATE", "Delete","DELETE"),""),"")</f>
        <v/>
      </c>
    </row>
    <row r="868" spans="1:12">
      <c r="A868" s="119" t="str">
        <f>IF('Processing Settings'!C270="Xetra|Börse Frankfurt","XFRA","")</f>
        <v/>
      </c>
      <c r="B868" s="109" t="str">
        <f>IF('Processing Settings'!C270="Xetra|Börse Frankfurt",'Processing Settings'!A270,"#N/A")</f>
        <v>#N/A</v>
      </c>
      <c r="C868" s="109" t="str">
        <f>IF('Processing Settings'!C270="Xetra|Börse Frankfurt",'Processing Settings'!B270,"#N/A")</f>
        <v>#N/A</v>
      </c>
      <c r="D868" s="110" t="str">
        <f>IF('Processing Settings'!C270="Xetra|Börse Frankfurt",IF('Processing Settings'!D270="CBF(I)","CBL",'Processing Settings'!D270),"#N/A")</f>
        <v>#N/A</v>
      </c>
      <c r="E868" s="113" t="str">
        <f>IF('Processing Settings'!C270="Xetra|Börse Frankfurt",'Processing Settings'!E270,"#N/A")</f>
        <v>#N/A</v>
      </c>
      <c r="F868" s="113" t="str">
        <f>IF('Processing Settings'!C270="Xetra|Börse Frankfurt",'Processing Settings'!F270,"#N/A")</f>
        <v>#N/A</v>
      </c>
      <c r="G868" s="113" t="str">
        <f>IF(AND('Processing Settings'!C270="Xetra|Börse Frankfurt",'Processing Settings'!E270&lt;&gt;""),"DEF","#N/A")</f>
        <v>#N/A</v>
      </c>
      <c r="H868" s="130" t="str">
        <f>IF('Processing Settings'!C270="Xetra|Börse Frankfurt",_xlfn.SWITCH('Processing Settings'!G270,"Aggregation","AGGREGATE","Gross","GROSS","Netting ('UNWIND')","NET","Netting with Strange Nets ('NET/SPLIT')","NET","Aggregation with Linking","AGGREGATE"),"#N/A")</f>
        <v>#N/A</v>
      </c>
      <c r="I868" s="113" t="str">
        <f>IF('Processing Settings'!C270="Xetra|Börse Frankfurt",_xlfn.SWITCH('Processing Settings'!H270,"released","RELEASED","on hold","HOLD"),"#N/A")</f>
        <v>#N/A</v>
      </c>
      <c r="J868" s="129" t="str">
        <f>IF(A868="XFRA",IF('Processing Settings'!G270="Gross","",IF(OR('Processing Settings'!G270="Netting with Strange Nets ('NET/SPLIT')",'Processing Settings'!G270="Aggregation with Linking",'Processing Settings'!G270="Aggregation"),"NET/SPLIT","UNWIND")),"")</f>
        <v/>
      </c>
      <c r="K868" s="120" t="str">
        <f ca="1">IF(A868="XFRA",IF(ISNUMBER(YEAR('Signature Sheet'!$H$31)),'Signature Sheet'!H$31,NOW()),"")</f>
        <v/>
      </c>
      <c r="L868" s="119" t="str">
        <f>IF(A868="XFRA",IFERROR(_xlfn.SWITCH('Processing Settings'!K270,"New","INSERT","Update","UPDATE", "Delete","DELETE"),""),"")</f>
        <v/>
      </c>
    </row>
    <row r="869" spans="1:12">
      <c r="A869" s="119" t="str">
        <f>IF('Processing Settings'!C271="Xetra|Börse Frankfurt","XFRA","")</f>
        <v/>
      </c>
      <c r="B869" s="109" t="str">
        <f>IF('Processing Settings'!C271="Xetra|Börse Frankfurt",'Processing Settings'!A271,"#N/A")</f>
        <v>#N/A</v>
      </c>
      <c r="C869" s="109" t="str">
        <f>IF('Processing Settings'!C271="Xetra|Börse Frankfurt",'Processing Settings'!B271,"#N/A")</f>
        <v>#N/A</v>
      </c>
      <c r="D869" s="110" t="str">
        <f>IF('Processing Settings'!C271="Xetra|Börse Frankfurt",IF('Processing Settings'!D271="CBF(I)","CBL",'Processing Settings'!D271),"#N/A")</f>
        <v>#N/A</v>
      </c>
      <c r="E869" s="113" t="str">
        <f>IF('Processing Settings'!C271="Xetra|Börse Frankfurt",'Processing Settings'!E271,"#N/A")</f>
        <v>#N/A</v>
      </c>
      <c r="F869" s="113" t="str">
        <f>IF('Processing Settings'!C271="Xetra|Börse Frankfurt",'Processing Settings'!F271,"#N/A")</f>
        <v>#N/A</v>
      </c>
      <c r="G869" s="113" t="str">
        <f>IF(AND('Processing Settings'!C271="Xetra|Börse Frankfurt",'Processing Settings'!E271&lt;&gt;""),"DEF","#N/A")</f>
        <v>#N/A</v>
      </c>
      <c r="H869" s="130" t="str">
        <f>IF('Processing Settings'!C271="Xetra|Börse Frankfurt",_xlfn.SWITCH('Processing Settings'!G271,"Aggregation","AGGREGATE","Gross","GROSS","Netting ('UNWIND')","NET","Netting with Strange Nets ('NET/SPLIT')","NET","Aggregation with Linking","AGGREGATE"),"#N/A")</f>
        <v>#N/A</v>
      </c>
      <c r="I869" s="113" t="str">
        <f>IF('Processing Settings'!C271="Xetra|Börse Frankfurt",_xlfn.SWITCH('Processing Settings'!H271,"released","RELEASED","on hold","HOLD"),"#N/A")</f>
        <v>#N/A</v>
      </c>
      <c r="J869" s="129" t="str">
        <f>IF(A869="XFRA",IF('Processing Settings'!G271="Gross","",IF(OR('Processing Settings'!G271="Netting with Strange Nets ('NET/SPLIT')",'Processing Settings'!G271="Aggregation with Linking",'Processing Settings'!G271="Aggregation"),"NET/SPLIT","UNWIND")),"")</f>
        <v/>
      </c>
      <c r="K869" s="120" t="str">
        <f ca="1">IF(A869="XFRA",IF(ISNUMBER(YEAR('Signature Sheet'!$H$31)),'Signature Sheet'!H$31,NOW()),"")</f>
        <v/>
      </c>
      <c r="L869" s="119" t="str">
        <f>IF(A869="XFRA",IFERROR(_xlfn.SWITCH('Processing Settings'!K271,"New","INSERT","Update","UPDATE", "Delete","DELETE"),""),"")</f>
        <v/>
      </c>
    </row>
    <row r="870" spans="1:12">
      <c r="A870" s="119" t="str">
        <f>IF('Processing Settings'!C272="Xetra|Börse Frankfurt","XFRA","")</f>
        <v/>
      </c>
      <c r="B870" s="109" t="str">
        <f>IF('Processing Settings'!C272="Xetra|Börse Frankfurt",'Processing Settings'!A272,"#N/A")</f>
        <v>#N/A</v>
      </c>
      <c r="C870" s="109" t="str">
        <f>IF('Processing Settings'!C272="Xetra|Börse Frankfurt",'Processing Settings'!B272,"#N/A")</f>
        <v>#N/A</v>
      </c>
      <c r="D870" s="110" t="str">
        <f>IF('Processing Settings'!C272="Xetra|Börse Frankfurt",IF('Processing Settings'!D272="CBF(I)","CBL",'Processing Settings'!D272),"#N/A")</f>
        <v>#N/A</v>
      </c>
      <c r="E870" s="113" t="str">
        <f>IF('Processing Settings'!C272="Xetra|Börse Frankfurt",'Processing Settings'!E272,"#N/A")</f>
        <v>#N/A</v>
      </c>
      <c r="F870" s="113" t="str">
        <f>IF('Processing Settings'!C272="Xetra|Börse Frankfurt",'Processing Settings'!F272,"#N/A")</f>
        <v>#N/A</v>
      </c>
      <c r="G870" s="113" t="str">
        <f>IF(AND('Processing Settings'!C272="Xetra|Börse Frankfurt",'Processing Settings'!E272&lt;&gt;""),"DEF","#N/A")</f>
        <v>#N/A</v>
      </c>
      <c r="H870" s="130" t="str">
        <f>IF('Processing Settings'!C272="Xetra|Börse Frankfurt",_xlfn.SWITCH('Processing Settings'!G272,"Aggregation","AGGREGATE","Gross","GROSS","Netting ('UNWIND')","NET","Netting with Strange Nets ('NET/SPLIT')","NET","Aggregation with Linking","AGGREGATE"),"#N/A")</f>
        <v>#N/A</v>
      </c>
      <c r="I870" s="113" t="str">
        <f>IF('Processing Settings'!C272="Xetra|Börse Frankfurt",_xlfn.SWITCH('Processing Settings'!H272,"released","RELEASED","on hold","HOLD"),"#N/A")</f>
        <v>#N/A</v>
      </c>
      <c r="J870" s="129" t="str">
        <f>IF(A870="XFRA",IF('Processing Settings'!G272="Gross","",IF(OR('Processing Settings'!G272="Netting with Strange Nets ('NET/SPLIT')",'Processing Settings'!G272="Aggregation with Linking",'Processing Settings'!G272="Aggregation"),"NET/SPLIT","UNWIND")),"")</f>
        <v/>
      </c>
      <c r="K870" s="120" t="str">
        <f ca="1">IF(A870="XFRA",IF(ISNUMBER(YEAR('Signature Sheet'!$H$31)),'Signature Sheet'!H$31,NOW()),"")</f>
        <v/>
      </c>
      <c r="L870" s="119" t="str">
        <f>IF(A870="XFRA",IFERROR(_xlfn.SWITCH('Processing Settings'!K272,"New","INSERT","Update","UPDATE", "Delete","DELETE"),""),"")</f>
        <v/>
      </c>
    </row>
    <row r="871" spans="1:12">
      <c r="A871" s="119" t="str">
        <f>IF('Processing Settings'!C273="Xetra|Börse Frankfurt","XFRA","")</f>
        <v/>
      </c>
      <c r="B871" s="109" t="str">
        <f>IF('Processing Settings'!C273="Xetra|Börse Frankfurt",'Processing Settings'!A273,"#N/A")</f>
        <v>#N/A</v>
      </c>
      <c r="C871" s="109" t="str">
        <f>IF('Processing Settings'!C273="Xetra|Börse Frankfurt",'Processing Settings'!B273,"#N/A")</f>
        <v>#N/A</v>
      </c>
      <c r="D871" s="110" t="str">
        <f>IF('Processing Settings'!C273="Xetra|Börse Frankfurt",IF('Processing Settings'!D273="CBF(I)","CBL",'Processing Settings'!D273),"#N/A")</f>
        <v>#N/A</v>
      </c>
      <c r="E871" s="113" t="str">
        <f>IF('Processing Settings'!C273="Xetra|Börse Frankfurt",'Processing Settings'!E273,"#N/A")</f>
        <v>#N/A</v>
      </c>
      <c r="F871" s="113" t="str">
        <f>IF('Processing Settings'!C273="Xetra|Börse Frankfurt",'Processing Settings'!F273,"#N/A")</f>
        <v>#N/A</v>
      </c>
      <c r="G871" s="113" t="str">
        <f>IF(AND('Processing Settings'!C273="Xetra|Börse Frankfurt",'Processing Settings'!E273&lt;&gt;""),"DEF","#N/A")</f>
        <v>#N/A</v>
      </c>
      <c r="H871" s="130" t="str">
        <f>IF('Processing Settings'!C273="Xetra|Börse Frankfurt",_xlfn.SWITCH('Processing Settings'!G273,"Aggregation","AGGREGATE","Gross","GROSS","Netting ('UNWIND')","NET","Netting with Strange Nets ('NET/SPLIT')","NET","Aggregation with Linking","AGGREGATE"),"#N/A")</f>
        <v>#N/A</v>
      </c>
      <c r="I871" s="113" t="str">
        <f>IF('Processing Settings'!C273="Xetra|Börse Frankfurt",_xlfn.SWITCH('Processing Settings'!H273,"released","RELEASED","on hold","HOLD"),"#N/A")</f>
        <v>#N/A</v>
      </c>
      <c r="J871" s="129" t="str">
        <f>IF(A871="XFRA",IF('Processing Settings'!G273="Gross","",IF(OR('Processing Settings'!G273="Netting with Strange Nets ('NET/SPLIT')",'Processing Settings'!G273="Aggregation with Linking",'Processing Settings'!G273="Aggregation"),"NET/SPLIT","UNWIND")),"")</f>
        <v/>
      </c>
      <c r="K871" s="120" t="str">
        <f ca="1">IF(A871="XFRA",IF(ISNUMBER(YEAR('Signature Sheet'!$H$31)),'Signature Sheet'!H$31,NOW()),"")</f>
        <v/>
      </c>
      <c r="L871" s="119" t="str">
        <f>IF(A871="XFRA",IFERROR(_xlfn.SWITCH('Processing Settings'!K273,"New","INSERT","Update","UPDATE", "Delete","DELETE"),""),"")</f>
        <v/>
      </c>
    </row>
    <row r="872" spans="1:12">
      <c r="A872" s="119" t="str">
        <f>IF('Processing Settings'!C274="Xetra|Börse Frankfurt","XFRA","")</f>
        <v/>
      </c>
      <c r="B872" s="109" t="str">
        <f>IF('Processing Settings'!C274="Xetra|Börse Frankfurt",'Processing Settings'!A274,"#N/A")</f>
        <v>#N/A</v>
      </c>
      <c r="C872" s="109" t="str">
        <f>IF('Processing Settings'!C274="Xetra|Börse Frankfurt",'Processing Settings'!B274,"#N/A")</f>
        <v>#N/A</v>
      </c>
      <c r="D872" s="110" t="str">
        <f>IF('Processing Settings'!C274="Xetra|Börse Frankfurt",IF('Processing Settings'!D274="CBF(I)","CBL",'Processing Settings'!D274),"#N/A")</f>
        <v>#N/A</v>
      </c>
      <c r="E872" s="113" t="str">
        <f>IF('Processing Settings'!C274="Xetra|Börse Frankfurt",'Processing Settings'!E274,"#N/A")</f>
        <v>#N/A</v>
      </c>
      <c r="F872" s="113" t="str">
        <f>IF('Processing Settings'!C274="Xetra|Börse Frankfurt",'Processing Settings'!F274,"#N/A")</f>
        <v>#N/A</v>
      </c>
      <c r="G872" s="113" t="str">
        <f>IF(AND('Processing Settings'!C274="Xetra|Börse Frankfurt",'Processing Settings'!E274&lt;&gt;""),"DEF","#N/A")</f>
        <v>#N/A</v>
      </c>
      <c r="H872" s="130" t="str">
        <f>IF('Processing Settings'!C274="Xetra|Börse Frankfurt",_xlfn.SWITCH('Processing Settings'!G274,"Aggregation","AGGREGATE","Gross","GROSS","Netting ('UNWIND')","NET","Netting with Strange Nets ('NET/SPLIT')","NET","Aggregation with Linking","AGGREGATE"),"#N/A")</f>
        <v>#N/A</v>
      </c>
      <c r="I872" s="113" t="str">
        <f>IF('Processing Settings'!C274="Xetra|Börse Frankfurt",_xlfn.SWITCH('Processing Settings'!H274,"released","RELEASED","on hold","HOLD"),"#N/A")</f>
        <v>#N/A</v>
      </c>
      <c r="J872" s="129" t="str">
        <f>IF(A872="XFRA",IF('Processing Settings'!G274="Gross","",IF(OR('Processing Settings'!G274="Netting with Strange Nets ('NET/SPLIT')",'Processing Settings'!G274="Aggregation with Linking",'Processing Settings'!G274="Aggregation"),"NET/SPLIT","UNWIND")),"")</f>
        <v/>
      </c>
      <c r="K872" s="120" t="str">
        <f ca="1">IF(A872="XFRA",IF(ISNUMBER(YEAR('Signature Sheet'!$H$31)),'Signature Sheet'!H$31,NOW()),"")</f>
        <v/>
      </c>
      <c r="L872" s="119" t="str">
        <f>IF(A872="XFRA",IFERROR(_xlfn.SWITCH('Processing Settings'!K274,"New","INSERT","Update","UPDATE", "Delete","DELETE"),""),"")</f>
        <v/>
      </c>
    </row>
    <row r="873" spans="1:12">
      <c r="A873" s="119" t="str">
        <f>IF('Processing Settings'!C275="Xetra|Börse Frankfurt","XFRA","")</f>
        <v/>
      </c>
      <c r="B873" s="109" t="str">
        <f>IF('Processing Settings'!C275="Xetra|Börse Frankfurt",'Processing Settings'!A275,"#N/A")</f>
        <v>#N/A</v>
      </c>
      <c r="C873" s="109" t="str">
        <f>IF('Processing Settings'!C275="Xetra|Börse Frankfurt",'Processing Settings'!B275,"#N/A")</f>
        <v>#N/A</v>
      </c>
      <c r="D873" s="110" t="str">
        <f>IF('Processing Settings'!C275="Xetra|Börse Frankfurt",IF('Processing Settings'!D275="CBF(I)","CBL",'Processing Settings'!D275),"#N/A")</f>
        <v>#N/A</v>
      </c>
      <c r="E873" s="113" t="str">
        <f>IF('Processing Settings'!C275="Xetra|Börse Frankfurt",'Processing Settings'!E275,"#N/A")</f>
        <v>#N/A</v>
      </c>
      <c r="F873" s="113" t="str">
        <f>IF('Processing Settings'!C275="Xetra|Börse Frankfurt",'Processing Settings'!F275,"#N/A")</f>
        <v>#N/A</v>
      </c>
      <c r="G873" s="113" t="str">
        <f>IF(AND('Processing Settings'!C275="Xetra|Börse Frankfurt",'Processing Settings'!E275&lt;&gt;""),"DEF","#N/A")</f>
        <v>#N/A</v>
      </c>
      <c r="H873" s="130" t="str">
        <f>IF('Processing Settings'!C275="Xetra|Börse Frankfurt",_xlfn.SWITCH('Processing Settings'!G275,"Aggregation","AGGREGATE","Gross","GROSS","Netting ('UNWIND')","NET","Netting with Strange Nets ('NET/SPLIT')","NET","Aggregation with Linking","AGGREGATE"),"#N/A")</f>
        <v>#N/A</v>
      </c>
      <c r="I873" s="113" t="str">
        <f>IF('Processing Settings'!C275="Xetra|Börse Frankfurt",_xlfn.SWITCH('Processing Settings'!H275,"released","RELEASED","on hold","HOLD"),"#N/A")</f>
        <v>#N/A</v>
      </c>
      <c r="J873" s="129" t="str">
        <f>IF(A873="XFRA",IF('Processing Settings'!G275="Gross","",IF(OR('Processing Settings'!G275="Netting with Strange Nets ('NET/SPLIT')",'Processing Settings'!G275="Aggregation with Linking",'Processing Settings'!G275="Aggregation"),"NET/SPLIT","UNWIND")),"")</f>
        <v/>
      </c>
      <c r="K873" s="120" t="str">
        <f ca="1">IF(A873="XFRA",IF(ISNUMBER(YEAR('Signature Sheet'!$H$31)),'Signature Sheet'!H$31,NOW()),"")</f>
        <v/>
      </c>
      <c r="L873" s="119" t="str">
        <f>IF(A873="XFRA",IFERROR(_xlfn.SWITCH('Processing Settings'!K275,"New","INSERT","Update","UPDATE", "Delete","DELETE"),""),"")</f>
        <v/>
      </c>
    </row>
    <row r="874" spans="1:12">
      <c r="A874" s="119" t="str">
        <f>IF('Processing Settings'!C276="Xetra|Börse Frankfurt","XFRA","")</f>
        <v/>
      </c>
      <c r="B874" s="109" t="str">
        <f>IF('Processing Settings'!C276="Xetra|Börse Frankfurt",'Processing Settings'!A276,"#N/A")</f>
        <v>#N/A</v>
      </c>
      <c r="C874" s="109" t="str">
        <f>IF('Processing Settings'!C276="Xetra|Börse Frankfurt",'Processing Settings'!B276,"#N/A")</f>
        <v>#N/A</v>
      </c>
      <c r="D874" s="110" t="str">
        <f>IF('Processing Settings'!C276="Xetra|Börse Frankfurt",IF('Processing Settings'!D276="CBF(I)","CBL",'Processing Settings'!D276),"#N/A")</f>
        <v>#N/A</v>
      </c>
      <c r="E874" s="113" t="str">
        <f>IF('Processing Settings'!C276="Xetra|Börse Frankfurt",'Processing Settings'!E276,"#N/A")</f>
        <v>#N/A</v>
      </c>
      <c r="F874" s="113" t="str">
        <f>IF('Processing Settings'!C276="Xetra|Börse Frankfurt",'Processing Settings'!F276,"#N/A")</f>
        <v>#N/A</v>
      </c>
      <c r="G874" s="113" t="str">
        <f>IF(AND('Processing Settings'!C276="Xetra|Börse Frankfurt",'Processing Settings'!E276&lt;&gt;""),"DEF","#N/A")</f>
        <v>#N/A</v>
      </c>
      <c r="H874" s="130" t="str">
        <f>IF('Processing Settings'!C276="Xetra|Börse Frankfurt",_xlfn.SWITCH('Processing Settings'!G276,"Aggregation","AGGREGATE","Gross","GROSS","Netting ('UNWIND')","NET","Netting with Strange Nets ('NET/SPLIT')","NET","Aggregation with Linking","AGGREGATE"),"#N/A")</f>
        <v>#N/A</v>
      </c>
      <c r="I874" s="113" t="str">
        <f>IF('Processing Settings'!C276="Xetra|Börse Frankfurt",_xlfn.SWITCH('Processing Settings'!H276,"released","RELEASED","on hold","HOLD"),"#N/A")</f>
        <v>#N/A</v>
      </c>
      <c r="J874" s="129" t="str">
        <f>IF(A874="XFRA",IF('Processing Settings'!G276="Gross","",IF(OR('Processing Settings'!G276="Netting with Strange Nets ('NET/SPLIT')",'Processing Settings'!G276="Aggregation with Linking",'Processing Settings'!G276="Aggregation"),"NET/SPLIT","UNWIND")),"")</f>
        <v/>
      </c>
      <c r="K874" s="120" t="str">
        <f ca="1">IF(A874="XFRA",IF(ISNUMBER(YEAR('Signature Sheet'!$H$31)),'Signature Sheet'!H$31,NOW()),"")</f>
        <v/>
      </c>
      <c r="L874" s="119" t="str">
        <f>IF(A874="XFRA",IFERROR(_xlfn.SWITCH('Processing Settings'!K276,"New","INSERT","Update","UPDATE", "Delete","DELETE"),""),"")</f>
        <v/>
      </c>
    </row>
    <row r="875" spans="1:12">
      <c r="A875" s="119" t="str">
        <f>IF('Processing Settings'!C277="Xetra|Börse Frankfurt","XFRA","")</f>
        <v/>
      </c>
      <c r="B875" s="109" t="str">
        <f>IF('Processing Settings'!C277="Xetra|Börse Frankfurt",'Processing Settings'!A277,"#N/A")</f>
        <v>#N/A</v>
      </c>
      <c r="C875" s="109" t="str">
        <f>IF('Processing Settings'!C277="Xetra|Börse Frankfurt",'Processing Settings'!B277,"#N/A")</f>
        <v>#N/A</v>
      </c>
      <c r="D875" s="110" t="str">
        <f>IF('Processing Settings'!C277="Xetra|Börse Frankfurt",IF('Processing Settings'!D277="CBF(I)","CBL",'Processing Settings'!D277),"#N/A")</f>
        <v>#N/A</v>
      </c>
      <c r="E875" s="113" t="str">
        <f>IF('Processing Settings'!C277="Xetra|Börse Frankfurt",'Processing Settings'!E277,"#N/A")</f>
        <v>#N/A</v>
      </c>
      <c r="F875" s="113" t="str">
        <f>IF('Processing Settings'!C277="Xetra|Börse Frankfurt",'Processing Settings'!F277,"#N/A")</f>
        <v>#N/A</v>
      </c>
      <c r="G875" s="113" t="str">
        <f>IF(AND('Processing Settings'!C277="Xetra|Börse Frankfurt",'Processing Settings'!E277&lt;&gt;""),"DEF","#N/A")</f>
        <v>#N/A</v>
      </c>
      <c r="H875" s="130" t="str">
        <f>IF('Processing Settings'!C277="Xetra|Börse Frankfurt",_xlfn.SWITCH('Processing Settings'!G277,"Aggregation","AGGREGATE","Gross","GROSS","Netting ('UNWIND')","NET","Netting with Strange Nets ('NET/SPLIT')","NET","Aggregation with Linking","AGGREGATE"),"#N/A")</f>
        <v>#N/A</v>
      </c>
      <c r="I875" s="113" t="str">
        <f>IF('Processing Settings'!C277="Xetra|Börse Frankfurt",_xlfn.SWITCH('Processing Settings'!H277,"released","RELEASED","on hold","HOLD"),"#N/A")</f>
        <v>#N/A</v>
      </c>
      <c r="J875" s="129" t="str">
        <f>IF(A875="XFRA",IF('Processing Settings'!G277="Gross","",IF(OR('Processing Settings'!G277="Netting with Strange Nets ('NET/SPLIT')",'Processing Settings'!G277="Aggregation with Linking",'Processing Settings'!G277="Aggregation"),"NET/SPLIT","UNWIND")),"")</f>
        <v/>
      </c>
      <c r="K875" s="120" t="str">
        <f ca="1">IF(A875="XFRA",IF(ISNUMBER(YEAR('Signature Sheet'!$H$31)),'Signature Sheet'!H$31,NOW()),"")</f>
        <v/>
      </c>
      <c r="L875" s="119" t="str">
        <f>IF(A875="XFRA",IFERROR(_xlfn.SWITCH('Processing Settings'!K277,"New","INSERT","Update","UPDATE", "Delete","DELETE"),""),"")</f>
        <v/>
      </c>
    </row>
    <row r="876" spans="1:12">
      <c r="A876" s="119" t="str">
        <f>IF('Processing Settings'!C278="Xetra|Börse Frankfurt","XFRA","")</f>
        <v/>
      </c>
      <c r="B876" s="109" t="str">
        <f>IF('Processing Settings'!C278="Xetra|Börse Frankfurt",'Processing Settings'!A278,"#N/A")</f>
        <v>#N/A</v>
      </c>
      <c r="C876" s="109" t="str">
        <f>IF('Processing Settings'!C278="Xetra|Börse Frankfurt",'Processing Settings'!B278,"#N/A")</f>
        <v>#N/A</v>
      </c>
      <c r="D876" s="110" t="str">
        <f>IF('Processing Settings'!C278="Xetra|Börse Frankfurt",IF('Processing Settings'!D278="CBF(I)","CBL",'Processing Settings'!D278),"#N/A")</f>
        <v>#N/A</v>
      </c>
      <c r="E876" s="113" t="str">
        <f>IF('Processing Settings'!C278="Xetra|Börse Frankfurt",'Processing Settings'!E278,"#N/A")</f>
        <v>#N/A</v>
      </c>
      <c r="F876" s="113" t="str">
        <f>IF('Processing Settings'!C278="Xetra|Börse Frankfurt",'Processing Settings'!F278,"#N/A")</f>
        <v>#N/A</v>
      </c>
      <c r="G876" s="113" t="str">
        <f>IF(AND('Processing Settings'!C278="Xetra|Börse Frankfurt",'Processing Settings'!E278&lt;&gt;""),"DEF","#N/A")</f>
        <v>#N/A</v>
      </c>
      <c r="H876" s="130" t="str">
        <f>IF('Processing Settings'!C278="Xetra|Börse Frankfurt",_xlfn.SWITCH('Processing Settings'!G278,"Aggregation","AGGREGATE","Gross","GROSS","Netting ('UNWIND')","NET","Netting with Strange Nets ('NET/SPLIT')","NET","Aggregation with Linking","AGGREGATE"),"#N/A")</f>
        <v>#N/A</v>
      </c>
      <c r="I876" s="113" t="str">
        <f>IF('Processing Settings'!C278="Xetra|Börse Frankfurt",_xlfn.SWITCH('Processing Settings'!H278,"released","RELEASED","on hold","HOLD"),"#N/A")</f>
        <v>#N/A</v>
      </c>
      <c r="J876" s="129" t="str">
        <f>IF(A876="XFRA",IF('Processing Settings'!G278="Gross","",IF(OR('Processing Settings'!G278="Netting with Strange Nets ('NET/SPLIT')",'Processing Settings'!G278="Aggregation with Linking",'Processing Settings'!G278="Aggregation"),"NET/SPLIT","UNWIND")),"")</f>
        <v/>
      </c>
      <c r="K876" s="120" t="str">
        <f ca="1">IF(A876="XFRA",IF(ISNUMBER(YEAR('Signature Sheet'!$H$31)),'Signature Sheet'!H$31,NOW()),"")</f>
        <v/>
      </c>
      <c r="L876" s="119" t="str">
        <f>IF(A876="XFRA",IFERROR(_xlfn.SWITCH('Processing Settings'!K278,"New","INSERT","Update","UPDATE", "Delete","DELETE"),""),"")</f>
        <v/>
      </c>
    </row>
    <row r="877" spans="1:12">
      <c r="A877" s="119" t="str">
        <f>IF('Processing Settings'!C279="Xetra|Börse Frankfurt","XFRA","")</f>
        <v/>
      </c>
      <c r="B877" s="109" t="str">
        <f>IF('Processing Settings'!C279="Xetra|Börse Frankfurt",'Processing Settings'!A279,"#N/A")</f>
        <v>#N/A</v>
      </c>
      <c r="C877" s="109" t="str">
        <f>IF('Processing Settings'!C279="Xetra|Börse Frankfurt",'Processing Settings'!B279,"#N/A")</f>
        <v>#N/A</v>
      </c>
      <c r="D877" s="110" t="str">
        <f>IF('Processing Settings'!C279="Xetra|Börse Frankfurt",IF('Processing Settings'!D279="CBF(I)","CBL",'Processing Settings'!D279),"#N/A")</f>
        <v>#N/A</v>
      </c>
      <c r="E877" s="113" t="str">
        <f>IF('Processing Settings'!C279="Xetra|Börse Frankfurt",'Processing Settings'!E279,"#N/A")</f>
        <v>#N/A</v>
      </c>
      <c r="F877" s="113" t="str">
        <f>IF('Processing Settings'!C279="Xetra|Börse Frankfurt",'Processing Settings'!F279,"#N/A")</f>
        <v>#N/A</v>
      </c>
      <c r="G877" s="113" t="str">
        <f>IF(AND('Processing Settings'!C279="Xetra|Börse Frankfurt",'Processing Settings'!E279&lt;&gt;""),"DEF","#N/A")</f>
        <v>#N/A</v>
      </c>
      <c r="H877" s="130" t="str">
        <f>IF('Processing Settings'!C279="Xetra|Börse Frankfurt",_xlfn.SWITCH('Processing Settings'!G279,"Aggregation","AGGREGATE","Gross","GROSS","Netting ('UNWIND')","NET","Netting with Strange Nets ('NET/SPLIT')","NET","Aggregation with Linking","AGGREGATE"),"#N/A")</f>
        <v>#N/A</v>
      </c>
      <c r="I877" s="113" t="str">
        <f>IF('Processing Settings'!C279="Xetra|Börse Frankfurt",_xlfn.SWITCH('Processing Settings'!H279,"released","RELEASED","on hold","HOLD"),"#N/A")</f>
        <v>#N/A</v>
      </c>
      <c r="J877" s="129" t="str">
        <f>IF(A877="XFRA",IF('Processing Settings'!G279="Gross","",IF(OR('Processing Settings'!G279="Netting with Strange Nets ('NET/SPLIT')",'Processing Settings'!G279="Aggregation with Linking",'Processing Settings'!G279="Aggregation"),"NET/SPLIT","UNWIND")),"")</f>
        <v/>
      </c>
      <c r="K877" s="120" t="str">
        <f ca="1">IF(A877="XFRA",IF(ISNUMBER(YEAR('Signature Sheet'!$H$31)),'Signature Sheet'!H$31,NOW()),"")</f>
        <v/>
      </c>
      <c r="L877" s="119" t="str">
        <f>IF(A877="XFRA",IFERROR(_xlfn.SWITCH('Processing Settings'!K279,"New","INSERT","Update","UPDATE", "Delete","DELETE"),""),"")</f>
        <v/>
      </c>
    </row>
    <row r="878" spans="1:12">
      <c r="A878" s="119" t="str">
        <f>IF('Processing Settings'!C280="Xetra|Börse Frankfurt","XFRA","")</f>
        <v/>
      </c>
      <c r="B878" s="109" t="str">
        <f>IF('Processing Settings'!C280="Xetra|Börse Frankfurt",'Processing Settings'!A280,"#N/A")</f>
        <v>#N/A</v>
      </c>
      <c r="C878" s="109" t="str">
        <f>IF('Processing Settings'!C280="Xetra|Börse Frankfurt",'Processing Settings'!B280,"#N/A")</f>
        <v>#N/A</v>
      </c>
      <c r="D878" s="110" t="str">
        <f>IF('Processing Settings'!C280="Xetra|Börse Frankfurt",IF('Processing Settings'!D280="CBF(I)","CBL",'Processing Settings'!D280),"#N/A")</f>
        <v>#N/A</v>
      </c>
      <c r="E878" s="113" t="str">
        <f>IF('Processing Settings'!C280="Xetra|Börse Frankfurt",'Processing Settings'!E280,"#N/A")</f>
        <v>#N/A</v>
      </c>
      <c r="F878" s="113" t="str">
        <f>IF('Processing Settings'!C280="Xetra|Börse Frankfurt",'Processing Settings'!F280,"#N/A")</f>
        <v>#N/A</v>
      </c>
      <c r="G878" s="113" t="str">
        <f>IF(AND('Processing Settings'!C280="Xetra|Börse Frankfurt",'Processing Settings'!E280&lt;&gt;""),"DEF","#N/A")</f>
        <v>#N/A</v>
      </c>
      <c r="H878" s="130" t="str">
        <f>IF('Processing Settings'!C280="Xetra|Börse Frankfurt",_xlfn.SWITCH('Processing Settings'!G280,"Aggregation","AGGREGATE","Gross","GROSS","Netting ('UNWIND')","NET","Netting with Strange Nets ('NET/SPLIT')","NET","Aggregation with Linking","AGGREGATE"),"#N/A")</f>
        <v>#N/A</v>
      </c>
      <c r="I878" s="113" t="str">
        <f>IF('Processing Settings'!C280="Xetra|Börse Frankfurt",_xlfn.SWITCH('Processing Settings'!H280,"released","RELEASED","on hold","HOLD"),"#N/A")</f>
        <v>#N/A</v>
      </c>
      <c r="J878" s="129" t="str">
        <f>IF(A878="XFRA",IF('Processing Settings'!G280="Gross","",IF(OR('Processing Settings'!G280="Netting with Strange Nets ('NET/SPLIT')",'Processing Settings'!G280="Aggregation with Linking",'Processing Settings'!G280="Aggregation"),"NET/SPLIT","UNWIND")),"")</f>
        <v/>
      </c>
      <c r="K878" s="120" t="str">
        <f ca="1">IF(A878="XFRA",IF(ISNUMBER(YEAR('Signature Sheet'!$H$31)),'Signature Sheet'!H$31,NOW()),"")</f>
        <v/>
      </c>
      <c r="L878" s="119" t="str">
        <f>IF(A878="XFRA",IFERROR(_xlfn.SWITCH('Processing Settings'!K280,"New","INSERT","Update","UPDATE", "Delete","DELETE"),""),"")</f>
        <v/>
      </c>
    </row>
    <row r="879" spans="1:12">
      <c r="A879" s="119" t="str">
        <f>IF('Processing Settings'!C281="Xetra|Börse Frankfurt","XFRA","")</f>
        <v/>
      </c>
      <c r="B879" s="109" t="str">
        <f>IF('Processing Settings'!C281="Xetra|Börse Frankfurt",'Processing Settings'!A281,"#N/A")</f>
        <v>#N/A</v>
      </c>
      <c r="C879" s="109" t="str">
        <f>IF('Processing Settings'!C281="Xetra|Börse Frankfurt",'Processing Settings'!B281,"#N/A")</f>
        <v>#N/A</v>
      </c>
      <c r="D879" s="110" t="str">
        <f>IF('Processing Settings'!C281="Xetra|Börse Frankfurt",IF('Processing Settings'!D281="CBF(I)","CBL",'Processing Settings'!D281),"#N/A")</f>
        <v>#N/A</v>
      </c>
      <c r="E879" s="113" t="str">
        <f>IF('Processing Settings'!C281="Xetra|Börse Frankfurt",'Processing Settings'!E281,"#N/A")</f>
        <v>#N/A</v>
      </c>
      <c r="F879" s="113" t="str">
        <f>IF('Processing Settings'!C281="Xetra|Börse Frankfurt",'Processing Settings'!F281,"#N/A")</f>
        <v>#N/A</v>
      </c>
      <c r="G879" s="113" t="str">
        <f>IF(AND('Processing Settings'!C281="Xetra|Börse Frankfurt",'Processing Settings'!E281&lt;&gt;""),"DEF","#N/A")</f>
        <v>#N/A</v>
      </c>
      <c r="H879" s="130" t="str">
        <f>IF('Processing Settings'!C281="Xetra|Börse Frankfurt",_xlfn.SWITCH('Processing Settings'!G281,"Aggregation","AGGREGATE","Gross","GROSS","Netting ('UNWIND')","NET","Netting with Strange Nets ('NET/SPLIT')","NET","Aggregation with Linking","AGGREGATE"),"#N/A")</f>
        <v>#N/A</v>
      </c>
      <c r="I879" s="113" t="str">
        <f>IF('Processing Settings'!C281="Xetra|Börse Frankfurt",_xlfn.SWITCH('Processing Settings'!H281,"released","RELEASED","on hold","HOLD"),"#N/A")</f>
        <v>#N/A</v>
      </c>
      <c r="J879" s="129" t="str">
        <f>IF(A879="XFRA",IF('Processing Settings'!G281="Gross","",IF(OR('Processing Settings'!G281="Netting with Strange Nets ('NET/SPLIT')",'Processing Settings'!G281="Aggregation with Linking",'Processing Settings'!G281="Aggregation"),"NET/SPLIT","UNWIND")),"")</f>
        <v/>
      </c>
      <c r="K879" s="120" t="str">
        <f ca="1">IF(A879="XFRA",IF(ISNUMBER(YEAR('Signature Sheet'!$H$31)),'Signature Sheet'!H$31,NOW()),"")</f>
        <v/>
      </c>
      <c r="L879" s="119" t="str">
        <f>IF(A879="XFRA",IFERROR(_xlfn.SWITCH('Processing Settings'!K281,"New","INSERT","Update","UPDATE", "Delete","DELETE"),""),"")</f>
        <v/>
      </c>
    </row>
    <row r="880" spans="1:12">
      <c r="A880" s="119" t="str">
        <f>IF('Processing Settings'!C282="Xetra|Börse Frankfurt","XFRA","")</f>
        <v/>
      </c>
      <c r="B880" s="109" t="str">
        <f>IF('Processing Settings'!C282="Xetra|Börse Frankfurt",'Processing Settings'!A282,"#N/A")</f>
        <v>#N/A</v>
      </c>
      <c r="C880" s="109" t="str">
        <f>IF('Processing Settings'!C282="Xetra|Börse Frankfurt",'Processing Settings'!B282,"#N/A")</f>
        <v>#N/A</v>
      </c>
      <c r="D880" s="110" t="str">
        <f>IF('Processing Settings'!C282="Xetra|Börse Frankfurt",IF('Processing Settings'!D282="CBF(I)","CBL",'Processing Settings'!D282),"#N/A")</f>
        <v>#N/A</v>
      </c>
      <c r="E880" s="113" t="str">
        <f>IF('Processing Settings'!C282="Xetra|Börse Frankfurt",'Processing Settings'!E282,"#N/A")</f>
        <v>#N/A</v>
      </c>
      <c r="F880" s="113" t="str">
        <f>IF('Processing Settings'!C282="Xetra|Börse Frankfurt",'Processing Settings'!F282,"#N/A")</f>
        <v>#N/A</v>
      </c>
      <c r="G880" s="113" t="str">
        <f>IF(AND('Processing Settings'!C282="Xetra|Börse Frankfurt",'Processing Settings'!E282&lt;&gt;""),"DEF","#N/A")</f>
        <v>#N/A</v>
      </c>
      <c r="H880" s="130" t="str">
        <f>IF('Processing Settings'!C282="Xetra|Börse Frankfurt",_xlfn.SWITCH('Processing Settings'!G282,"Aggregation","AGGREGATE","Gross","GROSS","Netting ('UNWIND')","NET","Netting with Strange Nets ('NET/SPLIT')","NET","Aggregation with Linking","AGGREGATE"),"#N/A")</f>
        <v>#N/A</v>
      </c>
      <c r="I880" s="113" t="str">
        <f>IF('Processing Settings'!C282="Xetra|Börse Frankfurt",_xlfn.SWITCH('Processing Settings'!H282,"released","RELEASED","on hold","HOLD"),"#N/A")</f>
        <v>#N/A</v>
      </c>
      <c r="J880" s="129" t="str">
        <f>IF(A880="XFRA",IF('Processing Settings'!G282="Gross","",IF(OR('Processing Settings'!G282="Netting with Strange Nets ('NET/SPLIT')",'Processing Settings'!G282="Aggregation with Linking",'Processing Settings'!G282="Aggregation"),"NET/SPLIT","UNWIND")),"")</f>
        <v/>
      </c>
      <c r="K880" s="120" t="str">
        <f ca="1">IF(A880="XFRA",IF(ISNUMBER(YEAR('Signature Sheet'!$H$31)),'Signature Sheet'!H$31,NOW()),"")</f>
        <v/>
      </c>
      <c r="L880" s="119" t="str">
        <f>IF(A880="XFRA",IFERROR(_xlfn.SWITCH('Processing Settings'!K282,"New","INSERT","Update","UPDATE", "Delete","DELETE"),""),"")</f>
        <v/>
      </c>
    </row>
    <row r="881" spans="1:12">
      <c r="A881" s="119" t="str">
        <f>IF('Processing Settings'!C283="Xetra|Börse Frankfurt","XFRA","")</f>
        <v/>
      </c>
      <c r="B881" s="109" t="str">
        <f>IF('Processing Settings'!C283="Xetra|Börse Frankfurt",'Processing Settings'!A283,"#N/A")</f>
        <v>#N/A</v>
      </c>
      <c r="C881" s="109" t="str">
        <f>IF('Processing Settings'!C283="Xetra|Börse Frankfurt",'Processing Settings'!B283,"#N/A")</f>
        <v>#N/A</v>
      </c>
      <c r="D881" s="110" t="str">
        <f>IF('Processing Settings'!C283="Xetra|Börse Frankfurt",IF('Processing Settings'!D283="CBF(I)","CBL",'Processing Settings'!D283),"#N/A")</f>
        <v>#N/A</v>
      </c>
      <c r="E881" s="113" t="str">
        <f>IF('Processing Settings'!C283="Xetra|Börse Frankfurt",'Processing Settings'!E283,"#N/A")</f>
        <v>#N/A</v>
      </c>
      <c r="F881" s="113" t="str">
        <f>IF('Processing Settings'!C283="Xetra|Börse Frankfurt",'Processing Settings'!F283,"#N/A")</f>
        <v>#N/A</v>
      </c>
      <c r="G881" s="113" t="str">
        <f>IF(AND('Processing Settings'!C283="Xetra|Börse Frankfurt",'Processing Settings'!E283&lt;&gt;""),"DEF","#N/A")</f>
        <v>#N/A</v>
      </c>
      <c r="H881" s="130" t="str">
        <f>IF('Processing Settings'!C283="Xetra|Börse Frankfurt",_xlfn.SWITCH('Processing Settings'!G283,"Aggregation","AGGREGATE","Gross","GROSS","Netting ('UNWIND')","NET","Netting with Strange Nets ('NET/SPLIT')","NET","Aggregation with Linking","AGGREGATE"),"#N/A")</f>
        <v>#N/A</v>
      </c>
      <c r="I881" s="113" t="str">
        <f>IF('Processing Settings'!C283="Xetra|Börse Frankfurt",_xlfn.SWITCH('Processing Settings'!H283,"released","RELEASED","on hold","HOLD"),"#N/A")</f>
        <v>#N/A</v>
      </c>
      <c r="J881" s="129" t="str">
        <f>IF(A881="XFRA",IF('Processing Settings'!G283="Gross","",IF(OR('Processing Settings'!G283="Netting with Strange Nets ('NET/SPLIT')",'Processing Settings'!G283="Aggregation with Linking",'Processing Settings'!G283="Aggregation"),"NET/SPLIT","UNWIND")),"")</f>
        <v/>
      </c>
      <c r="K881" s="120" t="str">
        <f ca="1">IF(A881="XFRA",IF(ISNUMBER(YEAR('Signature Sheet'!$H$31)),'Signature Sheet'!H$31,NOW()),"")</f>
        <v/>
      </c>
      <c r="L881" s="119" t="str">
        <f>IF(A881="XFRA",IFERROR(_xlfn.SWITCH('Processing Settings'!K283,"New","INSERT","Update","UPDATE", "Delete","DELETE"),""),"")</f>
        <v/>
      </c>
    </row>
    <row r="882" spans="1:12">
      <c r="A882" s="119" t="str">
        <f>IF('Processing Settings'!C284="Xetra|Börse Frankfurt","XFRA","")</f>
        <v/>
      </c>
      <c r="B882" s="109" t="str">
        <f>IF('Processing Settings'!C284="Xetra|Börse Frankfurt",'Processing Settings'!A284,"#N/A")</f>
        <v>#N/A</v>
      </c>
      <c r="C882" s="109" t="str">
        <f>IF('Processing Settings'!C284="Xetra|Börse Frankfurt",'Processing Settings'!B284,"#N/A")</f>
        <v>#N/A</v>
      </c>
      <c r="D882" s="110" t="str">
        <f>IF('Processing Settings'!C284="Xetra|Börse Frankfurt",IF('Processing Settings'!D284="CBF(I)","CBL",'Processing Settings'!D284),"#N/A")</f>
        <v>#N/A</v>
      </c>
      <c r="E882" s="113" t="str">
        <f>IF('Processing Settings'!C284="Xetra|Börse Frankfurt",'Processing Settings'!E284,"#N/A")</f>
        <v>#N/A</v>
      </c>
      <c r="F882" s="113" t="str">
        <f>IF('Processing Settings'!C284="Xetra|Börse Frankfurt",'Processing Settings'!F284,"#N/A")</f>
        <v>#N/A</v>
      </c>
      <c r="G882" s="113" t="str">
        <f>IF(AND('Processing Settings'!C284="Xetra|Börse Frankfurt",'Processing Settings'!E284&lt;&gt;""),"DEF","#N/A")</f>
        <v>#N/A</v>
      </c>
      <c r="H882" s="130" t="str">
        <f>IF('Processing Settings'!C284="Xetra|Börse Frankfurt",_xlfn.SWITCH('Processing Settings'!G284,"Aggregation","AGGREGATE","Gross","GROSS","Netting ('UNWIND')","NET","Netting with Strange Nets ('NET/SPLIT')","NET","Aggregation with Linking","AGGREGATE"),"#N/A")</f>
        <v>#N/A</v>
      </c>
      <c r="I882" s="113" t="str">
        <f>IF('Processing Settings'!C284="Xetra|Börse Frankfurt",_xlfn.SWITCH('Processing Settings'!H284,"released","RELEASED","on hold","HOLD"),"#N/A")</f>
        <v>#N/A</v>
      </c>
      <c r="J882" s="129" t="str">
        <f>IF(A882="XFRA",IF('Processing Settings'!G284="Gross","",IF(OR('Processing Settings'!G284="Netting with Strange Nets ('NET/SPLIT')",'Processing Settings'!G284="Aggregation with Linking",'Processing Settings'!G284="Aggregation"),"NET/SPLIT","UNWIND")),"")</f>
        <v/>
      </c>
      <c r="K882" s="120" t="str">
        <f ca="1">IF(A882="XFRA",IF(ISNUMBER(YEAR('Signature Sheet'!$H$31)),'Signature Sheet'!H$31,NOW()),"")</f>
        <v/>
      </c>
      <c r="L882" s="119" t="str">
        <f>IF(A882="XFRA",IFERROR(_xlfn.SWITCH('Processing Settings'!K284,"New","INSERT","Update","UPDATE", "Delete","DELETE"),""),"")</f>
        <v/>
      </c>
    </row>
    <row r="883" spans="1:12">
      <c r="A883" s="119" t="str">
        <f>IF('Processing Settings'!C285="Xetra|Börse Frankfurt","XFRA","")</f>
        <v/>
      </c>
      <c r="B883" s="109" t="str">
        <f>IF('Processing Settings'!C285="Xetra|Börse Frankfurt",'Processing Settings'!A285,"#N/A")</f>
        <v>#N/A</v>
      </c>
      <c r="C883" s="109" t="str">
        <f>IF('Processing Settings'!C285="Xetra|Börse Frankfurt",'Processing Settings'!B285,"#N/A")</f>
        <v>#N/A</v>
      </c>
      <c r="D883" s="110" t="str">
        <f>IF('Processing Settings'!C285="Xetra|Börse Frankfurt",IF('Processing Settings'!D285="CBF(I)","CBL",'Processing Settings'!D285),"#N/A")</f>
        <v>#N/A</v>
      </c>
      <c r="E883" s="113" t="str">
        <f>IF('Processing Settings'!C285="Xetra|Börse Frankfurt",'Processing Settings'!E285,"#N/A")</f>
        <v>#N/A</v>
      </c>
      <c r="F883" s="113" t="str">
        <f>IF('Processing Settings'!C285="Xetra|Börse Frankfurt",'Processing Settings'!F285,"#N/A")</f>
        <v>#N/A</v>
      </c>
      <c r="G883" s="113" t="str">
        <f>IF(AND('Processing Settings'!C285="Xetra|Börse Frankfurt",'Processing Settings'!E285&lt;&gt;""),"DEF","#N/A")</f>
        <v>#N/A</v>
      </c>
      <c r="H883" s="130" t="str">
        <f>IF('Processing Settings'!C285="Xetra|Börse Frankfurt",_xlfn.SWITCH('Processing Settings'!G285,"Aggregation","AGGREGATE","Gross","GROSS","Netting ('UNWIND')","NET","Netting with Strange Nets ('NET/SPLIT')","NET","Aggregation with Linking","AGGREGATE"),"#N/A")</f>
        <v>#N/A</v>
      </c>
      <c r="I883" s="113" t="str">
        <f>IF('Processing Settings'!C285="Xetra|Börse Frankfurt",_xlfn.SWITCH('Processing Settings'!H285,"released","RELEASED","on hold","HOLD"),"#N/A")</f>
        <v>#N/A</v>
      </c>
      <c r="J883" s="129" t="str">
        <f>IF(A883="XFRA",IF('Processing Settings'!G285="Gross","",IF(OR('Processing Settings'!G285="Netting with Strange Nets ('NET/SPLIT')",'Processing Settings'!G285="Aggregation with Linking",'Processing Settings'!G285="Aggregation"),"NET/SPLIT","UNWIND")),"")</f>
        <v/>
      </c>
      <c r="K883" s="120" t="str">
        <f ca="1">IF(A883="XFRA",IF(ISNUMBER(YEAR('Signature Sheet'!$H$31)),'Signature Sheet'!H$31,NOW()),"")</f>
        <v/>
      </c>
      <c r="L883" s="119" t="str">
        <f>IF(A883="XFRA",IFERROR(_xlfn.SWITCH('Processing Settings'!K285,"New","INSERT","Update","UPDATE", "Delete","DELETE"),""),"")</f>
        <v/>
      </c>
    </row>
    <row r="884" spans="1:12">
      <c r="A884" s="119" t="str">
        <f>IF('Processing Settings'!C286="Xetra|Börse Frankfurt","XFRA","")</f>
        <v/>
      </c>
      <c r="B884" s="109" t="str">
        <f>IF('Processing Settings'!C286="Xetra|Börse Frankfurt",'Processing Settings'!A286,"#N/A")</f>
        <v>#N/A</v>
      </c>
      <c r="C884" s="109" t="str">
        <f>IF('Processing Settings'!C286="Xetra|Börse Frankfurt",'Processing Settings'!B286,"#N/A")</f>
        <v>#N/A</v>
      </c>
      <c r="D884" s="110" t="str">
        <f>IF('Processing Settings'!C286="Xetra|Börse Frankfurt",IF('Processing Settings'!D286="CBF(I)","CBL",'Processing Settings'!D286),"#N/A")</f>
        <v>#N/A</v>
      </c>
      <c r="E884" s="113" t="str">
        <f>IF('Processing Settings'!C286="Xetra|Börse Frankfurt",'Processing Settings'!E286,"#N/A")</f>
        <v>#N/A</v>
      </c>
      <c r="F884" s="113" t="str">
        <f>IF('Processing Settings'!C286="Xetra|Börse Frankfurt",'Processing Settings'!F286,"#N/A")</f>
        <v>#N/A</v>
      </c>
      <c r="G884" s="113" t="str">
        <f>IF(AND('Processing Settings'!C286="Xetra|Börse Frankfurt",'Processing Settings'!E286&lt;&gt;""),"DEF","#N/A")</f>
        <v>#N/A</v>
      </c>
      <c r="H884" s="130" t="str">
        <f>IF('Processing Settings'!C286="Xetra|Börse Frankfurt",_xlfn.SWITCH('Processing Settings'!G286,"Aggregation","AGGREGATE","Gross","GROSS","Netting ('UNWIND')","NET","Netting with Strange Nets ('NET/SPLIT')","NET","Aggregation with Linking","AGGREGATE"),"#N/A")</f>
        <v>#N/A</v>
      </c>
      <c r="I884" s="113" t="str">
        <f>IF('Processing Settings'!C286="Xetra|Börse Frankfurt",_xlfn.SWITCH('Processing Settings'!H286,"released","RELEASED","on hold","HOLD"),"#N/A")</f>
        <v>#N/A</v>
      </c>
      <c r="J884" s="129" t="str">
        <f>IF(A884="XFRA",IF('Processing Settings'!G286="Gross","",IF(OR('Processing Settings'!G286="Netting with Strange Nets ('NET/SPLIT')",'Processing Settings'!G286="Aggregation with Linking",'Processing Settings'!G286="Aggregation"),"NET/SPLIT","UNWIND")),"")</f>
        <v/>
      </c>
      <c r="K884" s="120" t="str">
        <f ca="1">IF(A884="XFRA",IF(ISNUMBER(YEAR('Signature Sheet'!$H$31)),'Signature Sheet'!H$31,NOW()),"")</f>
        <v/>
      </c>
      <c r="L884" s="119" t="str">
        <f>IF(A884="XFRA",IFERROR(_xlfn.SWITCH('Processing Settings'!K286,"New","INSERT","Update","UPDATE", "Delete","DELETE"),""),"")</f>
        <v/>
      </c>
    </row>
    <row r="885" spans="1:12">
      <c r="A885" s="119" t="str">
        <f>IF('Processing Settings'!C287="Xetra|Börse Frankfurt","XFRA","")</f>
        <v/>
      </c>
      <c r="B885" s="109" t="str">
        <f>IF('Processing Settings'!C287="Xetra|Börse Frankfurt",'Processing Settings'!A287,"#N/A")</f>
        <v>#N/A</v>
      </c>
      <c r="C885" s="109" t="str">
        <f>IF('Processing Settings'!C287="Xetra|Börse Frankfurt",'Processing Settings'!B287,"#N/A")</f>
        <v>#N/A</v>
      </c>
      <c r="D885" s="110" t="str">
        <f>IF('Processing Settings'!C287="Xetra|Börse Frankfurt",IF('Processing Settings'!D287="CBF(I)","CBL",'Processing Settings'!D287),"#N/A")</f>
        <v>#N/A</v>
      </c>
      <c r="E885" s="113" t="str">
        <f>IF('Processing Settings'!C287="Xetra|Börse Frankfurt",'Processing Settings'!E287,"#N/A")</f>
        <v>#N/A</v>
      </c>
      <c r="F885" s="113" t="str">
        <f>IF('Processing Settings'!C287="Xetra|Börse Frankfurt",'Processing Settings'!F287,"#N/A")</f>
        <v>#N/A</v>
      </c>
      <c r="G885" s="113" t="str">
        <f>IF(AND('Processing Settings'!C287="Xetra|Börse Frankfurt",'Processing Settings'!E287&lt;&gt;""),"DEF","#N/A")</f>
        <v>#N/A</v>
      </c>
      <c r="H885" s="130" t="str">
        <f>IF('Processing Settings'!C287="Xetra|Börse Frankfurt",_xlfn.SWITCH('Processing Settings'!G287,"Aggregation","AGGREGATE","Gross","GROSS","Netting ('UNWIND')","NET","Netting with Strange Nets ('NET/SPLIT')","NET","Aggregation with Linking","AGGREGATE"),"#N/A")</f>
        <v>#N/A</v>
      </c>
      <c r="I885" s="113" t="str">
        <f>IF('Processing Settings'!C287="Xetra|Börse Frankfurt",_xlfn.SWITCH('Processing Settings'!H287,"released","RELEASED","on hold","HOLD"),"#N/A")</f>
        <v>#N/A</v>
      </c>
      <c r="J885" s="129" t="str">
        <f>IF(A885="XFRA",IF('Processing Settings'!G287="Gross","",IF(OR('Processing Settings'!G287="Netting with Strange Nets ('NET/SPLIT')",'Processing Settings'!G287="Aggregation with Linking",'Processing Settings'!G287="Aggregation"),"NET/SPLIT","UNWIND")),"")</f>
        <v/>
      </c>
      <c r="K885" s="120" t="str">
        <f ca="1">IF(A885="XFRA",IF(ISNUMBER(YEAR('Signature Sheet'!$H$31)),'Signature Sheet'!H$31,NOW()),"")</f>
        <v/>
      </c>
      <c r="L885" s="119" t="str">
        <f>IF(A885="XFRA",IFERROR(_xlfn.SWITCH('Processing Settings'!K287,"New","INSERT","Update","UPDATE", "Delete","DELETE"),""),"")</f>
        <v/>
      </c>
    </row>
    <row r="886" spans="1:12">
      <c r="A886" s="119" t="str">
        <f>IF('Processing Settings'!C288="Xetra|Börse Frankfurt","XFRA","")</f>
        <v/>
      </c>
      <c r="B886" s="109" t="str">
        <f>IF('Processing Settings'!C288="Xetra|Börse Frankfurt",'Processing Settings'!A288,"#N/A")</f>
        <v>#N/A</v>
      </c>
      <c r="C886" s="109" t="str">
        <f>IF('Processing Settings'!C288="Xetra|Börse Frankfurt",'Processing Settings'!B288,"#N/A")</f>
        <v>#N/A</v>
      </c>
      <c r="D886" s="110" t="str">
        <f>IF('Processing Settings'!C288="Xetra|Börse Frankfurt",IF('Processing Settings'!D288="CBF(I)","CBL",'Processing Settings'!D288),"#N/A")</f>
        <v>#N/A</v>
      </c>
      <c r="E886" s="113" t="str">
        <f>IF('Processing Settings'!C288="Xetra|Börse Frankfurt",'Processing Settings'!E288,"#N/A")</f>
        <v>#N/A</v>
      </c>
      <c r="F886" s="113" t="str">
        <f>IF('Processing Settings'!C288="Xetra|Börse Frankfurt",'Processing Settings'!F288,"#N/A")</f>
        <v>#N/A</v>
      </c>
      <c r="G886" s="113" t="str">
        <f>IF(AND('Processing Settings'!C288="Xetra|Börse Frankfurt",'Processing Settings'!E288&lt;&gt;""),"DEF","#N/A")</f>
        <v>#N/A</v>
      </c>
      <c r="H886" s="130" t="str">
        <f>IF('Processing Settings'!C288="Xetra|Börse Frankfurt",_xlfn.SWITCH('Processing Settings'!G288,"Aggregation","AGGREGATE","Gross","GROSS","Netting ('UNWIND')","NET","Netting with Strange Nets ('NET/SPLIT')","NET","Aggregation with Linking","AGGREGATE"),"#N/A")</f>
        <v>#N/A</v>
      </c>
      <c r="I886" s="113" t="str">
        <f>IF('Processing Settings'!C288="Xetra|Börse Frankfurt",_xlfn.SWITCH('Processing Settings'!H288,"released","RELEASED","on hold","HOLD"),"#N/A")</f>
        <v>#N/A</v>
      </c>
      <c r="J886" s="129" t="str">
        <f>IF(A886="XFRA",IF('Processing Settings'!G288="Gross","",IF(OR('Processing Settings'!G288="Netting with Strange Nets ('NET/SPLIT')",'Processing Settings'!G288="Aggregation with Linking",'Processing Settings'!G288="Aggregation"),"NET/SPLIT","UNWIND")),"")</f>
        <v/>
      </c>
      <c r="K886" s="120" t="str">
        <f ca="1">IF(A886="XFRA",IF(ISNUMBER(YEAR('Signature Sheet'!$H$31)),'Signature Sheet'!H$31,NOW()),"")</f>
        <v/>
      </c>
      <c r="L886" s="119" t="str">
        <f>IF(A886="XFRA",IFERROR(_xlfn.SWITCH('Processing Settings'!K288,"New","INSERT","Update","UPDATE", "Delete","DELETE"),""),"")</f>
        <v/>
      </c>
    </row>
    <row r="887" spans="1:12">
      <c r="A887" s="119" t="str">
        <f>IF('Processing Settings'!C289="Xetra|Börse Frankfurt","XFRA","")</f>
        <v/>
      </c>
      <c r="B887" s="109" t="str">
        <f>IF('Processing Settings'!C289="Xetra|Börse Frankfurt",'Processing Settings'!A289,"#N/A")</f>
        <v>#N/A</v>
      </c>
      <c r="C887" s="109" t="str">
        <f>IF('Processing Settings'!C289="Xetra|Börse Frankfurt",'Processing Settings'!B289,"#N/A")</f>
        <v>#N/A</v>
      </c>
      <c r="D887" s="110" t="str">
        <f>IF('Processing Settings'!C289="Xetra|Börse Frankfurt",IF('Processing Settings'!D289="CBF(I)","CBL",'Processing Settings'!D289),"#N/A")</f>
        <v>#N/A</v>
      </c>
      <c r="E887" s="113" t="str">
        <f>IF('Processing Settings'!C289="Xetra|Börse Frankfurt",'Processing Settings'!E289,"#N/A")</f>
        <v>#N/A</v>
      </c>
      <c r="F887" s="113" t="str">
        <f>IF('Processing Settings'!C289="Xetra|Börse Frankfurt",'Processing Settings'!F289,"#N/A")</f>
        <v>#N/A</v>
      </c>
      <c r="G887" s="113" t="str">
        <f>IF(AND('Processing Settings'!C289="Xetra|Börse Frankfurt",'Processing Settings'!E289&lt;&gt;""),"DEF","#N/A")</f>
        <v>#N/A</v>
      </c>
      <c r="H887" s="130" t="str">
        <f>IF('Processing Settings'!C289="Xetra|Börse Frankfurt",_xlfn.SWITCH('Processing Settings'!G289,"Aggregation","AGGREGATE","Gross","GROSS","Netting ('UNWIND')","NET","Netting with Strange Nets ('NET/SPLIT')","NET","Aggregation with Linking","AGGREGATE"),"#N/A")</f>
        <v>#N/A</v>
      </c>
      <c r="I887" s="113" t="str">
        <f>IF('Processing Settings'!C289="Xetra|Börse Frankfurt",_xlfn.SWITCH('Processing Settings'!H289,"released","RELEASED","on hold","HOLD"),"#N/A")</f>
        <v>#N/A</v>
      </c>
      <c r="J887" s="129" t="str">
        <f>IF(A887="XFRA",IF('Processing Settings'!G289="Gross","",IF(OR('Processing Settings'!G289="Netting with Strange Nets ('NET/SPLIT')",'Processing Settings'!G289="Aggregation with Linking",'Processing Settings'!G289="Aggregation"),"NET/SPLIT","UNWIND")),"")</f>
        <v/>
      </c>
      <c r="K887" s="120" t="str">
        <f ca="1">IF(A887="XFRA",IF(ISNUMBER(YEAR('Signature Sheet'!$H$31)),'Signature Sheet'!H$31,NOW()),"")</f>
        <v/>
      </c>
      <c r="L887" s="119" t="str">
        <f>IF(A887="XFRA",IFERROR(_xlfn.SWITCH('Processing Settings'!K289,"New","INSERT","Update","UPDATE", "Delete","DELETE"),""),"")</f>
        <v/>
      </c>
    </row>
    <row r="888" spans="1:12">
      <c r="A888" s="119" t="str">
        <f>IF('Processing Settings'!C290="Xetra|Börse Frankfurt","XFRA","")</f>
        <v/>
      </c>
      <c r="B888" s="109" t="str">
        <f>IF('Processing Settings'!C290="Xetra|Börse Frankfurt",'Processing Settings'!A290,"#N/A")</f>
        <v>#N/A</v>
      </c>
      <c r="C888" s="109" t="str">
        <f>IF('Processing Settings'!C290="Xetra|Börse Frankfurt",'Processing Settings'!B290,"#N/A")</f>
        <v>#N/A</v>
      </c>
      <c r="D888" s="110" t="str">
        <f>IF('Processing Settings'!C290="Xetra|Börse Frankfurt",IF('Processing Settings'!D290="CBF(I)","CBL",'Processing Settings'!D290),"#N/A")</f>
        <v>#N/A</v>
      </c>
      <c r="E888" s="113" t="str">
        <f>IF('Processing Settings'!C290="Xetra|Börse Frankfurt",'Processing Settings'!E290,"#N/A")</f>
        <v>#N/A</v>
      </c>
      <c r="F888" s="113" t="str">
        <f>IF('Processing Settings'!C290="Xetra|Börse Frankfurt",'Processing Settings'!F290,"#N/A")</f>
        <v>#N/A</v>
      </c>
      <c r="G888" s="113" t="str">
        <f>IF(AND('Processing Settings'!C290="Xetra|Börse Frankfurt",'Processing Settings'!E290&lt;&gt;""),"DEF","#N/A")</f>
        <v>#N/A</v>
      </c>
      <c r="H888" s="130" t="str">
        <f>IF('Processing Settings'!C290="Xetra|Börse Frankfurt",_xlfn.SWITCH('Processing Settings'!G290,"Aggregation","AGGREGATE","Gross","GROSS","Netting ('UNWIND')","NET","Netting with Strange Nets ('NET/SPLIT')","NET","Aggregation with Linking","AGGREGATE"),"#N/A")</f>
        <v>#N/A</v>
      </c>
      <c r="I888" s="113" t="str">
        <f>IF('Processing Settings'!C290="Xetra|Börse Frankfurt",_xlfn.SWITCH('Processing Settings'!H290,"released","RELEASED","on hold","HOLD"),"#N/A")</f>
        <v>#N/A</v>
      </c>
      <c r="J888" s="129" t="str">
        <f>IF(A888="XFRA",IF('Processing Settings'!G290="Gross","",IF(OR('Processing Settings'!G290="Netting with Strange Nets ('NET/SPLIT')",'Processing Settings'!G290="Aggregation with Linking",'Processing Settings'!G290="Aggregation"),"NET/SPLIT","UNWIND")),"")</f>
        <v/>
      </c>
      <c r="K888" s="120" t="str">
        <f ca="1">IF(A888="XFRA",IF(ISNUMBER(YEAR('Signature Sheet'!$H$31)),'Signature Sheet'!H$31,NOW()),"")</f>
        <v/>
      </c>
      <c r="L888" s="119" t="str">
        <f>IF(A888="XFRA",IFERROR(_xlfn.SWITCH('Processing Settings'!K290,"New","INSERT","Update","UPDATE", "Delete","DELETE"),""),"")</f>
        <v/>
      </c>
    </row>
    <row r="889" spans="1:12">
      <c r="A889" s="119" t="str">
        <f>IF('Processing Settings'!C291="Xetra|Börse Frankfurt","XFRA","")</f>
        <v/>
      </c>
      <c r="B889" s="109" t="str">
        <f>IF('Processing Settings'!C291="Xetra|Börse Frankfurt",'Processing Settings'!A291,"#N/A")</f>
        <v>#N/A</v>
      </c>
      <c r="C889" s="109" t="str">
        <f>IF('Processing Settings'!C291="Xetra|Börse Frankfurt",'Processing Settings'!B291,"#N/A")</f>
        <v>#N/A</v>
      </c>
      <c r="D889" s="110" t="str">
        <f>IF('Processing Settings'!C291="Xetra|Börse Frankfurt",IF('Processing Settings'!D291="CBF(I)","CBL",'Processing Settings'!D291),"#N/A")</f>
        <v>#N/A</v>
      </c>
      <c r="E889" s="113" t="str">
        <f>IF('Processing Settings'!C291="Xetra|Börse Frankfurt",'Processing Settings'!E291,"#N/A")</f>
        <v>#N/A</v>
      </c>
      <c r="F889" s="113" t="str">
        <f>IF('Processing Settings'!C291="Xetra|Börse Frankfurt",'Processing Settings'!F291,"#N/A")</f>
        <v>#N/A</v>
      </c>
      <c r="G889" s="113" t="str">
        <f>IF(AND('Processing Settings'!C291="Xetra|Börse Frankfurt",'Processing Settings'!E291&lt;&gt;""),"DEF","#N/A")</f>
        <v>#N/A</v>
      </c>
      <c r="H889" s="130" t="str">
        <f>IF('Processing Settings'!C291="Xetra|Börse Frankfurt",_xlfn.SWITCH('Processing Settings'!G291,"Aggregation","AGGREGATE","Gross","GROSS","Netting ('UNWIND')","NET","Netting with Strange Nets ('NET/SPLIT')","NET","Aggregation with Linking","AGGREGATE"),"#N/A")</f>
        <v>#N/A</v>
      </c>
      <c r="I889" s="113" t="str">
        <f>IF('Processing Settings'!C291="Xetra|Börse Frankfurt",_xlfn.SWITCH('Processing Settings'!H291,"released","RELEASED","on hold","HOLD"),"#N/A")</f>
        <v>#N/A</v>
      </c>
      <c r="J889" s="129" t="str">
        <f>IF(A889="XFRA",IF('Processing Settings'!G291="Gross","",IF(OR('Processing Settings'!G291="Netting with Strange Nets ('NET/SPLIT')",'Processing Settings'!G291="Aggregation with Linking",'Processing Settings'!G291="Aggregation"),"NET/SPLIT","UNWIND")),"")</f>
        <v/>
      </c>
      <c r="K889" s="120" t="str">
        <f ca="1">IF(A889="XFRA",IF(ISNUMBER(YEAR('Signature Sheet'!$H$31)),'Signature Sheet'!H$31,NOW()),"")</f>
        <v/>
      </c>
      <c r="L889" s="119" t="str">
        <f>IF(A889="XFRA",IFERROR(_xlfn.SWITCH('Processing Settings'!K291,"New","INSERT","Update","UPDATE", "Delete","DELETE"),""),"")</f>
        <v/>
      </c>
    </row>
    <row r="890" spans="1:12">
      <c r="A890" s="119" t="str">
        <f>IF('Processing Settings'!C292="Xetra|Börse Frankfurt","XFRA","")</f>
        <v/>
      </c>
      <c r="B890" s="109" t="str">
        <f>IF('Processing Settings'!C292="Xetra|Börse Frankfurt",'Processing Settings'!A292,"#N/A")</f>
        <v>#N/A</v>
      </c>
      <c r="C890" s="109" t="str">
        <f>IF('Processing Settings'!C292="Xetra|Börse Frankfurt",'Processing Settings'!B292,"#N/A")</f>
        <v>#N/A</v>
      </c>
      <c r="D890" s="110" t="str">
        <f>IF('Processing Settings'!C292="Xetra|Börse Frankfurt",IF('Processing Settings'!D292="CBF(I)","CBL",'Processing Settings'!D292),"#N/A")</f>
        <v>#N/A</v>
      </c>
      <c r="E890" s="113" t="str">
        <f>IF('Processing Settings'!C292="Xetra|Börse Frankfurt",'Processing Settings'!E292,"#N/A")</f>
        <v>#N/A</v>
      </c>
      <c r="F890" s="113" t="str">
        <f>IF('Processing Settings'!C292="Xetra|Börse Frankfurt",'Processing Settings'!F292,"#N/A")</f>
        <v>#N/A</v>
      </c>
      <c r="G890" s="113" t="str">
        <f>IF(AND('Processing Settings'!C292="Xetra|Börse Frankfurt",'Processing Settings'!E292&lt;&gt;""),"DEF","#N/A")</f>
        <v>#N/A</v>
      </c>
      <c r="H890" s="130" t="str">
        <f>IF('Processing Settings'!C292="Xetra|Börse Frankfurt",_xlfn.SWITCH('Processing Settings'!G292,"Aggregation","AGGREGATE","Gross","GROSS","Netting ('UNWIND')","NET","Netting with Strange Nets ('NET/SPLIT')","NET","Aggregation with Linking","AGGREGATE"),"#N/A")</f>
        <v>#N/A</v>
      </c>
      <c r="I890" s="113" t="str">
        <f>IF('Processing Settings'!C292="Xetra|Börse Frankfurt",_xlfn.SWITCH('Processing Settings'!H292,"released","RELEASED","on hold","HOLD"),"#N/A")</f>
        <v>#N/A</v>
      </c>
      <c r="J890" s="129" t="str">
        <f>IF(A890="XFRA",IF('Processing Settings'!G292="Gross","",IF(OR('Processing Settings'!G292="Netting with Strange Nets ('NET/SPLIT')",'Processing Settings'!G292="Aggregation with Linking",'Processing Settings'!G292="Aggregation"),"NET/SPLIT","UNWIND")),"")</f>
        <v/>
      </c>
      <c r="K890" s="120" t="str">
        <f ca="1">IF(A890="XFRA",IF(ISNUMBER(YEAR('Signature Sheet'!$H$31)),'Signature Sheet'!H$31,NOW()),"")</f>
        <v/>
      </c>
      <c r="L890" s="119" t="str">
        <f>IF(A890="XFRA",IFERROR(_xlfn.SWITCH('Processing Settings'!K292,"New","INSERT","Update","UPDATE", "Delete","DELETE"),""),"")</f>
        <v/>
      </c>
    </row>
    <row r="891" spans="1:12">
      <c r="A891" s="119" t="str">
        <f>IF('Processing Settings'!C293="Xetra|Börse Frankfurt","XFRA","")</f>
        <v/>
      </c>
      <c r="B891" s="109" t="str">
        <f>IF('Processing Settings'!C293="Xetra|Börse Frankfurt",'Processing Settings'!A293,"#N/A")</f>
        <v>#N/A</v>
      </c>
      <c r="C891" s="109" t="str">
        <f>IF('Processing Settings'!C293="Xetra|Börse Frankfurt",'Processing Settings'!B293,"#N/A")</f>
        <v>#N/A</v>
      </c>
      <c r="D891" s="110" t="str">
        <f>IF('Processing Settings'!C293="Xetra|Börse Frankfurt",IF('Processing Settings'!D293="CBF(I)","CBL",'Processing Settings'!D293),"#N/A")</f>
        <v>#N/A</v>
      </c>
      <c r="E891" s="113" t="str">
        <f>IF('Processing Settings'!C293="Xetra|Börse Frankfurt",'Processing Settings'!E293,"#N/A")</f>
        <v>#N/A</v>
      </c>
      <c r="F891" s="113" t="str">
        <f>IF('Processing Settings'!C293="Xetra|Börse Frankfurt",'Processing Settings'!F293,"#N/A")</f>
        <v>#N/A</v>
      </c>
      <c r="G891" s="113" t="str">
        <f>IF(AND('Processing Settings'!C293="Xetra|Börse Frankfurt",'Processing Settings'!E293&lt;&gt;""),"DEF","#N/A")</f>
        <v>#N/A</v>
      </c>
      <c r="H891" s="130" t="str">
        <f>IF('Processing Settings'!C293="Xetra|Börse Frankfurt",_xlfn.SWITCH('Processing Settings'!G293,"Aggregation","AGGREGATE","Gross","GROSS","Netting ('UNWIND')","NET","Netting with Strange Nets ('NET/SPLIT')","NET","Aggregation with Linking","AGGREGATE"),"#N/A")</f>
        <v>#N/A</v>
      </c>
      <c r="I891" s="113" t="str">
        <f>IF('Processing Settings'!C293="Xetra|Börse Frankfurt",_xlfn.SWITCH('Processing Settings'!H293,"released","RELEASED","on hold","HOLD"),"#N/A")</f>
        <v>#N/A</v>
      </c>
      <c r="J891" s="129" t="str">
        <f>IF(A891="XFRA",IF('Processing Settings'!G293="Gross","",IF(OR('Processing Settings'!G293="Netting with Strange Nets ('NET/SPLIT')",'Processing Settings'!G293="Aggregation with Linking",'Processing Settings'!G293="Aggregation"),"NET/SPLIT","UNWIND")),"")</f>
        <v/>
      </c>
      <c r="K891" s="120" t="str">
        <f ca="1">IF(A891="XFRA",IF(ISNUMBER(YEAR('Signature Sheet'!$H$31)),'Signature Sheet'!H$31,NOW()),"")</f>
        <v/>
      </c>
      <c r="L891" s="119" t="str">
        <f>IF(A891="XFRA",IFERROR(_xlfn.SWITCH('Processing Settings'!K293,"New","INSERT","Update","UPDATE", "Delete","DELETE"),""),"")</f>
        <v/>
      </c>
    </row>
    <row r="892" spans="1:12">
      <c r="A892" s="119" t="str">
        <f>IF('Processing Settings'!C294="Xetra|Börse Frankfurt","XFRA","")</f>
        <v/>
      </c>
      <c r="B892" s="109" t="str">
        <f>IF('Processing Settings'!C294="Xetra|Börse Frankfurt",'Processing Settings'!A294,"#N/A")</f>
        <v>#N/A</v>
      </c>
      <c r="C892" s="109" t="str">
        <f>IF('Processing Settings'!C294="Xetra|Börse Frankfurt",'Processing Settings'!B294,"#N/A")</f>
        <v>#N/A</v>
      </c>
      <c r="D892" s="110" t="str">
        <f>IF('Processing Settings'!C294="Xetra|Börse Frankfurt",IF('Processing Settings'!D294="CBF(I)","CBL",'Processing Settings'!D294),"#N/A")</f>
        <v>#N/A</v>
      </c>
      <c r="E892" s="113" t="str">
        <f>IF('Processing Settings'!C294="Xetra|Börse Frankfurt",'Processing Settings'!E294,"#N/A")</f>
        <v>#N/A</v>
      </c>
      <c r="F892" s="113" t="str">
        <f>IF('Processing Settings'!C294="Xetra|Börse Frankfurt",'Processing Settings'!F294,"#N/A")</f>
        <v>#N/A</v>
      </c>
      <c r="G892" s="113" t="str">
        <f>IF(AND('Processing Settings'!C294="Xetra|Börse Frankfurt",'Processing Settings'!E294&lt;&gt;""),"DEF","#N/A")</f>
        <v>#N/A</v>
      </c>
      <c r="H892" s="130" t="str">
        <f>IF('Processing Settings'!C294="Xetra|Börse Frankfurt",_xlfn.SWITCH('Processing Settings'!G294,"Aggregation","AGGREGATE","Gross","GROSS","Netting ('UNWIND')","NET","Netting with Strange Nets ('NET/SPLIT')","NET","Aggregation with Linking","AGGREGATE"),"#N/A")</f>
        <v>#N/A</v>
      </c>
      <c r="I892" s="113" t="str">
        <f>IF('Processing Settings'!C294="Xetra|Börse Frankfurt",_xlfn.SWITCH('Processing Settings'!H294,"released","RELEASED","on hold","HOLD"),"#N/A")</f>
        <v>#N/A</v>
      </c>
      <c r="J892" s="129" t="str">
        <f>IF(A892="XFRA",IF('Processing Settings'!G294="Gross","",IF(OR('Processing Settings'!G294="Netting with Strange Nets ('NET/SPLIT')",'Processing Settings'!G294="Aggregation with Linking",'Processing Settings'!G294="Aggregation"),"NET/SPLIT","UNWIND")),"")</f>
        <v/>
      </c>
      <c r="K892" s="120" t="str">
        <f ca="1">IF(A892="XFRA",IF(ISNUMBER(YEAR('Signature Sheet'!$H$31)),'Signature Sheet'!H$31,NOW()),"")</f>
        <v/>
      </c>
      <c r="L892" s="119" t="str">
        <f>IF(A892="XFRA",IFERROR(_xlfn.SWITCH('Processing Settings'!K294,"New","INSERT","Update","UPDATE", "Delete","DELETE"),""),"")</f>
        <v/>
      </c>
    </row>
    <row r="893" spans="1:12">
      <c r="A893" s="119" t="str">
        <f>IF('Processing Settings'!C295="Xetra|Börse Frankfurt","XFRA","")</f>
        <v/>
      </c>
      <c r="B893" s="109" t="str">
        <f>IF('Processing Settings'!C295="Xetra|Börse Frankfurt",'Processing Settings'!A295,"#N/A")</f>
        <v>#N/A</v>
      </c>
      <c r="C893" s="109" t="str">
        <f>IF('Processing Settings'!C295="Xetra|Börse Frankfurt",'Processing Settings'!B295,"#N/A")</f>
        <v>#N/A</v>
      </c>
      <c r="D893" s="110" t="str">
        <f>IF('Processing Settings'!C295="Xetra|Börse Frankfurt",IF('Processing Settings'!D295="CBF(I)","CBL",'Processing Settings'!D295),"#N/A")</f>
        <v>#N/A</v>
      </c>
      <c r="E893" s="113" t="str">
        <f>IF('Processing Settings'!C295="Xetra|Börse Frankfurt",'Processing Settings'!E295,"#N/A")</f>
        <v>#N/A</v>
      </c>
      <c r="F893" s="113" t="str">
        <f>IF('Processing Settings'!C295="Xetra|Börse Frankfurt",'Processing Settings'!F295,"#N/A")</f>
        <v>#N/A</v>
      </c>
      <c r="G893" s="113" t="str">
        <f>IF(AND('Processing Settings'!C295="Xetra|Börse Frankfurt",'Processing Settings'!E295&lt;&gt;""),"DEF","#N/A")</f>
        <v>#N/A</v>
      </c>
      <c r="H893" s="130" t="str">
        <f>IF('Processing Settings'!C295="Xetra|Börse Frankfurt",_xlfn.SWITCH('Processing Settings'!G295,"Aggregation","AGGREGATE","Gross","GROSS","Netting ('UNWIND')","NET","Netting with Strange Nets ('NET/SPLIT')","NET","Aggregation with Linking","AGGREGATE"),"#N/A")</f>
        <v>#N/A</v>
      </c>
      <c r="I893" s="113" t="str">
        <f>IF('Processing Settings'!C295="Xetra|Börse Frankfurt",_xlfn.SWITCH('Processing Settings'!H295,"released","RELEASED","on hold","HOLD"),"#N/A")</f>
        <v>#N/A</v>
      </c>
      <c r="J893" s="129" t="str">
        <f>IF(A893="XFRA",IF('Processing Settings'!G295="Gross","",IF(OR('Processing Settings'!G295="Netting with Strange Nets ('NET/SPLIT')",'Processing Settings'!G295="Aggregation with Linking",'Processing Settings'!G295="Aggregation"),"NET/SPLIT","UNWIND")),"")</f>
        <v/>
      </c>
      <c r="K893" s="120" t="str">
        <f ca="1">IF(A893="XFRA",IF(ISNUMBER(YEAR('Signature Sheet'!$H$31)),'Signature Sheet'!H$31,NOW()),"")</f>
        <v/>
      </c>
      <c r="L893" s="119" t="str">
        <f>IF(A893="XFRA",IFERROR(_xlfn.SWITCH('Processing Settings'!K295,"New","INSERT","Update","UPDATE", "Delete","DELETE"),""),"")</f>
        <v/>
      </c>
    </row>
    <row r="894" spans="1:12">
      <c r="A894" s="119" t="str">
        <f>IF('Processing Settings'!C296="Xetra|Börse Frankfurt","XFRA","")</f>
        <v/>
      </c>
      <c r="B894" s="109" t="str">
        <f>IF('Processing Settings'!C296="Xetra|Börse Frankfurt",'Processing Settings'!A296,"#N/A")</f>
        <v>#N/A</v>
      </c>
      <c r="C894" s="109" t="str">
        <f>IF('Processing Settings'!C296="Xetra|Börse Frankfurt",'Processing Settings'!B296,"#N/A")</f>
        <v>#N/A</v>
      </c>
      <c r="D894" s="110" t="str">
        <f>IF('Processing Settings'!C296="Xetra|Börse Frankfurt",IF('Processing Settings'!D296="CBF(I)","CBL",'Processing Settings'!D296),"#N/A")</f>
        <v>#N/A</v>
      </c>
      <c r="E894" s="113" t="str">
        <f>IF('Processing Settings'!C296="Xetra|Börse Frankfurt",'Processing Settings'!E296,"#N/A")</f>
        <v>#N/A</v>
      </c>
      <c r="F894" s="113" t="str">
        <f>IF('Processing Settings'!C296="Xetra|Börse Frankfurt",'Processing Settings'!F296,"#N/A")</f>
        <v>#N/A</v>
      </c>
      <c r="G894" s="113" t="str">
        <f>IF(AND('Processing Settings'!C296="Xetra|Börse Frankfurt",'Processing Settings'!E296&lt;&gt;""),"DEF","#N/A")</f>
        <v>#N/A</v>
      </c>
      <c r="H894" s="130" t="str">
        <f>IF('Processing Settings'!C296="Xetra|Börse Frankfurt",_xlfn.SWITCH('Processing Settings'!G296,"Aggregation","AGGREGATE","Gross","GROSS","Netting ('UNWIND')","NET","Netting with Strange Nets ('NET/SPLIT')","NET","Aggregation with Linking","AGGREGATE"),"#N/A")</f>
        <v>#N/A</v>
      </c>
      <c r="I894" s="113" t="str">
        <f>IF('Processing Settings'!C296="Xetra|Börse Frankfurt",_xlfn.SWITCH('Processing Settings'!H296,"released","RELEASED","on hold","HOLD"),"#N/A")</f>
        <v>#N/A</v>
      </c>
      <c r="J894" s="129" t="str">
        <f>IF(A894="XFRA",IF('Processing Settings'!G296="Gross","",IF(OR('Processing Settings'!G296="Netting with Strange Nets ('NET/SPLIT')",'Processing Settings'!G296="Aggregation with Linking",'Processing Settings'!G296="Aggregation"),"NET/SPLIT","UNWIND")),"")</f>
        <v/>
      </c>
      <c r="K894" s="120" t="str">
        <f ca="1">IF(A894="XFRA",IF(ISNUMBER(YEAR('Signature Sheet'!$H$31)),'Signature Sheet'!H$31,NOW()),"")</f>
        <v/>
      </c>
      <c r="L894" s="119" t="str">
        <f>IF(A894="XFRA",IFERROR(_xlfn.SWITCH('Processing Settings'!K296,"New","INSERT","Update","UPDATE", "Delete","DELETE"),""),"")</f>
        <v/>
      </c>
    </row>
    <row r="895" spans="1:12">
      <c r="A895" s="119" t="str">
        <f>IF('Processing Settings'!C297="Xetra|Börse Frankfurt","XFRA","")</f>
        <v/>
      </c>
      <c r="B895" s="109" t="str">
        <f>IF('Processing Settings'!C297="Xetra|Börse Frankfurt",'Processing Settings'!A297,"#N/A")</f>
        <v>#N/A</v>
      </c>
      <c r="C895" s="109" t="str">
        <f>IF('Processing Settings'!C297="Xetra|Börse Frankfurt",'Processing Settings'!B297,"#N/A")</f>
        <v>#N/A</v>
      </c>
      <c r="D895" s="110" t="str">
        <f>IF('Processing Settings'!C297="Xetra|Börse Frankfurt",IF('Processing Settings'!D297="CBF(I)","CBL",'Processing Settings'!D297),"#N/A")</f>
        <v>#N/A</v>
      </c>
      <c r="E895" s="113" t="str">
        <f>IF('Processing Settings'!C297="Xetra|Börse Frankfurt",'Processing Settings'!E297,"#N/A")</f>
        <v>#N/A</v>
      </c>
      <c r="F895" s="113" t="str">
        <f>IF('Processing Settings'!C297="Xetra|Börse Frankfurt",'Processing Settings'!F297,"#N/A")</f>
        <v>#N/A</v>
      </c>
      <c r="G895" s="113" t="str">
        <f>IF(AND('Processing Settings'!C297="Xetra|Börse Frankfurt",'Processing Settings'!E297&lt;&gt;""),"DEF","#N/A")</f>
        <v>#N/A</v>
      </c>
      <c r="H895" s="130" t="str">
        <f>IF('Processing Settings'!C297="Xetra|Börse Frankfurt",_xlfn.SWITCH('Processing Settings'!G297,"Aggregation","AGGREGATE","Gross","GROSS","Netting ('UNWIND')","NET","Netting with Strange Nets ('NET/SPLIT')","NET","Aggregation with Linking","AGGREGATE"),"#N/A")</f>
        <v>#N/A</v>
      </c>
      <c r="I895" s="113" t="str">
        <f>IF('Processing Settings'!C297="Xetra|Börse Frankfurt",_xlfn.SWITCH('Processing Settings'!H297,"released","RELEASED","on hold","HOLD"),"#N/A")</f>
        <v>#N/A</v>
      </c>
      <c r="J895" s="129" t="str">
        <f>IF(A895="XFRA",IF('Processing Settings'!G297="Gross","",IF(OR('Processing Settings'!G297="Netting with Strange Nets ('NET/SPLIT')",'Processing Settings'!G297="Aggregation with Linking",'Processing Settings'!G297="Aggregation"),"NET/SPLIT","UNWIND")),"")</f>
        <v/>
      </c>
      <c r="K895" s="120" t="str">
        <f ca="1">IF(A895="XFRA",IF(ISNUMBER(YEAR('Signature Sheet'!$H$31)),'Signature Sheet'!H$31,NOW()),"")</f>
        <v/>
      </c>
      <c r="L895" s="119" t="str">
        <f>IF(A895="XFRA",IFERROR(_xlfn.SWITCH('Processing Settings'!K297,"New","INSERT","Update","UPDATE", "Delete","DELETE"),""),"")</f>
        <v/>
      </c>
    </row>
    <row r="896" spans="1:12">
      <c r="A896" s="119" t="str">
        <f>IF('Processing Settings'!C298="Xetra|Börse Frankfurt","XFRA","")</f>
        <v/>
      </c>
      <c r="B896" s="109" t="str">
        <f>IF('Processing Settings'!C298="Xetra|Börse Frankfurt",'Processing Settings'!A298,"#N/A")</f>
        <v>#N/A</v>
      </c>
      <c r="C896" s="109" t="str">
        <f>IF('Processing Settings'!C298="Xetra|Börse Frankfurt",'Processing Settings'!B298,"#N/A")</f>
        <v>#N/A</v>
      </c>
      <c r="D896" s="110" t="str">
        <f>IF('Processing Settings'!C298="Xetra|Börse Frankfurt",IF('Processing Settings'!D298="CBF(I)","CBL",'Processing Settings'!D298),"#N/A")</f>
        <v>#N/A</v>
      </c>
      <c r="E896" s="113" t="str">
        <f>IF('Processing Settings'!C298="Xetra|Börse Frankfurt",'Processing Settings'!E298,"#N/A")</f>
        <v>#N/A</v>
      </c>
      <c r="F896" s="113" t="str">
        <f>IF('Processing Settings'!C298="Xetra|Börse Frankfurt",'Processing Settings'!F298,"#N/A")</f>
        <v>#N/A</v>
      </c>
      <c r="G896" s="113" t="str">
        <f>IF(AND('Processing Settings'!C298="Xetra|Börse Frankfurt",'Processing Settings'!E298&lt;&gt;""),"DEF","#N/A")</f>
        <v>#N/A</v>
      </c>
      <c r="H896" s="130" t="str">
        <f>IF('Processing Settings'!C298="Xetra|Börse Frankfurt",_xlfn.SWITCH('Processing Settings'!G298,"Aggregation","AGGREGATE","Gross","GROSS","Netting ('UNWIND')","NET","Netting with Strange Nets ('NET/SPLIT')","NET","Aggregation with Linking","AGGREGATE"),"#N/A")</f>
        <v>#N/A</v>
      </c>
      <c r="I896" s="113" t="str">
        <f>IF('Processing Settings'!C298="Xetra|Börse Frankfurt",_xlfn.SWITCH('Processing Settings'!H298,"released","RELEASED","on hold","HOLD"),"#N/A")</f>
        <v>#N/A</v>
      </c>
      <c r="J896" s="129" t="str">
        <f>IF(A896="XFRA",IF('Processing Settings'!G298="Gross","",IF(OR('Processing Settings'!G298="Netting with Strange Nets ('NET/SPLIT')",'Processing Settings'!G298="Aggregation with Linking",'Processing Settings'!G298="Aggregation"),"NET/SPLIT","UNWIND")),"")</f>
        <v/>
      </c>
      <c r="K896" s="120" t="str">
        <f ca="1">IF(A896="XFRA",IF(ISNUMBER(YEAR('Signature Sheet'!$H$31)),'Signature Sheet'!H$31,NOW()),"")</f>
        <v/>
      </c>
      <c r="L896" s="119" t="str">
        <f>IF(A896="XFRA",IFERROR(_xlfn.SWITCH('Processing Settings'!K298,"New","INSERT","Update","UPDATE", "Delete","DELETE"),""),"")</f>
        <v/>
      </c>
    </row>
    <row r="897" spans="1:12">
      <c r="A897" s="119" t="str">
        <f>IF('Processing Settings'!C299="Xetra|Börse Frankfurt","XFRA","")</f>
        <v/>
      </c>
      <c r="B897" s="109" t="str">
        <f>IF('Processing Settings'!C299="Xetra|Börse Frankfurt",'Processing Settings'!A299,"#N/A")</f>
        <v>#N/A</v>
      </c>
      <c r="C897" s="109" t="str">
        <f>IF('Processing Settings'!C299="Xetra|Börse Frankfurt",'Processing Settings'!B299,"#N/A")</f>
        <v>#N/A</v>
      </c>
      <c r="D897" s="110" t="str">
        <f>IF('Processing Settings'!C299="Xetra|Börse Frankfurt",IF('Processing Settings'!D299="CBF(I)","CBL",'Processing Settings'!D299),"#N/A")</f>
        <v>#N/A</v>
      </c>
      <c r="E897" s="113" t="str">
        <f>IF('Processing Settings'!C299="Xetra|Börse Frankfurt",'Processing Settings'!E299,"#N/A")</f>
        <v>#N/A</v>
      </c>
      <c r="F897" s="113" t="str">
        <f>IF('Processing Settings'!C299="Xetra|Börse Frankfurt",'Processing Settings'!F299,"#N/A")</f>
        <v>#N/A</v>
      </c>
      <c r="G897" s="113" t="str">
        <f>IF(AND('Processing Settings'!C299="Xetra|Börse Frankfurt",'Processing Settings'!E299&lt;&gt;""),"DEF","#N/A")</f>
        <v>#N/A</v>
      </c>
      <c r="H897" s="130" t="str">
        <f>IF('Processing Settings'!C299="Xetra|Börse Frankfurt",_xlfn.SWITCH('Processing Settings'!G299,"Aggregation","AGGREGATE","Gross","GROSS","Netting ('UNWIND')","NET","Netting with Strange Nets ('NET/SPLIT')","NET","Aggregation with Linking","AGGREGATE"),"#N/A")</f>
        <v>#N/A</v>
      </c>
      <c r="I897" s="113" t="str">
        <f>IF('Processing Settings'!C299="Xetra|Börse Frankfurt",_xlfn.SWITCH('Processing Settings'!H299,"released","RELEASED","on hold","HOLD"),"#N/A")</f>
        <v>#N/A</v>
      </c>
      <c r="J897" s="129" t="str">
        <f>IF(A897="XFRA",IF('Processing Settings'!G299="Gross","",IF(OR('Processing Settings'!G299="Netting with Strange Nets ('NET/SPLIT')",'Processing Settings'!G299="Aggregation with Linking",'Processing Settings'!G299="Aggregation"),"NET/SPLIT","UNWIND")),"")</f>
        <v/>
      </c>
      <c r="K897" s="120" t="str">
        <f ca="1">IF(A897="XFRA",IF(ISNUMBER(YEAR('Signature Sheet'!$H$31)),'Signature Sheet'!H$31,NOW()),"")</f>
        <v/>
      </c>
      <c r="L897" s="119" t="str">
        <f>IF(A897="XFRA",IFERROR(_xlfn.SWITCH('Processing Settings'!K299,"New","INSERT","Update","UPDATE", "Delete","DELETE"),""),"")</f>
        <v/>
      </c>
    </row>
    <row r="898" spans="1:12">
      <c r="A898" s="119" t="str">
        <f>IF('Processing Settings'!C300="Xetra|Börse Frankfurt","XFRA","")</f>
        <v/>
      </c>
      <c r="B898" s="109" t="str">
        <f>IF('Processing Settings'!C300="Xetra|Börse Frankfurt",'Processing Settings'!A300,"#N/A")</f>
        <v>#N/A</v>
      </c>
      <c r="C898" s="109" t="str">
        <f>IF('Processing Settings'!C300="Xetra|Börse Frankfurt",'Processing Settings'!B300,"#N/A")</f>
        <v>#N/A</v>
      </c>
      <c r="D898" s="110" t="str">
        <f>IF('Processing Settings'!C300="Xetra|Börse Frankfurt",IF('Processing Settings'!D300="CBF(I)","CBL",'Processing Settings'!D300),"#N/A")</f>
        <v>#N/A</v>
      </c>
      <c r="E898" s="113" t="str">
        <f>IF('Processing Settings'!C300="Xetra|Börse Frankfurt",'Processing Settings'!E300,"#N/A")</f>
        <v>#N/A</v>
      </c>
      <c r="F898" s="113" t="str">
        <f>IF('Processing Settings'!C300="Xetra|Börse Frankfurt",'Processing Settings'!F300,"#N/A")</f>
        <v>#N/A</v>
      </c>
      <c r="G898" s="113" t="str">
        <f>IF(AND('Processing Settings'!C300="Xetra|Börse Frankfurt",'Processing Settings'!E300&lt;&gt;""),"DEF","#N/A")</f>
        <v>#N/A</v>
      </c>
      <c r="H898" s="130" t="str">
        <f>IF('Processing Settings'!C300="Xetra|Börse Frankfurt",_xlfn.SWITCH('Processing Settings'!G300,"Aggregation","AGGREGATE","Gross","GROSS","Netting ('UNWIND')","NET","Netting with Strange Nets ('NET/SPLIT')","NET","Aggregation with Linking","AGGREGATE"),"#N/A")</f>
        <v>#N/A</v>
      </c>
      <c r="I898" s="113" t="str">
        <f>IF('Processing Settings'!C300="Xetra|Börse Frankfurt",_xlfn.SWITCH('Processing Settings'!H300,"released","RELEASED","on hold","HOLD"),"#N/A")</f>
        <v>#N/A</v>
      </c>
      <c r="J898" s="129" t="str">
        <f>IF(A898="XFRA",IF('Processing Settings'!G300="Gross","",IF(OR('Processing Settings'!G300="Netting with Strange Nets ('NET/SPLIT')",'Processing Settings'!G300="Aggregation with Linking",'Processing Settings'!G300="Aggregation"),"NET/SPLIT","UNWIND")),"")</f>
        <v/>
      </c>
      <c r="K898" s="120" t="str">
        <f ca="1">IF(A898="XFRA",IF(ISNUMBER(YEAR('Signature Sheet'!$H$31)),'Signature Sheet'!H$31,NOW()),"")</f>
        <v/>
      </c>
      <c r="L898" s="119" t="str">
        <f>IF(A898="XFRA",IFERROR(_xlfn.SWITCH('Processing Settings'!K300,"New","INSERT","Update","UPDATE", "Delete","DELETE"),""),"")</f>
        <v/>
      </c>
    </row>
    <row r="899" spans="1:12">
      <c r="D899" s="110"/>
      <c r="E899" s="113"/>
      <c r="F899" s="113"/>
      <c r="G899" s="113"/>
      <c r="H899" s="113"/>
      <c r="I899" s="113"/>
      <c r="J899" s="113"/>
    </row>
    <row r="900" spans="1:12">
      <c r="D900" s="110"/>
      <c r="E900" s="113"/>
      <c r="F900" s="113"/>
      <c r="G900" s="113"/>
      <c r="H900" s="113"/>
      <c r="I900" s="113"/>
      <c r="J900" s="113"/>
    </row>
  </sheetData>
  <sheetProtection algorithmName="SHA-512" hashValue="O8hzsUxYt8OgannN9e0DirxV0ddOHNEbJvRcePHpVJ6tGKAiyE/MIyT7gALIqk/rUOO6s++qP1O3OJ4U7qU8BA==" saltValue="qvDKhkma4lCzDtWSWOpZLQ==" spinCount="100000" sheet="1" objects="1" scenarios="1"/>
  <pageMargins left="0.7" right="0.7" top="0.75" bottom="0.75" header="0.3" footer="0.3"/>
  <pageSetup paperSize="9" orientation="portrait" r:id="rId1"/>
  <headerFooter>
    <oddFooter>&amp;C&amp;1#&amp;"Calibri"&amp;10&amp;K000000Internal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A71E8-D5CD-4D48-8AA1-42FC55534095}">
  <sheetPr codeName="Sheet10"/>
  <dimension ref="A1"/>
  <sheetViews>
    <sheetView workbookViewId="0">
      <selection activeCell="H19" sqref="H19"/>
    </sheetView>
  </sheetViews>
  <sheetFormatPr defaultColWidth="9.140625" defaultRowHeight="15"/>
  <cols>
    <col min="1" max="16384" width="9.140625" style="1"/>
  </cols>
  <sheetData/>
  <sheetProtection algorithmName="SHA-512" hashValue="kZLPZujGIeEp+n22yvAATcLFX9A2bTB1JwouT8hXQdqAxxUtrRyDpL5uo/QEKcbO4A3K05exmmyV9Titid1mSA==" saltValue="TksF7x9/So9YIh75sQUJfQ==" spinCount="100000" sheet="1" objects="1" scenarios="1"/>
  <pageMargins left="0.7" right="0.7" top="0.75" bottom="0.75" header="0.3" footer="0.3"/>
  <pageSetup paperSize="9" orientation="portrait" verticalDpi="599" r:id="rId1"/>
  <headerFooter>
    <oddFooter>&amp;C&amp;1#&amp;"Calibri"&amp;10&amp;K000000Internal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FF72A-B9F7-4CEB-91C8-ECE759C999F4}">
  <sheetPr codeName="Sheet14"/>
  <dimension ref="A1:K315"/>
  <sheetViews>
    <sheetView zoomScaleNormal="100" workbookViewId="0">
      <selection activeCell="D2" sqref="D2"/>
    </sheetView>
  </sheetViews>
  <sheetFormatPr defaultRowHeight="12.75"/>
  <cols>
    <col min="1" max="1" width="13.5703125" style="102" customWidth="1"/>
    <col min="2" max="2" width="17.42578125" style="102" customWidth="1"/>
    <col min="3" max="3" width="28" style="102" customWidth="1"/>
    <col min="4" max="4" width="14.7109375" style="102" bestFit="1" customWidth="1"/>
    <col min="5" max="5" width="8.42578125" style="102" customWidth="1"/>
    <col min="6" max="6" width="24.85546875" style="102" customWidth="1"/>
    <col min="7" max="7" width="21.5703125" style="102" customWidth="1"/>
    <col min="8" max="8" width="12.5703125" style="102" customWidth="1"/>
    <col min="9" max="9" width="13.85546875" style="102" customWidth="1"/>
    <col min="10" max="10" width="9.7109375" style="102" customWidth="1"/>
    <col min="11" max="11" width="14.42578125" style="102" customWidth="1"/>
    <col min="12" max="256" width="9.140625" style="102"/>
    <col min="257" max="257" width="13.5703125" style="102" customWidth="1"/>
    <col min="258" max="258" width="17.42578125" style="102" customWidth="1"/>
    <col min="259" max="259" width="28" style="102" customWidth="1"/>
    <col min="260" max="260" width="12.5703125" style="102" customWidth="1"/>
    <col min="261" max="261" width="8.42578125" style="102" customWidth="1"/>
    <col min="262" max="262" width="24.85546875" style="102" customWidth="1"/>
    <col min="263" max="263" width="21.5703125" style="102" customWidth="1"/>
    <col min="264" max="264" width="7.7109375" style="102" customWidth="1"/>
    <col min="265" max="265" width="13.85546875" style="102" customWidth="1"/>
    <col min="266" max="266" width="9.7109375" style="102" customWidth="1"/>
    <col min="267" max="267" width="14.42578125" style="102" customWidth="1"/>
    <col min="268" max="512" width="9.140625" style="102"/>
    <col min="513" max="513" width="13.5703125" style="102" customWidth="1"/>
    <col min="514" max="514" width="17.42578125" style="102" customWidth="1"/>
    <col min="515" max="515" width="28" style="102" customWidth="1"/>
    <col min="516" max="516" width="12.5703125" style="102" customWidth="1"/>
    <col min="517" max="517" width="8.42578125" style="102" customWidth="1"/>
    <col min="518" max="518" width="24.85546875" style="102" customWidth="1"/>
    <col min="519" max="519" width="21.5703125" style="102" customWidth="1"/>
    <col min="520" max="520" width="7.7109375" style="102" customWidth="1"/>
    <col min="521" max="521" width="13.85546875" style="102" customWidth="1"/>
    <col min="522" max="522" width="9.7109375" style="102" customWidth="1"/>
    <col min="523" max="523" width="14.42578125" style="102" customWidth="1"/>
    <col min="524" max="768" width="9.140625" style="102"/>
    <col min="769" max="769" width="13.5703125" style="102" customWidth="1"/>
    <col min="770" max="770" width="17.42578125" style="102" customWidth="1"/>
    <col min="771" max="771" width="28" style="102" customWidth="1"/>
    <col min="772" max="772" width="12.5703125" style="102" customWidth="1"/>
    <col min="773" max="773" width="8.42578125" style="102" customWidth="1"/>
    <col min="774" max="774" width="24.85546875" style="102" customWidth="1"/>
    <col min="775" max="775" width="21.5703125" style="102" customWidth="1"/>
    <col min="776" max="776" width="7.7109375" style="102" customWidth="1"/>
    <col min="777" max="777" width="13.85546875" style="102" customWidth="1"/>
    <col min="778" max="778" width="9.7109375" style="102" customWidth="1"/>
    <col min="779" max="779" width="14.42578125" style="102" customWidth="1"/>
    <col min="780" max="1024" width="9.140625" style="102"/>
    <col min="1025" max="1025" width="13.5703125" style="102" customWidth="1"/>
    <col min="1026" max="1026" width="17.42578125" style="102" customWidth="1"/>
    <col min="1027" max="1027" width="28" style="102" customWidth="1"/>
    <col min="1028" max="1028" width="12.5703125" style="102" customWidth="1"/>
    <col min="1029" max="1029" width="8.42578125" style="102" customWidth="1"/>
    <col min="1030" max="1030" width="24.85546875" style="102" customWidth="1"/>
    <col min="1031" max="1031" width="21.5703125" style="102" customWidth="1"/>
    <col min="1032" max="1032" width="7.7109375" style="102" customWidth="1"/>
    <col min="1033" max="1033" width="13.85546875" style="102" customWidth="1"/>
    <col min="1034" max="1034" width="9.7109375" style="102" customWidth="1"/>
    <col min="1035" max="1035" width="14.42578125" style="102" customWidth="1"/>
    <col min="1036" max="1280" width="9.140625" style="102"/>
    <col min="1281" max="1281" width="13.5703125" style="102" customWidth="1"/>
    <col min="1282" max="1282" width="17.42578125" style="102" customWidth="1"/>
    <col min="1283" max="1283" width="28" style="102" customWidth="1"/>
    <col min="1284" max="1284" width="12.5703125" style="102" customWidth="1"/>
    <col min="1285" max="1285" width="8.42578125" style="102" customWidth="1"/>
    <col min="1286" max="1286" width="24.85546875" style="102" customWidth="1"/>
    <col min="1287" max="1287" width="21.5703125" style="102" customWidth="1"/>
    <col min="1288" max="1288" width="7.7109375" style="102" customWidth="1"/>
    <col min="1289" max="1289" width="13.85546875" style="102" customWidth="1"/>
    <col min="1290" max="1290" width="9.7109375" style="102" customWidth="1"/>
    <col min="1291" max="1291" width="14.42578125" style="102" customWidth="1"/>
    <col min="1292" max="1536" width="9.140625" style="102"/>
    <col min="1537" max="1537" width="13.5703125" style="102" customWidth="1"/>
    <col min="1538" max="1538" width="17.42578125" style="102" customWidth="1"/>
    <col min="1539" max="1539" width="28" style="102" customWidth="1"/>
    <col min="1540" max="1540" width="12.5703125" style="102" customWidth="1"/>
    <col min="1541" max="1541" width="8.42578125" style="102" customWidth="1"/>
    <col min="1542" max="1542" width="24.85546875" style="102" customWidth="1"/>
    <col min="1543" max="1543" width="21.5703125" style="102" customWidth="1"/>
    <col min="1544" max="1544" width="7.7109375" style="102" customWidth="1"/>
    <col min="1545" max="1545" width="13.85546875" style="102" customWidth="1"/>
    <col min="1546" max="1546" width="9.7109375" style="102" customWidth="1"/>
    <col min="1547" max="1547" width="14.42578125" style="102" customWidth="1"/>
    <col min="1548" max="1792" width="9.140625" style="102"/>
    <col min="1793" max="1793" width="13.5703125" style="102" customWidth="1"/>
    <col min="1794" max="1794" width="17.42578125" style="102" customWidth="1"/>
    <col min="1795" max="1795" width="28" style="102" customWidth="1"/>
    <col min="1796" max="1796" width="12.5703125" style="102" customWidth="1"/>
    <col min="1797" max="1797" width="8.42578125" style="102" customWidth="1"/>
    <col min="1798" max="1798" width="24.85546875" style="102" customWidth="1"/>
    <col min="1799" max="1799" width="21.5703125" style="102" customWidth="1"/>
    <col min="1800" max="1800" width="7.7109375" style="102" customWidth="1"/>
    <col min="1801" max="1801" width="13.85546875" style="102" customWidth="1"/>
    <col min="1802" max="1802" width="9.7109375" style="102" customWidth="1"/>
    <col min="1803" max="1803" width="14.42578125" style="102" customWidth="1"/>
    <col min="1804" max="2048" width="9.140625" style="102"/>
    <col min="2049" max="2049" width="13.5703125" style="102" customWidth="1"/>
    <col min="2050" max="2050" width="17.42578125" style="102" customWidth="1"/>
    <col min="2051" max="2051" width="28" style="102" customWidth="1"/>
    <col min="2052" max="2052" width="12.5703125" style="102" customWidth="1"/>
    <col min="2053" max="2053" width="8.42578125" style="102" customWidth="1"/>
    <col min="2054" max="2054" width="24.85546875" style="102" customWidth="1"/>
    <col min="2055" max="2055" width="21.5703125" style="102" customWidth="1"/>
    <col min="2056" max="2056" width="7.7109375" style="102" customWidth="1"/>
    <col min="2057" max="2057" width="13.85546875" style="102" customWidth="1"/>
    <col min="2058" max="2058" width="9.7109375" style="102" customWidth="1"/>
    <col min="2059" max="2059" width="14.42578125" style="102" customWidth="1"/>
    <col min="2060" max="2304" width="9.140625" style="102"/>
    <col min="2305" max="2305" width="13.5703125" style="102" customWidth="1"/>
    <col min="2306" max="2306" width="17.42578125" style="102" customWidth="1"/>
    <col min="2307" max="2307" width="28" style="102" customWidth="1"/>
    <col min="2308" max="2308" width="12.5703125" style="102" customWidth="1"/>
    <col min="2309" max="2309" width="8.42578125" style="102" customWidth="1"/>
    <col min="2310" max="2310" width="24.85546875" style="102" customWidth="1"/>
    <col min="2311" max="2311" width="21.5703125" style="102" customWidth="1"/>
    <col min="2312" max="2312" width="7.7109375" style="102" customWidth="1"/>
    <col min="2313" max="2313" width="13.85546875" style="102" customWidth="1"/>
    <col min="2314" max="2314" width="9.7109375" style="102" customWidth="1"/>
    <col min="2315" max="2315" width="14.42578125" style="102" customWidth="1"/>
    <col min="2316" max="2560" width="9.140625" style="102"/>
    <col min="2561" max="2561" width="13.5703125" style="102" customWidth="1"/>
    <col min="2562" max="2562" width="17.42578125" style="102" customWidth="1"/>
    <col min="2563" max="2563" width="28" style="102" customWidth="1"/>
    <col min="2564" max="2564" width="12.5703125" style="102" customWidth="1"/>
    <col min="2565" max="2565" width="8.42578125" style="102" customWidth="1"/>
    <col min="2566" max="2566" width="24.85546875" style="102" customWidth="1"/>
    <col min="2567" max="2567" width="21.5703125" style="102" customWidth="1"/>
    <col min="2568" max="2568" width="7.7109375" style="102" customWidth="1"/>
    <col min="2569" max="2569" width="13.85546875" style="102" customWidth="1"/>
    <col min="2570" max="2570" width="9.7109375" style="102" customWidth="1"/>
    <col min="2571" max="2571" width="14.42578125" style="102" customWidth="1"/>
    <col min="2572" max="2816" width="9.140625" style="102"/>
    <col min="2817" max="2817" width="13.5703125" style="102" customWidth="1"/>
    <col min="2818" max="2818" width="17.42578125" style="102" customWidth="1"/>
    <col min="2819" max="2819" width="28" style="102" customWidth="1"/>
    <col min="2820" max="2820" width="12.5703125" style="102" customWidth="1"/>
    <col min="2821" max="2821" width="8.42578125" style="102" customWidth="1"/>
    <col min="2822" max="2822" width="24.85546875" style="102" customWidth="1"/>
    <col min="2823" max="2823" width="21.5703125" style="102" customWidth="1"/>
    <col min="2824" max="2824" width="7.7109375" style="102" customWidth="1"/>
    <col min="2825" max="2825" width="13.85546875" style="102" customWidth="1"/>
    <col min="2826" max="2826" width="9.7109375" style="102" customWidth="1"/>
    <col min="2827" max="2827" width="14.42578125" style="102" customWidth="1"/>
    <col min="2828" max="3072" width="9.140625" style="102"/>
    <col min="3073" max="3073" width="13.5703125" style="102" customWidth="1"/>
    <col min="3074" max="3074" width="17.42578125" style="102" customWidth="1"/>
    <col min="3075" max="3075" width="28" style="102" customWidth="1"/>
    <col min="3076" max="3076" width="12.5703125" style="102" customWidth="1"/>
    <col min="3077" max="3077" width="8.42578125" style="102" customWidth="1"/>
    <col min="3078" max="3078" width="24.85546875" style="102" customWidth="1"/>
    <col min="3079" max="3079" width="21.5703125" style="102" customWidth="1"/>
    <col min="3080" max="3080" width="7.7109375" style="102" customWidth="1"/>
    <col min="3081" max="3081" width="13.85546875" style="102" customWidth="1"/>
    <col min="3082" max="3082" width="9.7109375" style="102" customWidth="1"/>
    <col min="3083" max="3083" width="14.42578125" style="102" customWidth="1"/>
    <col min="3084" max="3328" width="9.140625" style="102"/>
    <col min="3329" max="3329" width="13.5703125" style="102" customWidth="1"/>
    <col min="3330" max="3330" width="17.42578125" style="102" customWidth="1"/>
    <col min="3331" max="3331" width="28" style="102" customWidth="1"/>
    <col min="3332" max="3332" width="12.5703125" style="102" customWidth="1"/>
    <col min="3333" max="3333" width="8.42578125" style="102" customWidth="1"/>
    <col min="3334" max="3334" width="24.85546875" style="102" customWidth="1"/>
    <col min="3335" max="3335" width="21.5703125" style="102" customWidth="1"/>
    <col min="3336" max="3336" width="7.7109375" style="102" customWidth="1"/>
    <col min="3337" max="3337" width="13.85546875" style="102" customWidth="1"/>
    <col min="3338" max="3338" width="9.7109375" style="102" customWidth="1"/>
    <col min="3339" max="3339" width="14.42578125" style="102" customWidth="1"/>
    <col min="3340" max="3584" width="9.140625" style="102"/>
    <col min="3585" max="3585" width="13.5703125" style="102" customWidth="1"/>
    <col min="3586" max="3586" width="17.42578125" style="102" customWidth="1"/>
    <col min="3587" max="3587" width="28" style="102" customWidth="1"/>
    <col min="3588" max="3588" width="12.5703125" style="102" customWidth="1"/>
    <col min="3589" max="3589" width="8.42578125" style="102" customWidth="1"/>
    <col min="3590" max="3590" width="24.85546875" style="102" customWidth="1"/>
    <col min="3591" max="3591" width="21.5703125" style="102" customWidth="1"/>
    <col min="3592" max="3592" width="7.7109375" style="102" customWidth="1"/>
    <col min="3593" max="3593" width="13.85546875" style="102" customWidth="1"/>
    <col min="3594" max="3594" width="9.7109375" style="102" customWidth="1"/>
    <col min="3595" max="3595" width="14.42578125" style="102" customWidth="1"/>
    <col min="3596" max="3840" width="9.140625" style="102"/>
    <col min="3841" max="3841" width="13.5703125" style="102" customWidth="1"/>
    <col min="3842" max="3842" width="17.42578125" style="102" customWidth="1"/>
    <col min="3843" max="3843" width="28" style="102" customWidth="1"/>
    <col min="3844" max="3844" width="12.5703125" style="102" customWidth="1"/>
    <col min="3845" max="3845" width="8.42578125" style="102" customWidth="1"/>
    <col min="3846" max="3846" width="24.85546875" style="102" customWidth="1"/>
    <col min="3847" max="3847" width="21.5703125" style="102" customWidth="1"/>
    <col min="3848" max="3848" width="7.7109375" style="102" customWidth="1"/>
    <col min="3849" max="3849" width="13.85546875" style="102" customWidth="1"/>
    <col min="3850" max="3850" width="9.7109375" style="102" customWidth="1"/>
    <col min="3851" max="3851" width="14.42578125" style="102" customWidth="1"/>
    <col min="3852" max="4096" width="9.140625" style="102"/>
    <col min="4097" max="4097" width="13.5703125" style="102" customWidth="1"/>
    <col min="4098" max="4098" width="17.42578125" style="102" customWidth="1"/>
    <col min="4099" max="4099" width="28" style="102" customWidth="1"/>
    <col min="4100" max="4100" width="12.5703125" style="102" customWidth="1"/>
    <col min="4101" max="4101" width="8.42578125" style="102" customWidth="1"/>
    <col min="4102" max="4102" width="24.85546875" style="102" customWidth="1"/>
    <col min="4103" max="4103" width="21.5703125" style="102" customWidth="1"/>
    <col min="4104" max="4104" width="7.7109375" style="102" customWidth="1"/>
    <col min="4105" max="4105" width="13.85546875" style="102" customWidth="1"/>
    <col min="4106" max="4106" width="9.7109375" style="102" customWidth="1"/>
    <col min="4107" max="4107" width="14.42578125" style="102" customWidth="1"/>
    <col min="4108" max="4352" width="9.140625" style="102"/>
    <col min="4353" max="4353" width="13.5703125" style="102" customWidth="1"/>
    <col min="4354" max="4354" width="17.42578125" style="102" customWidth="1"/>
    <col min="4355" max="4355" width="28" style="102" customWidth="1"/>
    <col min="4356" max="4356" width="12.5703125" style="102" customWidth="1"/>
    <col min="4357" max="4357" width="8.42578125" style="102" customWidth="1"/>
    <col min="4358" max="4358" width="24.85546875" style="102" customWidth="1"/>
    <col min="4359" max="4359" width="21.5703125" style="102" customWidth="1"/>
    <col min="4360" max="4360" width="7.7109375" style="102" customWidth="1"/>
    <col min="4361" max="4361" width="13.85546875" style="102" customWidth="1"/>
    <col min="4362" max="4362" width="9.7109375" style="102" customWidth="1"/>
    <col min="4363" max="4363" width="14.42578125" style="102" customWidth="1"/>
    <col min="4364" max="4608" width="9.140625" style="102"/>
    <col min="4609" max="4609" width="13.5703125" style="102" customWidth="1"/>
    <col min="4610" max="4610" width="17.42578125" style="102" customWidth="1"/>
    <col min="4611" max="4611" width="28" style="102" customWidth="1"/>
    <col min="4612" max="4612" width="12.5703125" style="102" customWidth="1"/>
    <col min="4613" max="4613" width="8.42578125" style="102" customWidth="1"/>
    <col min="4614" max="4614" width="24.85546875" style="102" customWidth="1"/>
    <col min="4615" max="4615" width="21.5703125" style="102" customWidth="1"/>
    <col min="4616" max="4616" width="7.7109375" style="102" customWidth="1"/>
    <col min="4617" max="4617" width="13.85546875" style="102" customWidth="1"/>
    <col min="4618" max="4618" width="9.7109375" style="102" customWidth="1"/>
    <col min="4619" max="4619" width="14.42578125" style="102" customWidth="1"/>
    <col min="4620" max="4864" width="9.140625" style="102"/>
    <col min="4865" max="4865" width="13.5703125" style="102" customWidth="1"/>
    <col min="4866" max="4866" width="17.42578125" style="102" customWidth="1"/>
    <col min="4867" max="4867" width="28" style="102" customWidth="1"/>
    <col min="4868" max="4868" width="12.5703125" style="102" customWidth="1"/>
    <col min="4869" max="4869" width="8.42578125" style="102" customWidth="1"/>
    <col min="4870" max="4870" width="24.85546875" style="102" customWidth="1"/>
    <col min="4871" max="4871" width="21.5703125" style="102" customWidth="1"/>
    <col min="4872" max="4872" width="7.7109375" style="102" customWidth="1"/>
    <col min="4873" max="4873" width="13.85546875" style="102" customWidth="1"/>
    <col min="4874" max="4874" width="9.7109375" style="102" customWidth="1"/>
    <col min="4875" max="4875" width="14.42578125" style="102" customWidth="1"/>
    <col min="4876" max="5120" width="9.140625" style="102"/>
    <col min="5121" max="5121" width="13.5703125" style="102" customWidth="1"/>
    <col min="5122" max="5122" width="17.42578125" style="102" customWidth="1"/>
    <col min="5123" max="5123" width="28" style="102" customWidth="1"/>
    <col min="5124" max="5124" width="12.5703125" style="102" customWidth="1"/>
    <col min="5125" max="5125" width="8.42578125" style="102" customWidth="1"/>
    <col min="5126" max="5126" width="24.85546875" style="102" customWidth="1"/>
    <col min="5127" max="5127" width="21.5703125" style="102" customWidth="1"/>
    <col min="5128" max="5128" width="7.7109375" style="102" customWidth="1"/>
    <col min="5129" max="5129" width="13.85546875" style="102" customWidth="1"/>
    <col min="5130" max="5130" width="9.7109375" style="102" customWidth="1"/>
    <col min="5131" max="5131" width="14.42578125" style="102" customWidth="1"/>
    <col min="5132" max="5376" width="9.140625" style="102"/>
    <col min="5377" max="5377" width="13.5703125" style="102" customWidth="1"/>
    <col min="5378" max="5378" width="17.42578125" style="102" customWidth="1"/>
    <col min="5379" max="5379" width="28" style="102" customWidth="1"/>
    <col min="5380" max="5380" width="12.5703125" style="102" customWidth="1"/>
    <col min="5381" max="5381" width="8.42578125" style="102" customWidth="1"/>
    <col min="5382" max="5382" width="24.85546875" style="102" customWidth="1"/>
    <col min="5383" max="5383" width="21.5703125" style="102" customWidth="1"/>
    <col min="5384" max="5384" width="7.7109375" style="102" customWidth="1"/>
    <col min="5385" max="5385" width="13.85546875" style="102" customWidth="1"/>
    <col min="5386" max="5386" width="9.7109375" style="102" customWidth="1"/>
    <col min="5387" max="5387" width="14.42578125" style="102" customWidth="1"/>
    <col min="5388" max="5632" width="9.140625" style="102"/>
    <col min="5633" max="5633" width="13.5703125" style="102" customWidth="1"/>
    <col min="5634" max="5634" width="17.42578125" style="102" customWidth="1"/>
    <col min="5635" max="5635" width="28" style="102" customWidth="1"/>
    <col min="5636" max="5636" width="12.5703125" style="102" customWidth="1"/>
    <col min="5637" max="5637" width="8.42578125" style="102" customWidth="1"/>
    <col min="5638" max="5638" width="24.85546875" style="102" customWidth="1"/>
    <col min="5639" max="5639" width="21.5703125" style="102" customWidth="1"/>
    <col min="5640" max="5640" width="7.7109375" style="102" customWidth="1"/>
    <col min="5641" max="5641" width="13.85546875" style="102" customWidth="1"/>
    <col min="5642" max="5642" width="9.7109375" style="102" customWidth="1"/>
    <col min="5643" max="5643" width="14.42578125" style="102" customWidth="1"/>
    <col min="5644" max="5888" width="9.140625" style="102"/>
    <col min="5889" max="5889" width="13.5703125" style="102" customWidth="1"/>
    <col min="5890" max="5890" width="17.42578125" style="102" customWidth="1"/>
    <col min="5891" max="5891" width="28" style="102" customWidth="1"/>
    <col min="5892" max="5892" width="12.5703125" style="102" customWidth="1"/>
    <col min="5893" max="5893" width="8.42578125" style="102" customWidth="1"/>
    <col min="5894" max="5894" width="24.85546875" style="102" customWidth="1"/>
    <col min="5895" max="5895" width="21.5703125" style="102" customWidth="1"/>
    <col min="5896" max="5896" width="7.7109375" style="102" customWidth="1"/>
    <col min="5897" max="5897" width="13.85546875" style="102" customWidth="1"/>
    <col min="5898" max="5898" width="9.7109375" style="102" customWidth="1"/>
    <col min="5899" max="5899" width="14.42578125" style="102" customWidth="1"/>
    <col min="5900" max="6144" width="9.140625" style="102"/>
    <col min="6145" max="6145" width="13.5703125" style="102" customWidth="1"/>
    <col min="6146" max="6146" width="17.42578125" style="102" customWidth="1"/>
    <col min="6147" max="6147" width="28" style="102" customWidth="1"/>
    <col min="6148" max="6148" width="12.5703125" style="102" customWidth="1"/>
    <col min="6149" max="6149" width="8.42578125" style="102" customWidth="1"/>
    <col min="6150" max="6150" width="24.85546875" style="102" customWidth="1"/>
    <col min="6151" max="6151" width="21.5703125" style="102" customWidth="1"/>
    <col min="6152" max="6152" width="7.7109375" style="102" customWidth="1"/>
    <col min="6153" max="6153" width="13.85546875" style="102" customWidth="1"/>
    <col min="6154" max="6154" width="9.7109375" style="102" customWidth="1"/>
    <col min="6155" max="6155" width="14.42578125" style="102" customWidth="1"/>
    <col min="6156" max="6400" width="9.140625" style="102"/>
    <col min="6401" max="6401" width="13.5703125" style="102" customWidth="1"/>
    <col min="6402" max="6402" width="17.42578125" style="102" customWidth="1"/>
    <col min="6403" max="6403" width="28" style="102" customWidth="1"/>
    <col min="6404" max="6404" width="12.5703125" style="102" customWidth="1"/>
    <col min="6405" max="6405" width="8.42578125" style="102" customWidth="1"/>
    <col min="6406" max="6406" width="24.85546875" style="102" customWidth="1"/>
    <col min="6407" max="6407" width="21.5703125" style="102" customWidth="1"/>
    <col min="6408" max="6408" width="7.7109375" style="102" customWidth="1"/>
    <col min="6409" max="6409" width="13.85546875" style="102" customWidth="1"/>
    <col min="6410" max="6410" width="9.7109375" style="102" customWidth="1"/>
    <col min="6411" max="6411" width="14.42578125" style="102" customWidth="1"/>
    <col min="6412" max="6656" width="9.140625" style="102"/>
    <col min="6657" max="6657" width="13.5703125" style="102" customWidth="1"/>
    <col min="6658" max="6658" width="17.42578125" style="102" customWidth="1"/>
    <col min="6659" max="6659" width="28" style="102" customWidth="1"/>
    <col min="6660" max="6660" width="12.5703125" style="102" customWidth="1"/>
    <col min="6661" max="6661" width="8.42578125" style="102" customWidth="1"/>
    <col min="6662" max="6662" width="24.85546875" style="102" customWidth="1"/>
    <col min="6663" max="6663" width="21.5703125" style="102" customWidth="1"/>
    <col min="6664" max="6664" width="7.7109375" style="102" customWidth="1"/>
    <col min="6665" max="6665" width="13.85546875" style="102" customWidth="1"/>
    <col min="6666" max="6666" width="9.7109375" style="102" customWidth="1"/>
    <col min="6667" max="6667" width="14.42578125" style="102" customWidth="1"/>
    <col min="6668" max="6912" width="9.140625" style="102"/>
    <col min="6913" max="6913" width="13.5703125" style="102" customWidth="1"/>
    <col min="6914" max="6914" width="17.42578125" style="102" customWidth="1"/>
    <col min="6915" max="6915" width="28" style="102" customWidth="1"/>
    <col min="6916" max="6916" width="12.5703125" style="102" customWidth="1"/>
    <col min="6917" max="6917" width="8.42578125" style="102" customWidth="1"/>
    <col min="6918" max="6918" width="24.85546875" style="102" customWidth="1"/>
    <col min="6919" max="6919" width="21.5703125" style="102" customWidth="1"/>
    <col min="6920" max="6920" width="7.7109375" style="102" customWidth="1"/>
    <col min="6921" max="6921" width="13.85546875" style="102" customWidth="1"/>
    <col min="6922" max="6922" width="9.7109375" style="102" customWidth="1"/>
    <col min="6923" max="6923" width="14.42578125" style="102" customWidth="1"/>
    <col min="6924" max="7168" width="9.140625" style="102"/>
    <col min="7169" max="7169" width="13.5703125" style="102" customWidth="1"/>
    <col min="7170" max="7170" width="17.42578125" style="102" customWidth="1"/>
    <col min="7171" max="7171" width="28" style="102" customWidth="1"/>
    <col min="7172" max="7172" width="12.5703125" style="102" customWidth="1"/>
    <col min="7173" max="7173" width="8.42578125" style="102" customWidth="1"/>
    <col min="7174" max="7174" width="24.85546875" style="102" customWidth="1"/>
    <col min="7175" max="7175" width="21.5703125" style="102" customWidth="1"/>
    <col min="7176" max="7176" width="7.7109375" style="102" customWidth="1"/>
    <col min="7177" max="7177" width="13.85546875" style="102" customWidth="1"/>
    <col min="7178" max="7178" width="9.7109375" style="102" customWidth="1"/>
    <col min="7179" max="7179" width="14.42578125" style="102" customWidth="1"/>
    <col min="7180" max="7424" width="9.140625" style="102"/>
    <col min="7425" max="7425" width="13.5703125" style="102" customWidth="1"/>
    <col min="7426" max="7426" width="17.42578125" style="102" customWidth="1"/>
    <col min="7427" max="7427" width="28" style="102" customWidth="1"/>
    <col min="7428" max="7428" width="12.5703125" style="102" customWidth="1"/>
    <col min="7429" max="7429" width="8.42578125" style="102" customWidth="1"/>
    <col min="7430" max="7430" width="24.85546875" style="102" customWidth="1"/>
    <col min="7431" max="7431" width="21.5703125" style="102" customWidth="1"/>
    <col min="7432" max="7432" width="7.7109375" style="102" customWidth="1"/>
    <col min="7433" max="7433" width="13.85546875" style="102" customWidth="1"/>
    <col min="7434" max="7434" width="9.7109375" style="102" customWidth="1"/>
    <col min="7435" max="7435" width="14.42578125" style="102" customWidth="1"/>
    <col min="7436" max="7680" width="9.140625" style="102"/>
    <col min="7681" max="7681" width="13.5703125" style="102" customWidth="1"/>
    <col min="7682" max="7682" width="17.42578125" style="102" customWidth="1"/>
    <col min="7683" max="7683" width="28" style="102" customWidth="1"/>
    <col min="7684" max="7684" width="12.5703125" style="102" customWidth="1"/>
    <col min="7685" max="7685" width="8.42578125" style="102" customWidth="1"/>
    <col min="7686" max="7686" width="24.85546875" style="102" customWidth="1"/>
    <col min="7687" max="7687" width="21.5703125" style="102" customWidth="1"/>
    <col min="7688" max="7688" width="7.7109375" style="102" customWidth="1"/>
    <col min="7689" max="7689" width="13.85546875" style="102" customWidth="1"/>
    <col min="7690" max="7690" width="9.7109375" style="102" customWidth="1"/>
    <col min="7691" max="7691" width="14.42578125" style="102" customWidth="1"/>
    <col min="7692" max="7936" width="9.140625" style="102"/>
    <col min="7937" max="7937" width="13.5703125" style="102" customWidth="1"/>
    <col min="7938" max="7938" width="17.42578125" style="102" customWidth="1"/>
    <col min="7939" max="7939" width="28" style="102" customWidth="1"/>
    <col min="7940" max="7940" width="12.5703125" style="102" customWidth="1"/>
    <col min="7941" max="7941" width="8.42578125" style="102" customWidth="1"/>
    <col min="7942" max="7942" width="24.85546875" style="102" customWidth="1"/>
    <col min="7943" max="7943" width="21.5703125" style="102" customWidth="1"/>
    <col min="7944" max="7944" width="7.7109375" style="102" customWidth="1"/>
    <col min="7945" max="7945" width="13.85546875" style="102" customWidth="1"/>
    <col min="7946" max="7946" width="9.7109375" style="102" customWidth="1"/>
    <col min="7947" max="7947" width="14.42578125" style="102" customWidth="1"/>
    <col min="7948" max="8192" width="9.140625" style="102"/>
    <col min="8193" max="8193" width="13.5703125" style="102" customWidth="1"/>
    <col min="8194" max="8194" width="17.42578125" style="102" customWidth="1"/>
    <col min="8195" max="8195" width="28" style="102" customWidth="1"/>
    <col min="8196" max="8196" width="12.5703125" style="102" customWidth="1"/>
    <col min="8197" max="8197" width="8.42578125" style="102" customWidth="1"/>
    <col min="8198" max="8198" width="24.85546875" style="102" customWidth="1"/>
    <col min="8199" max="8199" width="21.5703125" style="102" customWidth="1"/>
    <col min="8200" max="8200" width="7.7109375" style="102" customWidth="1"/>
    <col min="8201" max="8201" width="13.85546875" style="102" customWidth="1"/>
    <col min="8202" max="8202" width="9.7109375" style="102" customWidth="1"/>
    <col min="8203" max="8203" width="14.42578125" style="102" customWidth="1"/>
    <col min="8204" max="8448" width="9.140625" style="102"/>
    <col min="8449" max="8449" width="13.5703125" style="102" customWidth="1"/>
    <col min="8450" max="8450" width="17.42578125" style="102" customWidth="1"/>
    <col min="8451" max="8451" width="28" style="102" customWidth="1"/>
    <col min="8452" max="8452" width="12.5703125" style="102" customWidth="1"/>
    <col min="8453" max="8453" width="8.42578125" style="102" customWidth="1"/>
    <col min="8454" max="8454" width="24.85546875" style="102" customWidth="1"/>
    <col min="8455" max="8455" width="21.5703125" style="102" customWidth="1"/>
    <col min="8456" max="8456" width="7.7109375" style="102" customWidth="1"/>
    <col min="8457" max="8457" width="13.85546875" style="102" customWidth="1"/>
    <col min="8458" max="8458" width="9.7109375" style="102" customWidth="1"/>
    <col min="8459" max="8459" width="14.42578125" style="102" customWidth="1"/>
    <col min="8460" max="8704" width="9.140625" style="102"/>
    <col min="8705" max="8705" width="13.5703125" style="102" customWidth="1"/>
    <col min="8706" max="8706" width="17.42578125" style="102" customWidth="1"/>
    <col min="8707" max="8707" width="28" style="102" customWidth="1"/>
    <col min="8708" max="8708" width="12.5703125" style="102" customWidth="1"/>
    <col min="8709" max="8709" width="8.42578125" style="102" customWidth="1"/>
    <col min="8710" max="8710" width="24.85546875" style="102" customWidth="1"/>
    <col min="8711" max="8711" width="21.5703125" style="102" customWidth="1"/>
    <col min="8712" max="8712" width="7.7109375" style="102" customWidth="1"/>
    <col min="8713" max="8713" width="13.85546875" style="102" customWidth="1"/>
    <col min="8714" max="8714" width="9.7109375" style="102" customWidth="1"/>
    <col min="8715" max="8715" width="14.42578125" style="102" customWidth="1"/>
    <col min="8716" max="8960" width="9.140625" style="102"/>
    <col min="8961" max="8961" width="13.5703125" style="102" customWidth="1"/>
    <col min="8962" max="8962" width="17.42578125" style="102" customWidth="1"/>
    <col min="8963" max="8963" width="28" style="102" customWidth="1"/>
    <col min="8964" max="8964" width="12.5703125" style="102" customWidth="1"/>
    <col min="8965" max="8965" width="8.42578125" style="102" customWidth="1"/>
    <col min="8966" max="8966" width="24.85546875" style="102" customWidth="1"/>
    <col min="8967" max="8967" width="21.5703125" style="102" customWidth="1"/>
    <col min="8968" max="8968" width="7.7109375" style="102" customWidth="1"/>
    <col min="8969" max="8969" width="13.85546875" style="102" customWidth="1"/>
    <col min="8970" max="8970" width="9.7109375" style="102" customWidth="1"/>
    <col min="8971" max="8971" width="14.42578125" style="102" customWidth="1"/>
    <col min="8972" max="9216" width="9.140625" style="102"/>
    <col min="9217" max="9217" width="13.5703125" style="102" customWidth="1"/>
    <col min="9218" max="9218" width="17.42578125" style="102" customWidth="1"/>
    <col min="9219" max="9219" width="28" style="102" customWidth="1"/>
    <col min="9220" max="9220" width="12.5703125" style="102" customWidth="1"/>
    <col min="9221" max="9221" width="8.42578125" style="102" customWidth="1"/>
    <col min="9222" max="9222" width="24.85546875" style="102" customWidth="1"/>
    <col min="9223" max="9223" width="21.5703125" style="102" customWidth="1"/>
    <col min="9224" max="9224" width="7.7109375" style="102" customWidth="1"/>
    <col min="9225" max="9225" width="13.85546875" style="102" customWidth="1"/>
    <col min="9226" max="9226" width="9.7109375" style="102" customWidth="1"/>
    <col min="9227" max="9227" width="14.42578125" style="102" customWidth="1"/>
    <col min="9228" max="9472" width="9.140625" style="102"/>
    <col min="9473" max="9473" width="13.5703125" style="102" customWidth="1"/>
    <col min="9474" max="9474" width="17.42578125" style="102" customWidth="1"/>
    <col min="9475" max="9475" width="28" style="102" customWidth="1"/>
    <col min="9476" max="9476" width="12.5703125" style="102" customWidth="1"/>
    <col min="9477" max="9477" width="8.42578125" style="102" customWidth="1"/>
    <col min="9478" max="9478" width="24.85546875" style="102" customWidth="1"/>
    <col min="9479" max="9479" width="21.5703125" style="102" customWidth="1"/>
    <col min="9480" max="9480" width="7.7109375" style="102" customWidth="1"/>
    <col min="9481" max="9481" width="13.85546875" style="102" customWidth="1"/>
    <col min="9482" max="9482" width="9.7109375" style="102" customWidth="1"/>
    <col min="9483" max="9483" width="14.42578125" style="102" customWidth="1"/>
    <col min="9484" max="9728" width="9.140625" style="102"/>
    <col min="9729" max="9729" width="13.5703125" style="102" customWidth="1"/>
    <col min="9730" max="9730" width="17.42578125" style="102" customWidth="1"/>
    <col min="9731" max="9731" width="28" style="102" customWidth="1"/>
    <col min="9732" max="9732" width="12.5703125" style="102" customWidth="1"/>
    <col min="9733" max="9733" width="8.42578125" style="102" customWidth="1"/>
    <col min="9734" max="9734" width="24.85546875" style="102" customWidth="1"/>
    <col min="9735" max="9735" width="21.5703125" style="102" customWidth="1"/>
    <col min="9736" max="9736" width="7.7109375" style="102" customWidth="1"/>
    <col min="9737" max="9737" width="13.85546875" style="102" customWidth="1"/>
    <col min="9738" max="9738" width="9.7109375" style="102" customWidth="1"/>
    <col min="9739" max="9739" width="14.42578125" style="102" customWidth="1"/>
    <col min="9740" max="9984" width="9.140625" style="102"/>
    <col min="9985" max="9985" width="13.5703125" style="102" customWidth="1"/>
    <col min="9986" max="9986" width="17.42578125" style="102" customWidth="1"/>
    <col min="9987" max="9987" width="28" style="102" customWidth="1"/>
    <col min="9988" max="9988" width="12.5703125" style="102" customWidth="1"/>
    <col min="9989" max="9989" width="8.42578125" style="102" customWidth="1"/>
    <col min="9990" max="9990" width="24.85546875" style="102" customWidth="1"/>
    <col min="9991" max="9991" width="21.5703125" style="102" customWidth="1"/>
    <col min="9992" max="9992" width="7.7109375" style="102" customWidth="1"/>
    <col min="9993" max="9993" width="13.85546875" style="102" customWidth="1"/>
    <col min="9994" max="9994" width="9.7109375" style="102" customWidth="1"/>
    <col min="9995" max="9995" width="14.42578125" style="102" customWidth="1"/>
    <col min="9996" max="10240" width="9.140625" style="102"/>
    <col min="10241" max="10241" width="13.5703125" style="102" customWidth="1"/>
    <col min="10242" max="10242" width="17.42578125" style="102" customWidth="1"/>
    <col min="10243" max="10243" width="28" style="102" customWidth="1"/>
    <col min="10244" max="10244" width="12.5703125" style="102" customWidth="1"/>
    <col min="10245" max="10245" width="8.42578125" style="102" customWidth="1"/>
    <col min="10246" max="10246" width="24.85546875" style="102" customWidth="1"/>
    <col min="10247" max="10247" width="21.5703125" style="102" customWidth="1"/>
    <col min="10248" max="10248" width="7.7109375" style="102" customWidth="1"/>
    <col min="10249" max="10249" width="13.85546875" style="102" customWidth="1"/>
    <col min="10250" max="10250" width="9.7109375" style="102" customWidth="1"/>
    <col min="10251" max="10251" width="14.42578125" style="102" customWidth="1"/>
    <col min="10252" max="10496" width="9.140625" style="102"/>
    <col min="10497" max="10497" width="13.5703125" style="102" customWidth="1"/>
    <col min="10498" max="10498" width="17.42578125" style="102" customWidth="1"/>
    <col min="10499" max="10499" width="28" style="102" customWidth="1"/>
    <col min="10500" max="10500" width="12.5703125" style="102" customWidth="1"/>
    <col min="10501" max="10501" width="8.42578125" style="102" customWidth="1"/>
    <col min="10502" max="10502" width="24.85546875" style="102" customWidth="1"/>
    <col min="10503" max="10503" width="21.5703125" style="102" customWidth="1"/>
    <col min="10504" max="10504" width="7.7109375" style="102" customWidth="1"/>
    <col min="10505" max="10505" width="13.85546875" style="102" customWidth="1"/>
    <col min="10506" max="10506" width="9.7109375" style="102" customWidth="1"/>
    <col min="10507" max="10507" width="14.42578125" style="102" customWidth="1"/>
    <col min="10508" max="10752" width="9.140625" style="102"/>
    <col min="10753" max="10753" width="13.5703125" style="102" customWidth="1"/>
    <col min="10754" max="10754" width="17.42578125" style="102" customWidth="1"/>
    <col min="10755" max="10755" width="28" style="102" customWidth="1"/>
    <col min="10756" max="10756" width="12.5703125" style="102" customWidth="1"/>
    <col min="10757" max="10757" width="8.42578125" style="102" customWidth="1"/>
    <col min="10758" max="10758" width="24.85546875" style="102" customWidth="1"/>
    <col min="10759" max="10759" width="21.5703125" style="102" customWidth="1"/>
    <col min="10760" max="10760" width="7.7109375" style="102" customWidth="1"/>
    <col min="10761" max="10761" width="13.85546875" style="102" customWidth="1"/>
    <col min="10762" max="10762" width="9.7109375" style="102" customWidth="1"/>
    <col min="10763" max="10763" width="14.42578125" style="102" customWidth="1"/>
    <col min="10764" max="11008" width="9.140625" style="102"/>
    <col min="11009" max="11009" width="13.5703125" style="102" customWidth="1"/>
    <col min="11010" max="11010" width="17.42578125" style="102" customWidth="1"/>
    <col min="11011" max="11011" width="28" style="102" customWidth="1"/>
    <col min="11012" max="11012" width="12.5703125" style="102" customWidth="1"/>
    <col min="11013" max="11013" width="8.42578125" style="102" customWidth="1"/>
    <col min="11014" max="11014" width="24.85546875" style="102" customWidth="1"/>
    <col min="11015" max="11015" width="21.5703125" style="102" customWidth="1"/>
    <col min="11016" max="11016" width="7.7109375" style="102" customWidth="1"/>
    <col min="11017" max="11017" width="13.85546875" style="102" customWidth="1"/>
    <col min="11018" max="11018" width="9.7109375" style="102" customWidth="1"/>
    <col min="11019" max="11019" width="14.42578125" style="102" customWidth="1"/>
    <col min="11020" max="11264" width="9.140625" style="102"/>
    <col min="11265" max="11265" width="13.5703125" style="102" customWidth="1"/>
    <col min="11266" max="11266" width="17.42578125" style="102" customWidth="1"/>
    <col min="11267" max="11267" width="28" style="102" customWidth="1"/>
    <col min="11268" max="11268" width="12.5703125" style="102" customWidth="1"/>
    <col min="11269" max="11269" width="8.42578125" style="102" customWidth="1"/>
    <col min="11270" max="11270" width="24.85546875" style="102" customWidth="1"/>
    <col min="11271" max="11271" width="21.5703125" style="102" customWidth="1"/>
    <col min="11272" max="11272" width="7.7109375" style="102" customWidth="1"/>
    <col min="11273" max="11273" width="13.85546875" style="102" customWidth="1"/>
    <col min="11274" max="11274" width="9.7109375" style="102" customWidth="1"/>
    <col min="11275" max="11275" width="14.42578125" style="102" customWidth="1"/>
    <col min="11276" max="11520" width="9.140625" style="102"/>
    <col min="11521" max="11521" width="13.5703125" style="102" customWidth="1"/>
    <col min="11522" max="11522" width="17.42578125" style="102" customWidth="1"/>
    <col min="11523" max="11523" width="28" style="102" customWidth="1"/>
    <col min="11524" max="11524" width="12.5703125" style="102" customWidth="1"/>
    <col min="11525" max="11525" width="8.42578125" style="102" customWidth="1"/>
    <col min="11526" max="11526" width="24.85546875" style="102" customWidth="1"/>
    <col min="11527" max="11527" width="21.5703125" style="102" customWidth="1"/>
    <col min="11528" max="11528" width="7.7109375" style="102" customWidth="1"/>
    <col min="11529" max="11529" width="13.85546875" style="102" customWidth="1"/>
    <col min="11530" max="11530" width="9.7109375" style="102" customWidth="1"/>
    <col min="11531" max="11531" width="14.42578125" style="102" customWidth="1"/>
    <col min="11532" max="11776" width="9.140625" style="102"/>
    <col min="11777" max="11777" width="13.5703125" style="102" customWidth="1"/>
    <col min="11778" max="11778" width="17.42578125" style="102" customWidth="1"/>
    <col min="11779" max="11779" width="28" style="102" customWidth="1"/>
    <col min="11780" max="11780" width="12.5703125" style="102" customWidth="1"/>
    <col min="11781" max="11781" width="8.42578125" style="102" customWidth="1"/>
    <col min="11782" max="11782" width="24.85546875" style="102" customWidth="1"/>
    <col min="11783" max="11783" width="21.5703125" style="102" customWidth="1"/>
    <col min="11784" max="11784" width="7.7109375" style="102" customWidth="1"/>
    <col min="11785" max="11785" width="13.85546875" style="102" customWidth="1"/>
    <col min="11786" max="11786" width="9.7109375" style="102" customWidth="1"/>
    <col min="11787" max="11787" width="14.42578125" style="102" customWidth="1"/>
    <col min="11788" max="12032" width="9.140625" style="102"/>
    <col min="12033" max="12033" width="13.5703125" style="102" customWidth="1"/>
    <col min="12034" max="12034" width="17.42578125" style="102" customWidth="1"/>
    <col min="12035" max="12035" width="28" style="102" customWidth="1"/>
    <col min="12036" max="12036" width="12.5703125" style="102" customWidth="1"/>
    <col min="12037" max="12037" width="8.42578125" style="102" customWidth="1"/>
    <col min="12038" max="12038" width="24.85546875" style="102" customWidth="1"/>
    <col min="12039" max="12039" width="21.5703125" style="102" customWidth="1"/>
    <col min="12040" max="12040" width="7.7109375" style="102" customWidth="1"/>
    <col min="12041" max="12041" width="13.85546875" style="102" customWidth="1"/>
    <col min="12042" max="12042" width="9.7109375" style="102" customWidth="1"/>
    <col min="12043" max="12043" width="14.42578125" style="102" customWidth="1"/>
    <col min="12044" max="12288" width="9.140625" style="102"/>
    <col min="12289" max="12289" width="13.5703125" style="102" customWidth="1"/>
    <col min="12290" max="12290" width="17.42578125" style="102" customWidth="1"/>
    <col min="12291" max="12291" width="28" style="102" customWidth="1"/>
    <col min="12292" max="12292" width="12.5703125" style="102" customWidth="1"/>
    <col min="12293" max="12293" width="8.42578125" style="102" customWidth="1"/>
    <col min="12294" max="12294" width="24.85546875" style="102" customWidth="1"/>
    <col min="12295" max="12295" width="21.5703125" style="102" customWidth="1"/>
    <col min="12296" max="12296" width="7.7109375" style="102" customWidth="1"/>
    <col min="12297" max="12297" width="13.85546875" style="102" customWidth="1"/>
    <col min="12298" max="12298" width="9.7109375" style="102" customWidth="1"/>
    <col min="12299" max="12299" width="14.42578125" style="102" customWidth="1"/>
    <col min="12300" max="12544" width="9.140625" style="102"/>
    <col min="12545" max="12545" width="13.5703125" style="102" customWidth="1"/>
    <col min="12546" max="12546" width="17.42578125" style="102" customWidth="1"/>
    <col min="12547" max="12547" width="28" style="102" customWidth="1"/>
    <col min="12548" max="12548" width="12.5703125" style="102" customWidth="1"/>
    <col min="12549" max="12549" width="8.42578125" style="102" customWidth="1"/>
    <col min="12550" max="12550" width="24.85546875" style="102" customWidth="1"/>
    <col min="12551" max="12551" width="21.5703125" style="102" customWidth="1"/>
    <col min="12552" max="12552" width="7.7109375" style="102" customWidth="1"/>
    <col min="12553" max="12553" width="13.85546875" style="102" customWidth="1"/>
    <col min="12554" max="12554" width="9.7109375" style="102" customWidth="1"/>
    <col min="12555" max="12555" width="14.42578125" style="102" customWidth="1"/>
    <col min="12556" max="12800" width="9.140625" style="102"/>
    <col min="12801" max="12801" width="13.5703125" style="102" customWidth="1"/>
    <col min="12802" max="12802" width="17.42578125" style="102" customWidth="1"/>
    <col min="12803" max="12803" width="28" style="102" customWidth="1"/>
    <col min="12804" max="12804" width="12.5703125" style="102" customWidth="1"/>
    <col min="12805" max="12805" width="8.42578125" style="102" customWidth="1"/>
    <col min="12806" max="12806" width="24.85546875" style="102" customWidth="1"/>
    <col min="12807" max="12807" width="21.5703125" style="102" customWidth="1"/>
    <col min="12808" max="12808" width="7.7109375" style="102" customWidth="1"/>
    <col min="12809" max="12809" width="13.85546875" style="102" customWidth="1"/>
    <col min="12810" max="12810" width="9.7109375" style="102" customWidth="1"/>
    <col min="12811" max="12811" width="14.42578125" style="102" customWidth="1"/>
    <col min="12812" max="13056" width="9.140625" style="102"/>
    <col min="13057" max="13057" width="13.5703125" style="102" customWidth="1"/>
    <col min="13058" max="13058" width="17.42578125" style="102" customWidth="1"/>
    <col min="13059" max="13059" width="28" style="102" customWidth="1"/>
    <col min="13060" max="13060" width="12.5703125" style="102" customWidth="1"/>
    <col min="13061" max="13061" width="8.42578125" style="102" customWidth="1"/>
    <col min="13062" max="13062" width="24.85546875" style="102" customWidth="1"/>
    <col min="13063" max="13063" width="21.5703125" style="102" customWidth="1"/>
    <col min="13064" max="13064" width="7.7109375" style="102" customWidth="1"/>
    <col min="13065" max="13065" width="13.85546875" style="102" customWidth="1"/>
    <col min="13066" max="13066" width="9.7109375" style="102" customWidth="1"/>
    <col min="13067" max="13067" width="14.42578125" style="102" customWidth="1"/>
    <col min="13068" max="13312" width="9.140625" style="102"/>
    <col min="13313" max="13313" width="13.5703125" style="102" customWidth="1"/>
    <col min="13314" max="13314" width="17.42578125" style="102" customWidth="1"/>
    <col min="13315" max="13315" width="28" style="102" customWidth="1"/>
    <col min="13316" max="13316" width="12.5703125" style="102" customWidth="1"/>
    <col min="13317" max="13317" width="8.42578125" style="102" customWidth="1"/>
    <col min="13318" max="13318" width="24.85546875" style="102" customWidth="1"/>
    <col min="13319" max="13319" width="21.5703125" style="102" customWidth="1"/>
    <col min="13320" max="13320" width="7.7109375" style="102" customWidth="1"/>
    <col min="13321" max="13321" width="13.85546875" style="102" customWidth="1"/>
    <col min="13322" max="13322" width="9.7109375" style="102" customWidth="1"/>
    <col min="13323" max="13323" width="14.42578125" style="102" customWidth="1"/>
    <col min="13324" max="13568" width="9.140625" style="102"/>
    <col min="13569" max="13569" width="13.5703125" style="102" customWidth="1"/>
    <col min="13570" max="13570" width="17.42578125" style="102" customWidth="1"/>
    <col min="13571" max="13571" width="28" style="102" customWidth="1"/>
    <col min="13572" max="13572" width="12.5703125" style="102" customWidth="1"/>
    <col min="13573" max="13573" width="8.42578125" style="102" customWidth="1"/>
    <col min="13574" max="13574" width="24.85546875" style="102" customWidth="1"/>
    <col min="13575" max="13575" width="21.5703125" style="102" customWidth="1"/>
    <col min="13576" max="13576" width="7.7109375" style="102" customWidth="1"/>
    <col min="13577" max="13577" width="13.85546875" style="102" customWidth="1"/>
    <col min="13578" max="13578" width="9.7109375" style="102" customWidth="1"/>
    <col min="13579" max="13579" width="14.42578125" style="102" customWidth="1"/>
    <col min="13580" max="13824" width="9.140625" style="102"/>
    <col min="13825" max="13825" width="13.5703125" style="102" customWidth="1"/>
    <col min="13826" max="13826" width="17.42578125" style="102" customWidth="1"/>
    <col min="13827" max="13827" width="28" style="102" customWidth="1"/>
    <col min="13828" max="13828" width="12.5703125" style="102" customWidth="1"/>
    <col min="13829" max="13829" width="8.42578125" style="102" customWidth="1"/>
    <col min="13830" max="13830" width="24.85546875" style="102" customWidth="1"/>
    <col min="13831" max="13831" width="21.5703125" style="102" customWidth="1"/>
    <col min="13832" max="13832" width="7.7109375" style="102" customWidth="1"/>
    <col min="13833" max="13833" width="13.85546875" style="102" customWidth="1"/>
    <col min="13834" max="13834" width="9.7109375" style="102" customWidth="1"/>
    <col min="13835" max="13835" width="14.42578125" style="102" customWidth="1"/>
    <col min="13836" max="14080" width="9.140625" style="102"/>
    <col min="14081" max="14081" width="13.5703125" style="102" customWidth="1"/>
    <col min="14082" max="14082" width="17.42578125" style="102" customWidth="1"/>
    <col min="14083" max="14083" width="28" style="102" customWidth="1"/>
    <col min="14084" max="14084" width="12.5703125" style="102" customWidth="1"/>
    <col min="14085" max="14085" width="8.42578125" style="102" customWidth="1"/>
    <col min="14086" max="14086" width="24.85546875" style="102" customWidth="1"/>
    <col min="14087" max="14087" width="21.5703125" style="102" customWidth="1"/>
    <col min="14088" max="14088" width="7.7109375" style="102" customWidth="1"/>
    <col min="14089" max="14089" width="13.85546875" style="102" customWidth="1"/>
    <col min="14090" max="14090" width="9.7109375" style="102" customWidth="1"/>
    <col min="14091" max="14091" width="14.42578125" style="102" customWidth="1"/>
    <col min="14092" max="14336" width="9.140625" style="102"/>
    <col min="14337" max="14337" width="13.5703125" style="102" customWidth="1"/>
    <col min="14338" max="14338" width="17.42578125" style="102" customWidth="1"/>
    <col min="14339" max="14339" width="28" style="102" customWidth="1"/>
    <col min="14340" max="14340" width="12.5703125" style="102" customWidth="1"/>
    <col min="14341" max="14341" width="8.42578125" style="102" customWidth="1"/>
    <col min="14342" max="14342" width="24.85546875" style="102" customWidth="1"/>
    <col min="14343" max="14343" width="21.5703125" style="102" customWidth="1"/>
    <col min="14344" max="14344" width="7.7109375" style="102" customWidth="1"/>
    <col min="14345" max="14345" width="13.85546875" style="102" customWidth="1"/>
    <col min="14346" max="14346" width="9.7109375" style="102" customWidth="1"/>
    <col min="14347" max="14347" width="14.42578125" style="102" customWidth="1"/>
    <col min="14348" max="14592" width="9.140625" style="102"/>
    <col min="14593" max="14593" width="13.5703125" style="102" customWidth="1"/>
    <col min="14594" max="14594" width="17.42578125" style="102" customWidth="1"/>
    <col min="14595" max="14595" width="28" style="102" customWidth="1"/>
    <col min="14596" max="14596" width="12.5703125" style="102" customWidth="1"/>
    <col min="14597" max="14597" width="8.42578125" style="102" customWidth="1"/>
    <col min="14598" max="14598" width="24.85546875" style="102" customWidth="1"/>
    <col min="14599" max="14599" width="21.5703125" style="102" customWidth="1"/>
    <col min="14600" max="14600" width="7.7109375" style="102" customWidth="1"/>
    <col min="14601" max="14601" width="13.85546875" style="102" customWidth="1"/>
    <col min="14602" max="14602" width="9.7109375" style="102" customWidth="1"/>
    <col min="14603" max="14603" width="14.42578125" style="102" customWidth="1"/>
    <col min="14604" max="14848" width="9.140625" style="102"/>
    <col min="14849" max="14849" width="13.5703125" style="102" customWidth="1"/>
    <col min="14850" max="14850" width="17.42578125" style="102" customWidth="1"/>
    <col min="14851" max="14851" width="28" style="102" customWidth="1"/>
    <col min="14852" max="14852" width="12.5703125" style="102" customWidth="1"/>
    <col min="14853" max="14853" width="8.42578125" style="102" customWidth="1"/>
    <col min="14854" max="14854" width="24.85546875" style="102" customWidth="1"/>
    <col min="14855" max="14855" width="21.5703125" style="102" customWidth="1"/>
    <col min="14856" max="14856" width="7.7109375" style="102" customWidth="1"/>
    <col min="14857" max="14857" width="13.85546875" style="102" customWidth="1"/>
    <col min="14858" max="14858" width="9.7109375" style="102" customWidth="1"/>
    <col min="14859" max="14859" width="14.42578125" style="102" customWidth="1"/>
    <col min="14860" max="15104" width="9.140625" style="102"/>
    <col min="15105" max="15105" width="13.5703125" style="102" customWidth="1"/>
    <col min="15106" max="15106" width="17.42578125" style="102" customWidth="1"/>
    <col min="15107" max="15107" width="28" style="102" customWidth="1"/>
    <col min="15108" max="15108" width="12.5703125" style="102" customWidth="1"/>
    <col min="15109" max="15109" width="8.42578125" style="102" customWidth="1"/>
    <col min="15110" max="15110" width="24.85546875" style="102" customWidth="1"/>
    <col min="15111" max="15111" width="21.5703125" style="102" customWidth="1"/>
    <col min="15112" max="15112" width="7.7109375" style="102" customWidth="1"/>
    <col min="15113" max="15113" width="13.85546875" style="102" customWidth="1"/>
    <col min="15114" max="15114" width="9.7109375" style="102" customWidth="1"/>
    <col min="15115" max="15115" width="14.42578125" style="102" customWidth="1"/>
    <col min="15116" max="15360" width="9.140625" style="102"/>
    <col min="15361" max="15361" width="13.5703125" style="102" customWidth="1"/>
    <col min="15362" max="15362" width="17.42578125" style="102" customWidth="1"/>
    <col min="15363" max="15363" width="28" style="102" customWidth="1"/>
    <col min="15364" max="15364" width="12.5703125" style="102" customWidth="1"/>
    <col min="15365" max="15365" width="8.42578125" style="102" customWidth="1"/>
    <col min="15366" max="15366" width="24.85546875" style="102" customWidth="1"/>
    <col min="15367" max="15367" width="21.5703125" style="102" customWidth="1"/>
    <col min="15368" max="15368" width="7.7109375" style="102" customWidth="1"/>
    <col min="15369" max="15369" width="13.85546875" style="102" customWidth="1"/>
    <col min="15370" max="15370" width="9.7109375" style="102" customWidth="1"/>
    <col min="15371" max="15371" width="14.42578125" style="102" customWidth="1"/>
    <col min="15372" max="15616" width="9.140625" style="102"/>
    <col min="15617" max="15617" width="13.5703125" style="102" customWidth="1"/>
    <col min="15618" max="15618" width="17.42578125" style="102" customWidth="1"/>
    <col min="15619" max="15619" width="28" style="102" customWidth="1"/>
    <col min="15620" max="15620" width="12.5703125" style="102" customWidth="1"/>
    <col min="15621" max="15621" width="8.42578125" style="102" customWidth="1"/>
    <col min="15622" max="15622" width="24.85546875" style="102" customWidth="1"/>
    <col min="15623" max="15623" width="21.5703125" style="102" customWidth="1"/>
    <col min="15624" max="15624" width="7.7109375" style="102" customWidth="1"/>
    <col min="15625" max="15625" width="13.85546875" style="102" customWidth="1"/>
    <col min="15626" max="15626" width="9.7109375" style="102" customWidth="1"/>
    <col min="15627" max="15627" width="14.42578125" style="102" customWidth="1"/>
    <col min="15628" max="15872" width="9.140625" style="102"/>
    <col min="15873" max="15873" width="13.5703125" style="102" customWidth="1"/>
    <col min="15874" max="15874" width="17.42578125" style="102" customWidth="1"/>
    <col min="15875" max="15875" width="28" style="102" customWidth="1"/>
    <col min="15876" max="15876" width="12.5703125" style="102" customWidth="1"/>
    <col min="15877" max="15877" width="8.42578125" style="102" customWidth="1"/>
    <col min="15878" max="15878" width="24.85546875" style="102" customWidth="1"/>
    <col min="15879" max="15879" width="21.5703125" style="102" customWidth="1"/>
    <col min="15880" max="15880" width="7.7109375" style="102" customWidth="1"/>
    <col min="15881" max="15881" width="13.85546875" style="102" customWidth="1"/>
    <col min="15882" max="15882" width="9.7109375" style="102" customWidth="1"/>
    <col min="15883" max="15883" width="14.42578125" style="102" customWidth="1"/>
    <col min="15884" max="16128" width="9.140625" style="102"/>
    <col min="16129" max="16129" width="13.5703125" style="102" customWidth="1"/>
    <col min="16130" max="16130" width="17.42578125" style="102" customWidth="1"/>
    <col min="16131" max="16131" width="28" style="102" customWidth="1"/>
    <col min="16132" max="16132" width="12.5703125" style="102" customWidth="1"/>
    <col min="16133" max="16133" width="8.42578125" style="102" customWidth="1"/>
    <col min="16134" max="16134" width="24.85546875" style="102" customWidth="1"/>
    <col min="16135" max="16135" width="21.5703125" style="102" customWidth="1"/>
    <col min="16136" max="16136" width="7.7109375" style="102" customWidth="1"/>
    <col min="16137" max="16137" width="13.85546875" style="102" customWidth="1"/>
    <col min="16138" max="16138" width="9.7109375" style="102" customWidth="1"/>
    <col min="16139" max="16139" width="14.42578125" style="102" customWidth="1"/>
    <col min="16140" max="16384" width="9.140625" style="102"/>
  </cols>
  <sheetData>
    <row r="1" spans="1:11">
      <c r="A1" s="102" t="s">
        <v>179</v>
      </c>
      <c r="B1" s="102" t="s">
        <v>180</v>
      </c>
      <c r="C1" s="102" t="s">
        <v>181</v>
      </c>
      <c r="D1" s="102" t="s">
        <v>182</v>
      </c>
      <c r="E1" s="102" t="s">
        <v>183</v>
      </c>
      <c r="F1" s="102" t="s">
        <v>184</v>
      </c>
      <c r="G1" s="102" t="s">
        <v>185</v>
      </c>
      <c r="H1" s="102" t="s">
        <v>186</v>
      </c>
      <c r="I1" s="102" t="s">
        <v>187</v>
      </c>
      <c r="J1" s="102" t="s">
        <v>188</v>
      </c>
      <c r="K1" s="102" t="s">
        <v>189</v>
      </c>
    </row>
    <row r="2" spans="1:11" ht="15" customHeight="1">
      <c r="A2" s="102" t="str">
        <f>IF(F2="","","ECAG")</f>
        <v/>
      </c>
      <c r="B2" s="124" t="str">
        <f>IF(F2="","",'Settlement Account'!$A$2)</f>
        <v/>
      </c>
      <c r="C2" s="124" t="str">
        <f>IF('Cash Accounts for Strange Nets'!C4="","",'Cash Accounts for Strange Nets'!C4)</f>
        <v/>
      </c>
      <c r="D2" s="124" t="str">
        <f>IF(LEN(F2)=5,"BBK",IF(LEN(F2)=6,"ESC",IF(LEN(F2)=11,"CBL","")))</f>
        <v/>
      </c>
      <c r="E2" s="125" t="str">
        <f>IF(F2="","","EUR")</f>
        <v/>
      </c>
      <c r="F2" s="124" t="str">
        <f>IF('Cash Accounts for Strange Nets'!B4=0,"", 'Cash Accounts for Strange Nets'!B4)</f>
        <v/>
      </c>
      <c r="G2" s="127" t="str">
        <f>IF(F2="","","ACCOUNT SPONSOR")</f>
        <v/>
      </c>
      <c r="H2" s="124" t="str">
        <f>IF('Cash Accounts for Strange Nets'!D4=0,"",'Cash Accounts for Strange Nets'!D4)</f>
        <v/>
      </c>
      <c r="I2" s="127" t="str">
        <f>IF(F2="","","FINANCIAL")</f>
        <v/>
      </c>
      <c r="J2" s="102" t="s">
        <v>190</v>
      </c>
      <c r="K2" s="102" t="s">
        <v>190</v>
      </c>
    </row>
    <row r="3" spans="1:11">
      <c r="A3" s="102" t="str">
        <f t="shared" ref="A3:A66" si="0">IF(F3="","","ECAG")</f>
        <v/>
      </c>
      <c r="B3" s="124" t="str">
        <f>IF(F3="","",'Settlement Account'!$A$2)</f>
        <v/>
      </c>
      <c r="C3" s="124" t="str">
        <f>IF('Cash Accounts for Strange Nets'!C5="","",'Cash Accounts for Strange Nets'!C5)</f>
        <v/>
      </c>
      <c r="D3" s="124" t="str">
        <f t="shared" ref="D3:D66" si="1">IF(LEN(F3)=5,"BBK",IF(LEN(F3)=6,"ESC",IF(LEN(F3)=11,"CBL","")))</f>
        <v/>
      </c>
      <c r="E3" s="125" t="str">
        <f t="shared" ref="E3:E40" si="2">IF(F3="","","EUR")</f>
        <v/>
      </c>
      <c r="F3" s="124" t="str">
        <f>IF('Cash Accounts for Strange Nets'!B5=0,"", 'Cash Accounts for Strange Nets'!B5)</f>
        <v/>
      </c>
      <c r="G3" s="127" t="str">
        <f t="shared" ref="G3:G66" si="3">IF(F3="","","ACCOUNT SPONSOR")</f>
        <v/>
      </c>
      <c r="H3" s="124" t="str">
        <f>IF('Cash Accounts for Strange Nets'!D5=0,"",'Cash Accounts for Strange Nets'!D5)</f>
        <v/>
      </c>
      <c r="I3" s="127" t="str">
        <f t="shared" ref="I3:I66" si="4">IF(F3="","","FINANCIAL")</f>
        <v/>
      </c>
    </row>
    <row r="4" spans="1:11">
      <c r="A4" s="102" t="str">
        <f t="shared" si="0"/>
        <v/>
      </c>
      <c r="B4" s="124" t="str">
        <f>IF(F4="","",'Settlement Account'!$A$2)</f>
        <v/>
      </c>
      <c r="C4" s="124" t="str">
        <f>IF('Cash Accounts for Strange Nets'!C6="","",'Cash Accounts for Strange Nets'!C6)</f>
        <v/>
      </c>
      <c r="D4" s="124" t="str">
        <f t="shared" si="1"/>
        <v/>
      </c>
      <c r="E4" s="125" t="str">
        <f t="shared" si="2"/>
        <v/>
      </c>
      <c r="F4" s="124" t="str">
        <f>IF('Cash Accounts for Strange Nets'!B6=0,"", 'Cash Accounts for Strange Nets'!B6)</f>
        <v/>
      </c>
      <c r="G4" s="127" t="str">
        <f t="shared" si="3"/>
        <v/>
      </c>
      <c r="H4" s="124" t="str">
        <f>IF('Cash Accounts for Strange Nets'!D6=0,"",'Cash Accounts for Strange Nets'!D6)</f>
        <v/>
      </c>
      <c r="I4" s="127" t="str">
        <f t="shared" si="4"/>
        <v/>
      </c>
    </row>
    <row r="5" spans="1:11">
      <c r="A5" s="102" t="str">
        <f t="shared" si="0"/>
        <v/>
      </c>
      <c r="B5" s="124" t="str">
        <f>IF(F5="","",'Settlement Account'!$A$2)</f>
        <v/>
      </c>
      <c r="C5" s="124" t="str">
        <f>IF('Cash Accounts for Strange Nets'!C7="","",'Cash Accounts for Strange Nets'!C7)</f>
        <v/>
      </c>
      <c r="D5" s="124" t="str">
        <f t="shared" si="1"/>
        <v/>
      </c>
      <c r="E5" s="125" t="str">
        <f t="shared" si="2"/>
        <v/>
      </c>
      <c r="F5" s="124" t="str">
        <f>IF('Cash Accounts for Strange Nets'!B7=0,"", 'Cash Accounts for Strange Nets'!B7)</f>
        <v/>
      </c>
      <c r="G5" s="127" t="str">
        <f t="shared" si="3"/>
        <v/>
      </c>
      <c r="H5" s="124" t="str">
        <f>IF('Cash Accounts for Strange Nets'!D7=0,"",'Cash Accounts for Strange Nets'!D7)</f>
        <v/>
      </c>
      <c r="I5" s="127" t="str">
        <f t="shared" si="4"/>
        <v/>
      </c>
    </row>
    <row r="6" spans="1:11">
      <c r="A6" s="102" t="str">
        <f t="shared" si="0"/>
        <v/>
      </c>
      <c r="B6" s="124" t="str">
        <f>IF(F6="","",'Settlement Account'!$A$2)</f>
        <v/>
      </c>
      <c r="C6" s="124" t="str">
        <f>IF('Cash Accounts for Strange Nets'!C8="","",'Cash Accounts for Strange Nets'!C8)</f>
        <v/>
      </c>
      <c r="D6" s="124" t="str">
        <f t="shared" si="1"/>
        <v/>
      </c>
      <c r="E6" s="125" t="str">
        <f t="shared" si="2"/>
        <v/>
      </c>
      <c r="F6" s="124" t="str">
        <f>IF('Cash Accounts for Strange Nets'!B8=0,"", 'Cash Accounts for Strange Nets'!B8)</f>
        <v/>
      </c>
      <c r="G6" s="127" t="str">
        <f t="shared" si="3"/>
        <v/>
      </c>
      <c r="H6" s="124" t="str">
        <f>IF('Cash Accounts for Strange Nets'!D8=0,"",'Cash Accounts for Strange Nets'!D8)</f>
        <v/>
      </c>
      <c r="I6" s="127" t="str">
        <f t="shared" si="4"/>
        <v/>
      </c>
    </row>
    <row r="7" spans="1:11">
      <c r="A7" s="102" t="str">
        <f t="shared" si="0"/>
        <v/>
      </c>
      <c r="B7" s="124" t="str">
        <f>IF(F7="","",'Settlement Account'!$A$2)</f>
        <v/>
      </c>
      <c r="C7" s="124" t="str">
        <f>IF('Cash Accounts for Strange Nets'!C9="","",'Cash Accounts for Strange Nets'!C9)</f>
        <v/>
      </c>
      <c r="D7" s="124" t="str">
        <f t="shared" si="1"/>
        <v/>
      </c>
      <c r="E7" s="125" t="str">
        <f t="shared" si="2"/>
        <v/>
      </c>
      <c r="F7" s="124" t="str">
        <f>IF('Cash Accounts for Strange Nets'!B9=0,"", 'Cash Accounts for Strange Nets'!B9)</f>
        <v/>
      </c>
      <c r="G7" s="127" t="str">
        <f t="shared" si="3"/>
        <v/>
      </c>
      <c r="H7" s="124" t="str">
        <f>IF('Cash Accounts for Strange Nets'!D9=0,"",'Cash Accounts for Strange Nets'!D9)</f>
        <v/>
      </c>
      <c r="I7" s="127" t="str">
        <f t="shared" si="4"/>
        <v/>
      </c>
    </row>
    <row r="8" spans="1:11">
      <c r="A8" s="102" t="str">
        <f t="shared" si="0"/>
        <v/>
      </c>
      <c r="B8" s="124" t="str">
        <f>IF(F8="","",'Settlement Account'!$A$2)</f>
        <v/>
      </c>
      <c r="C8" s="124" t="str">
        <f>IF('Cash Accounts for Strange Nets'!C10="","",'Cash Accounts for Strange Nets'!C10)</f>
        <v/>
      </c>
      <c r="D8" s="124" t="str">
        <f t="shared" si="1"/>
        <v/>
      </c>
      <c r="E8" s="125" t="str">
        <f t="shared" si="2"/>
        <v/>
      </c>
      <c r="F8" s="124" t="str">
        <f>IF('Cash Accounts for Strange Nets'!B10=0,"", 'Cash Accounts for Strange Nets'!B10)</f>
        <v/>
      </c>
      <c r="G8" s="127" t="str">
        <f t="shared" si="3"/>
        <v/>
      </c>
      <c r="H8" s="124" t="str">
        <f>IF('Cash Accounts for Strange Nets'!D10=0,"",'Cash Accounts for Strange Nets'!D10)</f>
        <v/>
      </c>
      <c r="I8" s="127" t="str">
        <f t="shared" si="4"/>
        <v/>
      </c>
    </row>
    <row r="9" spans="1:11">
      <c r="A9" s="102" t="str">
        <f t="shared" si="0"/>
        <v/>
      </c>
      <c r="B9" s="124" t="str">
        <f>IF(F9="","",'Settlement Account'!$A$2)</f>
        <v/>
      </c>
      <c r="C9" s="124" t="str">
        <f>IF('Cash Accounts for Strange Nets'!C11="","",'Cash Accounts for Strange Nets'!C11)</f>
        <v/>
      </c>
      <c r="D9" s="124" t="str">
        <f t="shared" si="1"/>
        <v/>
      </c>
      <c r="E9" s="125" t="str">
        <f t="shared" si="2"/>
        <v/>
      </c>
      <c r="F9" s="124" t="str">
        <f>IF('Cash Accounts for Strange Nets'!B11=0,"", 'Cash Accounts for Strange Nets'!B11)</f>
        <v/>
      </c>
      <c r="G9" s="127" t="str">
        <f t="shared" si="3"/>
        <v/>
      </c>
      <c r="H9" s="124" t="str">
        <f>IF('Cash Accounts for Strange Nets'!D11=0,"",'Cash Accounts for Strange Nets'!D11)</f>
        <v/>
      </c>
      <c r="I9" s="127" t="str">
        <f t="shared" si="4"/>
        <v/>
      </c>
    </row>
    <row r="10" spans="1:11">
      <c r="A10" s="102" t="str">
        <f t="shared" si="0"/>
        <v/>
      </c>
      <c r="B10" s="124" t="str">
        <f>IF(F10="","",'Settlement Account'!$A$2)</f>
        <v/>
      </c>
      <c r="C10" s="124" t="str">
        <f>IF('Cash Accounts for Strange Nets'!C12="","",'Cash Accounts for Strange Nets'!C12)</f>
        <v/>
      </c>
      <c r="D10" s="124" t="str">
        <f t="shared" si="1"/>
        <v/>
      </c>
      <c r="E10" s="125" t="str">
        <f t="shared" si="2"/>
        <v/>
      </c>
      <c r="F10" s="124" t="str">
        <f>IF('Cash Accounts for Strange Nets'!B12=0,"", 'Cash Accounts for Strange Nets'!B12)</f>
        <v/>
      </c>
      <c r="G10" s="127" t="str">
        <f t="shared" si="3"/>
        <v/>
      </c>
      <c r="H10" s="124" t="str">
        <f>IF('Cash Accounts for Strange Nets'!D12=0,"",'Cash Accounts for Strange Nets'!D12)</f>
        <v/>
      </c>
      <c r="I10" s="127" t="str">
        <f t="shared" si="4"/>
        <v/>
      </c>
    </row>
    <row r="11" spans="1:11">
      <c r="A11" s="102" t="str">
        <f t="shared" si="0"/>
        <v/>
      </c>
      <c r="B11" s="124" t="str">
        <f>IF(F11="","",'Settlement Account'!$A$2)</f>
        <v/>
      </c>
      <c r="C11" s="124" t="str">
        <f>IF('Cash Accounts for Strange Nets'!C13="","",'Cash Accounts for Strange Nets'!C13)</f>
        <v/>
      </c>
      <c r="D11" s="124" t="str">
        <f t="shared" si="1"/>
        <v/>
      </c>
      <c r="E11" s="125" t="str">
        <f t="shared" si="2"/>
        <v/>
      </c>
      <c r="F11" s="124" t="str">
        <f>IF('Cash Accounts for Strange Nets'!B13=0,"", 'Cash Accounts for Strange Nets'!B13)</f>
        <v/>
      </c>
      <c r="G11" s="127" t="str">
        <f t="shared" si="3"/>
        <v/>
      </c>
      <c r="H11" s="124" t="str">
        <f>IF('Cash Accounts for Strange Nets'!D13=0,"",'Cash Accounts for Strange Nets'!D13)</f>
        <v/>
      </c>
      <c r="I11" s="127" t="str">
        <f t="shared" si="4"/>
        <v/>
      </c>
    </row>
    <row r="12" spans="1:11">
      <c r="A12" s="102" t="str">
        <f t="shared" si="0"/>
        <v/>
      </c>
      <c r="B12" s="124" t="str">
        <f>IF(F12="","",'Settlement Account'!$A$2)</f>
        <v/>
      </c>
      <c r="C12" s="124" t="str">
        <f>IF('Cash Accounts for Strange Nets'!C14="","",'Cash Accounts for Strange Nets'!C14)</f>
        <v/>
      </c>
      <c r="D12" s="124" t="str">
        <f t="shared" si="1"/>
        <v/>
      </c>
      <c r="E12" s="125" t="str">
        <f t="shared" si="2"/>
        <v/>
      </c>
      <c r="F12" s="124" t="str">
        <f>IF('Cash Accounts for Strange Nets'!B14=0,"", 'Cash Accounts for Strange Nets'!B14)</f>
        <v/>
      </c>
      <c r="G12" s="127" t="str">
        <f t="shared" si="3"/>
        <v/>
      </c>
      <c r="H12" s="124" t="str">
        <f>IF('Cash Accounts for Strange Nets'!D14=0,"",'Cash Accounts for Strange Nets'!D14)</f>
        <v/>
      </c>
      <c r="I12" s="127" t="str">
        <f t="shared" si="4"/>
        <v/>
      </c>
    </row>
    <row r="13" spans="1:11">
      <c r="A13" s="102" t="str">
        <f t="shared" si="0"/>
        <v/>
      </c>
      <c r="B13" s="124" t="str">
        <f>IF(F13="","",'Settlement Account'!$A$2)</f>
        <v/>
      </c>
      <c r="C13" s="124" t="str">
        <f>IF('Cash Accounts for Strange Nets'!C15="","",'Cash Accounts for Strange Nets'!C15)</f>
        <v/>
      </c>
      <c r="D13" s="124" t="str">
        <f t="shared" si="1"/>
        <v/>
      </c>
      <c r="E13" s="125" t="str">
        <f t="shared" si="2"/>
        <v/>
      </c>
      <c r="F13" s="124" t="str">
        <f>IF('Cash Accounts for Strange Nets'!B15=0,"", 'Cash Accounts for Strange Nets'!B15)</f>
        <v/>
      </c>
      <c r="G13" s="127" t="str">
        <f t="shared" si="3"/>
        <v/>
      </c>
      <c r="H13" s="124" t="str">
        <f>IF('Cash Accounts for Strange Nets'!D15=0,"",'Cash Accounts for Strange Nets'!D15)</f>
        <v/>
      </c>
      <c r="I13" s="127" t="str">
        <f t="shared" si="4"/>
        <v/>
      </c>
    </row>
    <row r="14" spans="1:11">
      <c r="A14" s="102" t="str">
        <f t="shared" si="0"/>
        <v/>
      </c>
      <c r="B14" s="124" t="str">
        <f>IF(F14="","",'Settlement Account'!$A$2)</f>
        <v/>
      </c>
      <c r="C14" s="124" t="str">
        <f>IF('Cash Accounts for Strange Nets'!C16="","",'Cash Accounts for Strange Nets'!C16)</f>
        <v/>
      </c>
      <c r="D14" s="124" t="str">
        <f t="shared" si="1"/>
        <v/>
      </c>
      <c r="E14" s="125" t="str">
        <f t="shared" si="2"/>
        <v/>
      </c>
      <c r="F14" s="124" t="str">
        <f>IF('Cash Accounts for Strange Nets'!B16=0,"", 'Cash Accounts for Strange Nets'!B16)</f>
        <v/>
      </c>
      <c r="G14" s="127" t="str">
        <f t="shared" si="3"/>
        <v/>
      </c>
      <c r="H14" s="124" t="str">
        <f>IF('Cash Accounts for Strange Nets'!D16=0,"",'Cash Accounts for Strange Nets'!D16)</f>
        <v/>
      </c>
      <c r="I14" s="127" t="str">
        <f t="shared" si="4"/>
        <v/>
      </c>
    </row>
    <row r="15" spans="1:11">
      <c r="A15" s="102" t="str">
        <f t="shared" si="0"/>
        <v/>
      </c>
      <c r="B15" s="124" t="str">
        <f>IF(F15="","",'Settlement Account'!$A$2)</f>
        <v/>
      </c>
      <c r="C15" s="124" t="str">
        <f>IF('Cash Accounts for Strange Nets'!C17="","",'Cash Accounts for Strange Nets'!C17)</f>
        <v/>
      </c>
      <c r="D15" s="124" t="str">
        <f t="shared" si="1"/>
        <v/>
      </c>
      <c r="E15" s="125" t="str">
        <f t="shared" si="2"/>
        <v/>
      </c>
      <c r="F15" s="124" t="str">
        <f>IF('Cash Accounts for Strange Nets'!B17=0,"", 'Cash Accounts for Strange Nets'!B17)</f>
        <v/>
      </c>
      <c r="G15" s="127" t="str">
        <f t="shared" si="3"/>
        <v/>
      </c>
      <c r="H15" s="124" t="str">
        <f>IF('Cash Accounts for Strange Nets'!D17=0,"",'Cash Accounts for Strange Nets'!D17)</f>
        <v/>
      </c>
      <c r="I15" s="127" t="str">
        <f t="shared" si="4"/>
        <v/>
      </c>
    </row>
    <row r="16" spans="1:11">
      <c r="A16" s="102" t="str">
        <f t="shared" si="0"/>
        <v/>
      </c>
      <c r="B16" s="124" t="str">
        <f>IF(F16="","",'Settlement Account'!$A$2)</f>
        <v/>
      </c>
      <c r="C16" s="124" t="str">
        <f>IF('Cash Accounts for Strange Nets'!C18="","",'Cash Accounts for Strange Nets'!C18)</f>
        <v/>
      </c>
      <c r="D16" s="124" t="str">
        <f t="shared" si="1"/>
        <v/>
      </c>
      <c r="E16" s="125" t="str">
        <f t="shared" si="2"/>
        <v/>
      </c>
      <c r="F16" s="124" t="str">
        <f>IF('Cash Accounts for Strange Nets'!B18=0,"", 'Cash Accounts for Strange Nets'!B18)</f>
        <v/>
      </c>
      <c r="G16" s="127" t="str">
        <f t="shared" si="3"/>
        <v/>
      </c>
      <c r="H16" s="124" t="str">
        <f>IF('Cash Accounts for Strange Nets'!D18=0,"",'Cash Accounts for Strange Nets'!D18)</f>
        <v/>
      </c>
      <c r="I16" s="127" t="str">
        <f t="shared" si="4"/>
        <v/>
      </c>
    </row>
    <row r="17" spans="1:9">
      <c r="A17" s="102" t="str">
        <f t="shared" si="0"/>
        <v/>
      </c>
      <c r="B17" s="124" t="str">
        <f>IF(F17="","",'Settlement Account'!$A$2)</f>
        <v/>
      </c>
      <c r="C17" s="124" t="str">
        <f>IF('Cash Accounts for Strange Nets'!C19="","",'Cash Accounts for Strange Nets'!C19)</f>
        <v/>
      </c>
      <c r="D17" s="124" t="str">
        <f t="shared" si="1"/>
        <v/>
      </c>
      <c r="E17" s="125" t="str">
        <f t="shared" si="2"/>
        <v/>
      </c>
      <c r="F17" s="124" t="str">
        <f>IF('Cash Accounts for Strange Nets'!B19=0,"", 'Cash Accounts for Strange Nets'!B19)</f>
        <v/>
      </c>
      <c r="G17" s="127" t="str">
        <f t="shared" si="3"/>
        <v/>
      </c>
      <c r="H17" s="124" t="str">
        <f>IF('Cash Accounts for Strange Nets'!D19=0,"",'Cash Accounts for Strange Nets'!D19)</f>
        <v/>
      </c>
      <c r="I17" s="127" t="str">
        <f t="shared" si="4"/>
        <v/>
      </c>
    </row>
    <row r="18" spans="1:9">
      <c r="A18" s="102" t="str">
        <f t="shared" si="0"/>
        <v/>
      </c>
      <c r="B18" s="124" t="str">
        <f>IF(F18="","",'Settlement Account'!$A$2)</f>
        <v/>
      </c>
      <c r="C18" s="124" t="str">
        <f>IF('Cash Accounts for Strange Nets'!C20="","",'Cash Accounts for Strange Nets'!C20)</f>
        <v/>
      </c>
      <c r="D18" s="124" t="str">
        <f t="shared" si="1"/>
        <v/>
      </c>
      <c r="E18" s="125" t="str">
        <f t="shared" si="2"/>
        <v/>
      </c>
      <c r="F18" s="124" t="str">
        <f>IF('Cash Accounts for Strange Nets'!B20=0,"", 'Cash Accounts for Strange Nets'!B20)</f>
        <v/>
      </c>
      <c r="G18" s="127" t="str">
        <f t="shared" si="3"/>
        <v/>
      </c>
      <c r="H18" s="124" t="str">
        <f>IF('Cash Accounts for Strange Nets'!D20=0,"",'Cash Accounts for Strange Nets'!D20)</f>
        <v/>
      </c>
      <c r="I18" s="127" t="str">
        <f t="shared" si="4"/>
        <v/>
      </c>
    </row>
    <row r="19" spans="1:9">
      <c r="A19" s="102" t="str">
        <f t="shared" si="0"/>
        <v/>
      </c>
      <c r="B19" s="124" t="str">
        <f>IF(F19="","",'Settlement Account'!$A$2)</f>
        <v/>
      </c>
      <c r="C19" s="124" t="str">
        <f>IF('Cash Accounts for Strange Nets'!C21="","",'Cash Accounts for Strange Nets'!C21)</f>
        <v/>
      </c>
      <c r="D19" s="124" t="str">
        <f t="shared" si="1"/>
        <v/>
      </c>
      <c r="E19" s="125" t="str">
        <f t="shared" si="2"/>
        <v/>
      </c>
      <c r="F19" s="124" t="str">
        <f>IF('Cash Accounts for Strange Nets'!B21=0,"", 'Cash Accounts for Strange Nets'!B21)</f>
        <v/>
      </c>
      <c r="G19" s="127" t="str">
        <f t="shared" si="3"/>
        <v/>
      </c>
      <c r="H19" s="124" t="str">
        <f>IF('Cash Accounts for Strange Nets'!D21=0,"",'Cash Accounts for Strange Nets'!D21)</f>
        <v/>
      </c>
      <c r="I19" s="127" t="str">
        <f t="shared" si="4"/>
        <v/>
      </c>
    </row>
    <row r="20" spans="1:9">
      <c r="A20" s="102" t="str">
        <f t="shared" si="0"/>
        <v/>
      </c>
      <c r="B20" s="124" t="str">
        <f>IF(F20="","",'Settlement Account'!$A$2)</f>
        <v/>
      </c>
      <c r="C20" s="124" t="str">
        <f>IF('Cash Accounts for Strange Nets'!C22="","",'Cash Accounts for Strange Nets'!C22)</f>
        <v/>
      </c>
      <c r="D20" s="124" t="str">
        <f t="shared" si="1"/>
        <v/>
      </c>
      <c r="E20" s="125" t="str">
        <f t="shared" si="2"/>
        <v/>
      </c>
      <c r="F20" s="124" t="str">
        <f>IF('Cash Accounts for Strange Nets'!B22=0,"", 'Cash Accounts for Strange Nets'!B22)</f>
        <v/>
      </c>
      <c r="G20" s="127" t="str">
        <f t="shared" si="3"/>
        <v/>
      </c>
      <c r="H20" s="124" t="str">
        <f>IF('Cash Accounts for Strange Nets'!D22=0,"",'Cash Accounts for Strange Nets'!D22)</f>
        <v/>
      </c>
      <c r="I20" s="127" t="str">
        <f t="shared" si="4"/>
        <v/>
      </c>
    </row>
    <row r="21" spans="1:9">
      <c r="A21" s="102" t="str">
        <f t="shared" si="0"/>
        <v/>
      </c>
      <c r="B21" s="124" t="str">
        <f>IF(F21="","",'Settlement Account'!$A$2)</f>
        <v/>
      </c>
      <c r="C21" s="124" t="str">
        <f>IF('Cash Accounts for Strange Nets'!C23="","",'Cash Accounts for Strange Nets'!C23)</f>
        <v/>
      </c>
      <c r="D21" s="124" t="str">
        <f t="shared" si="1"/>
        <v/>
      </c>
      <c r="E21" s="125" t="str">
        <f t="shared" si="2"/>
        <v/>
      </c>
      <c r="F21" s="124" t="str">
        <f>IF('Cash Accounts for Strange Nets'!B23=0,"", 'Cash Accounts for Strange Nets'!B23)</f>
        <v/>
      </c>
      <c r="G21" s="127" t="str">
        <f t="shared" si="3"/>
        <v/>
      </c>
      <c r="H21" s="124" t="str">
        <f>IF('Cash Accounts for Strange Nets'!D23=0,"",'Cash Accounts for Strange Nets'!D23)</f>
        <v/>
      </c>
      <c r="I21" s="127" t="str">
        <f t="shared" si="4"/>
        <v/>
      </c>
    </row>
    <row r="22" spans="1:9">
      <c r="A22" s="102" t="str">
        <f t="shared" si="0"/>
        <v/>
      </c>
      <c r="B22" s="124" t="str">
        <f>IF(F22="","",'Settlement Account'!$A$2)</f>
        <v/>
      </c>
      <c r="C22" s="124" t="str">
        <f>IF('Cash Accounts for Strange Nets'!C24="","",'Cash Accounts for Strange Nets'!C24)</f>
        <v/>
      </c>
      <c r="D22" s="124" t="str">
        <f t="shared" si="1"/>
        <v/>
      </c>
      <c r="E22" s="125" t="str">
        <f t="shared" si="2"/>
        <v/>
      </c>
      <c r="F22" s="124" t="str">
        <f>IF('Cash Accounts for Strange Nets'!B24=0,"", 'Cash Accounts for Strange Nets'!B24)</f>
        <v/>
      </c>
      <c r="G22" s="127" t="str">
        <f t="shared" si="3"/>
        <v/>
      </c>
      <c r="H22" s="124" t="str">
        <f>IF('Cash Accounts for Strange Nets'!D24=0,"",'Cash Accounts for Strange Nets'!D24)</f>
        <v/>
      </c>
      <c r="I22" s="127" t="str">
        <f t="shared" si="4"/>
        <v/>
      </c>
    </row>
    <row r="23" spans="1:9">
      <c r="A23" s="102" t="str">
        <f t="shared" si="0"/>
        <v/>
      </c>
      <c r="B23" s="124" t="str">
        <f>IF(F23="","",'Settlement Account'!$A$2)</f>
        <v/>
      </c>
      <c r="C23" s="124" t="str">
        <f>IF('Cash Accounts for Strange Nets'!C25="","",'Cash Accounts for Strange Nets'!C25)</f>
        <v/>
      </c>
      <c r="D23" s="124" t="str">
        <f t="shared" si="1"/>
        <v/>
      </c>
      <c r="E23" s="125" t="str">
        <f t="shared" si="2"/>
        <v/>
      </c>
      <c r="F23" s="124" t="str">
        <f>IF('Cash Accounts for Strange Nets'!B25=0,"", 'Cash Accounts for Strange Nets'!B25)</f>
        <v/>
      </c>
      <c r="G23" s="127" t="str">
        <f t="shared" si="3"/>
        <v/>
      </c>
      <c r="H23" s="124" t="str">
        <f>IF('Cash Accounts for Strange Nets'!D25=0,"",'Cash Accounts for Strange Nets'!D25)</f>
        <v/>
      </c>
      <c r="I23" s="127" t="str">
        <f t="shared" si="4"/>
        <v/>
      </c>
    </row>
    <row r="24" spans="1:9">
      <c r="A24" s="102" t="str">
        <f t="shared" si="0"/>
        <v/>
      </c>
      <c r="B24" s="124" t="str">
        <f>IF(F24="","",'Settlement Account'!$A$2)</f>
        <v/>
      </c>
      <c r="C24" s="124" t="str">
        <f>IF('Cash Accounts for Strange Nets'!C26="","",'Cash Accounts for Strange Nets'!C26)</f>
        <v/>
      </c>
      <c r="D24" s="124" t="str">
        <f t="shared" si="1"/>
        <v/>
      </c>
      <c r="E24" s="125" t="str">
        <f t="shared" si="2"/>
        <v/>
      </c>
      <c r="F24" s="124" t="str">
        <f>IF('Cash Accounts for Strange Nets'!B26=0,"", 'Cash Accounts for Strange Nets'!B26)</f>
        <v/>
      </c>
      <c r="G24" s="127" t="str">
        <f t="shared" si="3"/>
        <v/>
      </c>
      <c r="H24" s="124" t="str">
        <f>IF('Cash Accounts for Strange Nets'!D26=0,"",'Cash Accounts for Strange Nets'!D26)</f>
        <v/>
      </c>
      <c r="I24" s="127" t="str">
        <f t="shared" si="4"/>
        <v/>
      </c>
    </row>
    <row r="25" spans="1:9">
      <c r="A25" s="102" t="str">
        <f t="shared" si="0"/>
        <v/>
      </c>
      <c r="B25" s="124" t="str">
        <f>IF(F25="","",'Settlement Account'!$A$2)</f>
        <v/>
      </c>
      <c r="C25" s="124" t="str">
        <f>IF('Cash Accounts for Strange Nets'!C27="","",'Cash Accounts for Strange Nets'!C27)</f>
        <v/>
      </c>
      <c r="D25" s="124" t="str">
        <f t="shared" si="1"/>
        <v/>
      </c>
      <c r="E25" s="125" t="str">
        <f t="shared" si="2"/>
        <v/>
      </c>
      <c r="F25" s="124" t="str">
        <f>IF('Cash Accounts for Strange Nets'!B27=0,"", 'Cash Accounts for Strange Nets'!B27)</f>
        <v/>
      </c>
      <c r="G25" s="127" t="str">
        <f t="shared" si="3"/>
        <v/>
      </c>
      <c r="H25" s="124" t="str">
        <f>IF('Cash Accounts for Strange Nets'!D27=0,"",'Cash Accounts for Strange Nets'!D27)</f>
        <v/>
      </c>
      <c r="I25" s="127" t="str">
        <f t="shared" si="4"/>
        <v/>
      </c>
    </row>
    <row r="26" spans="1:9">
      <c r="A26" s="102" t="str">
        <f t="shared" si="0"/>
        <v/>
      </c>
      <c r="B26" s="124" t="str">
        <f>IF(F26="","",'Settlement Account'!$A$2)</f>
        <v/>
      </c>
      <c r="C26" s="124" t="str">
        <f>IF('Cash Accounts for Strange Nets'!C28="","",'Cash Accounts for Strange Nets'!C28)</f>
        <v/>
      </c>
      <c r="D26" s="124" t="str">
        <f t="shared" si="1"/>
        <v/>
      </c>
      <c r="E26" s="125" t="str">
        <f t="shared" si="2"/>
        <v/>
      </c>
      <c r="F26" s="124" t="str">
        <f>IF('Cash Accounts for Strange Nets'!B28=0,"", 'Cash Accounts for Strange Nets'!B28)</f>
        <v/>
      </c>
      <c r="G26" s="127" t="str">
        <f t="shared" si="3"/>
        <v/>
      </c>
      <c r="H26" s="124" t="str">
        <f>IF('Cash Accounts for Strange Nets'!D28=0,"",'Cash Accounts for Strange Nets'!D28)</f>
        <v/>
      </c>
      <c r="I26" s="127" t="str">
        <f t="shared" si="4"/>
        <v/>
      </c>
    </row>
    <row r="27" spans="1:9">
      <c r="A27" s="102" t="str">
        <f t="shared" si="0"/>
        <v/>
      </c>
      <c r="B27" s="124" t="str">
        <f>IF(F27="","",'Settlement Account'!$A$2)</f>
        <v/>
      </c>
      <c r="C27" s="124" t="str">
        <f>IF('Cash Accounts for Strange Nets'!C29="","",'Cash Accounts for Strange Nets'!C29)</f>
        <v/>
      </c>
      <c r="D27" s="124" t="str">
        <f t="shared" si="1"/>
        <v/>
      </c>
      <c r="E27" s="125" t="str">
        <f t="shared" si="2"/>
        <v/>
      </c>
      <c r="F27" s="124" t="str">
        <f>IF('Cash Accounts for Strange Nets'!B29=0,"", 'Cash Accounts for Strange Nets'!B29)</f>
        <v/>
      </c>
      <c r="G27" s="127" t="str">
        <f t="shared" si="3"/>
        <v/>
      </c>
      <c r="H27" s="124" t="str">
        <f>IF('Cash Accounts for Strange Nets'!D29=0,"",'Cash Accounts for Strange Nets'!D29)</f>
        <v/>
      </c>
      <c r="I27" s="127" t="str">
        <f t="shared" si="4"/>
        <v/>
      </c>
    </row>
    <row r="28" spans="1:9">
      <c r="A28" s="102" t="str">
        <f t="shared" si="0"/>
        <v/>
      </c>
      <c r="B28" s="124" t="str">
        <f>IF(F28="","",'Settlement Account'!$A$2)</f>
        <v/>
      </c>
      <c r="C28" s="124" t="str">
        <f>IF('Cash Accounts for Strange Nets'!C30="","",'Cash Accounts for Strange Nets'!C30)</f>
        <v/>
      </c>
      <c r="D28" s="124" t="str">
        <f t="shared" si="1"/>
        <v/>
      </c>
      <c r="E28" s="125" t="str">
        <f t="shared" si="2"/>
        <v/>
      </c>
      <c r="F28" s="124" t="str">
        <f>IF('Cash Accounts for Strange Nets'!B30=0,"", 'Cash Accounts for Strange Nets'!B30)</f>
        <v/>
      </c>
      <c r="G28" s="127" t="str">
        <f t="shared" si="3"/>
        <v/>
      </c>
      <c r="H28" s="124" t="str">
        <f>IF('Cash Accounts for Strange Nets'!D30=0,"",'Cash Accounts for Strange Nets'!D30)</f>
        <v/>
      </c>
      <c r="I28" s="127" t="str">
        <f t="shared" si="4"/>
        <v/>
      </c>
    </row>
    <row r="29" spans="1:9">
      <c r="A29" s="102" t="str">
        <f t="shared" si="0"/>
        <v/>
      </c>
      <c r="B29" s="124" t="str">
        <f>IF(F29="","",'Settlement Account'!$A$2)</f>
        <v/>
      </c>
      <c r="C29" s="124" t="str">
        <f>IF('Cash Accounts for Strange Nets'!C31="","",'Cash Accounts for Strange Nets'!C31)</f>
        <v/>
      </c>
      <c r="D29" s="124" t="str">
        <f t="shared" si="1"/>
        <v/>
      </c>
      <c r="E29" s="125" t="str">
        <f t="shared" si="2"/>
        <v/>
      </c>
      <c r="F29" s="124" t="str">
        <f>IF('Cash Accounts for Strange Nets'!B31=0,"", 'Cash Accounts for Strange Nets'!B31)</f>
        <v/>
      </c>
      <c r="G29" s="127" t="str">
        <f t="shared" si="3"/>
        <v/>
      </c>
      <c r="H29" s="124" t="str">
        <f>IF('Cash Accounts for Strange Nets'!D31=0,"",'Cash Accounts for Strange Nets'!D31)</f>
        <v/>
      </c>
      <c r="I29" s="127" t="str">
        <f t="shared" si="4"/>
        <v/>
      </c>
    </row>
    <row r="30" spans="1:9">
      <c r="A30" s="102" t="str">
        <f t="shared" si="0"/>
        <v/>
      </c>
      <c r="B30" s="124" t="str">
        <f>IF(F30="","",'Settlement Account'!$A$2)</f>
        <v/>
      </c>
      <c r="C30" s="124" t="str">
        <f>IF('Cash Accounts for Strange Nets'!C32="","",'Cash Accounts for Strange Nets'!C32)</f>
        <v/>
      </c>
      <c r="D30" s="124" t="str">
        <f t="shared" si="1"/>
        <v/>
      </c>
      <c r="E30" s="125" t="str">
        <f t="shared" si="2"/>
        <v/>
      </c>
      <c r="F30" s="124" t="str">
        <f>IF('Cash Accounts for Strange Nets'!B32=0,"", 'Cash Accounts for Strange Nets'!B32)</f>
        <v/>
      </c>
      <c r="G30" s="127" t="str">
        <f t="shared" si="3"/>
        <v/>
      </c>
      <c r="H30" s="124" t="str">
        <f>IF('Cash Accounts for Strange Nets'!D32=0,"",'Cash Accounts for Strange Nets'!D32)</f>
        <v/>
      </c>
      <c r="I30" s="127" t="str">
        <f t="shared" si="4"/>
        <v/>
      </c>
    </row>
    <row r="31" spans="1:9">
      <c r="A31" s="102" t="str">
        <f t="shared" si="0"/>
        <v/>
      </c>
      <c r="B31" s="124" t="str">
        <f>IF(F31="","",'Settlement Account'!$A$2)</f>
        <v/>
      </c>
      <c r="C31" s="124" t="str">
        <f>IF('Cash Accounts for Strange Nets'!C33="","",'Cash Accounts for Strange Nets'!C33)</f>
        <v/>
      </c>
      <c r="D31" s="124" t="str">
        <f t="shared" si="1"/>
        <v/>
      </c>
      <c r="E31" s="125" t="str">
        <f t="shared" si="2"/>
        <v/>
      </c>
      <c r="F31" s="124" t="str">
        <f>IF('Cash Accounts for Strange Nets'!B33=0,"", 'Cash Accounts for Strange Nets'!B33)</f>
        <v/>
      </c>
      <c r="G31" s="127" t="str">
        <f t="shared" si="3"/>
        <v/>
      </c>
      <c r="H31" s="124" t="str">
        <f>IF('Cash Accounts for Strange Nets'!D33=0,"",'Cash Accounts for Strange Nets'!D33)</f>
        <v/>
      </c>
      <c r="I31" s="127" t="str">
        <f t="shared" si="4"/>
        <v/>
      </c>
    </row>
    <row r="32" spans="1:9">
      <c r="A32" s="102" t="str">
        <f t="shared" si="0"/>
        <v/>
      </c>
      <c r="B32" s="124" t="str">
        <f>IF(F32="","",'Settlement Account'!$A$2)</f>
        <v/>
      </c>
      <c r="C32" s="124" t="str">
        <f>IF('Cash Accounts for Strange Nets'!C34="","",'Cash Accounts for Strange Nets'!C34)</f>
        <v/>
      </c>
      <c r="D32" s="124" t="str">
        <f t="shared" si="1"/>
        <v/>
      </c>
      <c r="E32" s="125" t="str">
        <f t="shared" si="2"/>
        <v/>
      </c>
      <c r="F32" s="124" t="str">
        <f>IF('Cash Accounts for Strange Nets'!B34=0,"", 'Cash Accounts for Strange Nets'!B34)</f>
        <v/>
      </c>
      <c r="G32" s="127" t="str">
        <f t="shared" si="3"/>
        <v/>
      </c>
      <c r="H32" s="124" t="str">
        <f>IF('Cash Accounts for Strange Nets'!D34=0,"",'Cash Accounts for Strange Nets'!D34)</f>
        <v/>
      </c>
      <c r="I32" s="127" t="str">
        <f t="shared" si="4"/>
        <v/>
      </c>
    </row>
    <row r="33" spans="1:9" s="124" customFormat="1">
      <c r="A33" s="124" t="str">
        <f t="shared" si="0"/>
        <v/>
      </c>
      <c r="B33" s="124" t="str">
        <f>IF(F33="","",'Settlement Account'!$A$2)</f>
        <v/>
      </c>
      <c r="C33" s="124" t="str">
        <f>IF('Cash Accounts for Strange Nets'!C35="","",'Cash Accounts for Strange Nets'!C35)</f>
        <v/>
      </c>
      <c r="D33" s="124" t="str">
        <f t="shared" si="1"/>
        <v/>
      </c>
      <c r="E33" s="125" t="str">
        <f t="shared" si="2"/>
        <v/>
      </c>
      <c r="F33" s="124" t="str">
        <f>IF('Cash Accounts for Strange Nets'!B35=0,"", 'Cash Accounts for Strange Nets'!B35)</f>
        <v/>
      </c>
      <c r="G33" s="127" t="str">
        <f t="shared" si="3"/>
        <v/>
      </c>
      <c r="H33" s="124" t="str">
        <f>IF('Cash Accounts for Strange Nets'!D35=0,"",'Cash Accounts for Strange Nets'!D35)</f>
        <v/>
      </c>
      <c r="I33" s="127" t="str">
        <f t="shared" si="4"/>
        <v/>
      </c>
    </row>
    <row r="34" spans="1:9" s="124" customFormat="1">
      <c r="A34" s="124" t="str">
        <f t="shared" si="0"/>
        <v/>
      </c>
      <c r="B34" s="124" t="str">
        <f>IF(F34="","",'Settlement Account'!$A$2)</f>
        <v/>
      </c>
      <c r="C34" s="124" t="str">
        <f>IF('Cash Accounts for Strange Nets'!C36="","",'Cash Accounts for Strange Nets'!C36)</f>
        <v/>
      </c>
      <c r="D34" s="124" t="str">
        <f t="shared" si="1"/>
        <v/>
      </c>
      <c r="E34" s="125" t="str">
        <f t="shared" si="2"/>
        <v/>
      </c>
      <c r="F34" s="124" t="str">
        <f>IF('Cash Accounts for Strange Nets'!B36=0,"", 'Cash Accounts for Strange Nets'!B36)</f>
        <v/>
      </c>
      <c r="G34" s="127" t="str">
        <f t="shared" si="3"/>
        <v/>
      </c>
      <c r="H34" s="124" t="str">
        <f>IF('Cash Accounts for Strange Nets'!D36=0,"",'Cash Accounts for Strange Nets'!D36)</f>
        <v/>
      </c>
      <c r="I34" s="127" t="str">
        <f t="shared" si="4"/>
        <v/>
      </c>
    </row>
    <row r="35" spans="1:9" s="124" customFormat="1">
      <c r="A35" s="124" t="str">
        <f t="shared" si="0"/>
        <v/>
      </c>
      <c r="B35" s="124" t="str">
        <f>IF(F35="","",'Settlement Account'!$A$2)</f>
        <v/>
      </c>
      <c r="C35" s="124" t="str">
        <f>IF('Cash Accounts for Strange Nets'!C37="","",'Cash Accounts for Strange Nets'!C37)</f>
        <v/>
      </c>
      <c r="D35" s="124" t="str">
        <f t="shared" si="1"/>
        <v/>
      </c>
      <c r="E35" s="125" t="str">
        <f t="shared" si="2"/>
        <v/>
      </c>
      <c r="F35" s="124" t="str">
        <f>IF('Cash Accounts for Strange Nets'!B37=0,"", 'Cash Accounts for Strange Nets'!B37)</f>
        <v/>
      </c>
      <c r="G35" s="127" t="str">
        <f t="shared" si="3"/>
        <v/>
      </c>
      <c r="H35" s="124" t="str">
        <f>IF('Cash Accounts for Strange Nets'!D37=0,"",'Cash Accounts for Strange Nets'!D37)</f>
        <v/>
      </c>
      <c r="I35" s="127" t="str">
        <f t="shared" si="4"/>
        <v/>
      </c>
    </row>
    <row r="36" spans="1:9" s="124" customFormat="1">
      <c r="A36" s="124" t="str">
        <f t="shared" si="0"/>
        <v/>
      </c>
      <c r="B36" s="124" t="str">
        <f>IF(F36="","",'Settlement Account'!$A$2)</f>
        <v/>
      </c>
      <c r="C36" s="124" t="str">
        <f>IF('Cash Accounts for Strange Nets'!C38="","",'Cash Accounts for Strange Nets'!C38)</f>
        <v/>
      </c>
      <c r="D36" s="124" t="str">
        <f t="shared" si="1"/>
        <v/>
      </c>
      <c r="E36" s="125" t="str">
        <f t="shared" si="2"/>
        <v/>
      </c>
      <c r="F36" s="124" t="str">
        <f>IF('Cash Accounts for Strange Nets'!B38=0,"", 'Cash Accounts for Strange Nets'!B38)</f>
        <v/>
      </c>
      <c r="G36" s="127" t="str">
        <f t="shared" si="3"/>
        <v/>
      </c>
      <c r="H36" s="124" t="str">
        <f>IF('Cash Accounts for Strange Nets'!D38=0,"",'Cash Accounts for Strange Nets'!D38)</f>
        <v/>
      </c>
      <c r="I36" s="127" t="str">
        <f t="shared" si="4"/>
        <v/>
      </c>
    </row>
    <row r="37" spans="1:9" s="124" customFormat="1">
      <c r="A37" s="124" t="str">
        <f t="shared" si="0"/>
        <v/>
      </c>
      <c r="B37" s="124" t="str">
        <f>IF(F37="","",'Settlement Account'!$A$2)</f>
        <v/>
      </c>
      <c r="C37" s="124" t="str">
        <f>IF('Cash Accounts for Strange Nets'!C39="","",'Cash Accounts for Strange Nets'!C39)</f>
        <v/>
      </c>
      <c r="D37" s="124" t="str">
        <f t="shared" si="1"/>
        <v/>
      </c>
      <c r="E37" s="125" t="str">
        <f t="shared" si="2"/>
        <v/>
      </c>
      <c r="F37" s="124" t="str">
        <f>IF('Cash Accounts for Strange Nets'!B39=0,"", 'Cash Accounts for Strange Nets'!B39)</f>
        <v/>
      </c>
      <c r="G37" s="127" t="str">
        <f t="shared" si="3"/>
        <v/>
      </c>
      <c r="H37" s="124" t="str">
        <f>IF('Cash Accounts for Strange Nets'!D39=0,"",'Cash Accounts for Strange Nets'!D39)</f>
        <v/>
      </c>
      <c r="I37" s="127" t="str">
        <f t="shared" si="4"/>
        <v/>
      </c>
    </row>
    <row r="38" spans="1:9" s="124" customFormat="1">
      <c r="A38" s="124" t="str">
        <f t="shared" si="0"/>
        <v/>
      </c>
      <c r="B38" s="124" t="str">
        <f>IF(F38="","",'Settlement Account'!$A$2)</f>
        <v/>
      </c>
      <c r="C38" s="124" t="str">
        <f>IF('Cash Accounts for Strange Nets'!C40="","",'Cash Accounts for Strange Nets'!C40)</f>
        <v/>
      </c>
      <c r="D38" s="124" t="str">
        <f t="shared" si="1"/>
        <v/>
      </c>
      <c r="E38" s="125" t="str">
        <f t="shared" si="2"/>
        <v/>
      </c>
      <c r="F38" s="124" t="str">
        <f>IF('Cash Accounts for Strange Nets'!B40=0,"", 'Cash Accounts for Strange Nets'!B40)</f>
        <v/>
      </c>
      <c r="G38" s="127" t="str">
        <f t="shared" si="3"/>
        <v/>
      </c>
      <c r="H38" s="124" t="str">
        <f>IF('Cash Accounts for Strange Nets'!D40=0,"",'Cash Accounts for Strange Nets'!D40)</f>
        <v/>
      </c>
      <c r="I38" s="127" t="str">
        <f t="shared" si="4"/>
        <v/>
      </c>
    </row>
    <row r="39" spans="1:9" s="124" customFormat="1">
      <c r="A39" s="124" t="str">
        <f t="shared" si="0"/>
        <v/>
      </c>
      <c r="B39" s="124" t="str">
        <f>IF(F39="","",'Settlement Account'!$A$2)</f>
        <v/>
      </c>
      <c r="C39" s="124" t="str">
        <f>IF('Cash Accounts for Strange Nets'!C41="","",'Cash Accounts for Strange Nets'!C41)</f>
        <v/>
      </c>
      <c r="D39" s="124" t="str">
        <f t="shared" si="1"/>
        <v/>
      </c>
      <c r="E39" s="125" t="str">
        <f t="shared" si="2"/>
        <v/>
      </c>
      <c r="F39" s="124" t="str">
        <f>IF('Cash Accounts for Strange Nets'!B41=0,"", 'Cash Accounts for Strange Nets'!B41)</f>
        <v/>
      </c>
      <c r="G39" s="127" t="str">
        <f t="shared" si="3"/>
        <v/>
      </c>
      <c r="H39" s="124" t="str">
        <f>IF('Cash Accounts for Strange Nets'!D41=0,"",'Cash Accounts for Strange Nets'!D41)</f>
        <v/>
      </c>
      <c r="I39" s="127" t="str">
        <f t="shared" si="4"/>
        <v/>
      </c>
    </row>
    <row r="40" spans="1:9" s="124" customFormat="1">
      <c r="A40" s="124" t="str">
        <f t="shared" si="0"/>
        <v/>
      </c>
      <c r="B40" s="124" t="str">
        <f>IF(F40="","",'Settlement Account'!$A$2)</f>
        <v/>
      </c>
      <c r="C40" s="124" t="str">
        <f>IF('Cash Accounts for Strange Nets'!C42="","",'Cash Accounts for Strange Nets'!C42)</f>
        <v/>
      </c>
      <c r="D40" s="124" t="str">
        <f t="shared" si="1"/>
        <v/>
      </c>
      <c r="E40" s="125" t="str">
        <f t="shared" si="2"/>
        <v/>
      </c>
      <c r="F40" s="124" t="str">
        <f>IF('Cash Accounts for Strange Nets'!B42=0,"", 'Cash Accounts for Strange Nets'!B42)</f>
        <v/>
      </c>
      <c r="G40" s="127" t="str">
        <f t="shared" si="3"/>
        <v/>
      </c>
      <c r="H40" s="124" t="str">
        <f>IF('Cash Accounts for Strange Nets'!D42=0,"",'Cash Accounts for Strange Nets'!D42)</f>
        <v/>
      </c>
      <c r="I40" s="127" t="str">
        <f t="shared" si="4"/>
        <v/>
      </c>
    </row>
    <row r="41" spans="1:9" s="124" customFormat="1">
      <c r="A41" s="124" t="str">
        <f t="shared" si="0"/>
        <v/>
      </c>
      <c r="B41" s="124" t="str">
        <f>IF(F41="","",'Settlement Account'!$A$2)</f>
        <v/>
      </c>
      <c r="C41" s="124" t="str">
        <f>IF('Cash Accounts for Strange Nets'!F4="","",'Cash Accounts for Strange Nets'!F4)</f>
        <v/>
      </c>
      <c r="D41" s="124" t="str">
        <f t="shared" si="1"/>
        <v/>
      </c>
      <c r="E41" s="124" t="str">
        <f>IF(F41="","","USD")</f>
        <v/>
      </c>
      <c r="F41" s="124" t="str">
        <f>IF('Cash Accounts for Strange Nets'!E4=0,"", 'Cash Accounts for Strange Nets'!E4)</f>
        <v/>
      </c>
      <c r="G41" s="127" t="str">
        <f t="shared" si="3"/>
        <v/>
      </c>
      <c r="H41" s="124" t="str">
        <f>IF('Cash Accounts for Strange Nets'!G4=0,"",'Cash Accounts for Strange Nets'!G4)</f>
        <v/>
      </c>
      <c r="I41" s="127" t="str">
        <f t="shared" si="4"/>
        <v/>
      </c>
    </row>
    <row r="42" spans="1:9" s="124" customFormat="1">
      <c r="A42" s="124" t="str">
        <f t="shared" si="0"/>
        <v/>
      </c>
      <c r="B42" s="124" t="str">
        <f>IF(F42="","",'Settlement Account'!$A$2)</f>
        <v/>
      </c>
      <c r="C42" s="124" t="str">
        <f>IF('Cash Accounts for Strange Nets'!F5="","",'Cash Accounts for Strange Nets'!F5)</f>
        <v/>
      </c>
      <c r="D42" s="124" t="str">
        <f t="shared" si="1"/>
        <v/>
      </c>
      <c r="E42" s="124" t="str">
        <f t="shared" ref="E42:E79" si="5">IF(F42="","","USD")</f>
        <v/>
      </c>
      <c r="F42" s="124" t="str">
        <f>IF('Cash Accounts for Strange Nets'!E5=0,"", 'Cash Accounts for Strange Nets'!E5)</f>
        <v/>
      </c>
      <c r="G42" s="127" t="str">
        <f t="shared" si="3"/>
        <v/>
      </c>
      <c r="H42" s="124" t="str">
        <f>IF('Cash Accounts for Strange Nets'!G5=0,"",'Cash Accounts for Strange Nets'!G5)</f>
        <v/>
      </c>
      <c r="I42" s="127" t="str">
        <f t="shared" si="4"/>
        <v/>
      </c>
    </row>
    <row r="43" spans="1:9" s="124" customFormat="1">
      <c r="A43" s="124" t="str">
        <f t="shared" si="0"/>
        <v/>
      </c>
      <c r="B43" s="124" t="str">
        <f>IF(F43="","",'Settlement Account'!$A$2)</f>
        <v/>
      </c>
      <c r="C43" s="124" t="str">
        <f>IF('Cash Accounts for Strange Nets'!F6="","",'Cash Accounts for Strange Nets'!F6)</f>
        <v/>
      </c>
      <c r="D43" s="124" t="str">
        <f t="shared" si="1"/>
        <v/>
      </c>
      <c r="E43" s="124" t="str">
        <f t="shared" si="5"/>
        <v/>
      </c>
      <c r="F43" s="124" t="str">
        <f>IF('Cash Accounts for Strange Nets'!E6=0,"", 'Cash Accounts for Strange Nets'!E6)</f>
        <v/>
      </c>
      <c r="G43" s="127" t="str">
        <f t="shared" si="3"/>
        <v/>
      </c>
      <c r="H43" s="124" t="str">
        <f>IF('Cash Accounts for Strange Nets'!G6=0,"",'Cash Accounts for Strange Nets'!G6)</f>
        <v/>
      </c>
      <c r="I43" s="127" t="str">
        <f t="shared" si="4"/>
        <v/>
      </c>
    </row>
    <row r="44" spans="1:9" s="124" customFormat="1">
      <c r="A44" s="124" t="str">
        <f t="shared" si="0"/>
        <v/>
      </c>
      <c r="B44" s="124" t="str">
        <f>IF(F44="","",'Settlement Account'!$A$2)</f>
        <v/>
      </c>
      <c r="C44" s="124" t="str">
        <f>IF('Cash Accounts for Strange Nets'!F7="","",'Cash Accounts for Strange Nets'!F7)</f>
        <v/>
      </c>
      <c r="D44" s="124" t="str">
        <f t="shared" si="1"/>
        <v/>
      </c>
      <c r="E44" s="124" t="str">
        <f t="shared" si="5"/>
        <v/>
      </c>
      <c r="F44" s="124" t="str">
        <f>IF('Cash Accounts for Strange Nets'!E7=0,"", 'Cash Accounts for Strange Nets'!E7)</f>
        <v/>
      </c>
      <c r="G44" s="127" t="str">
        <f t="shared" si="3"/>
        <v/>
      </c>
      <c r="H44" s="124" t="str">
        <f>IF('Cash Accounts for Strange Nets'!G7=0,"",'Cash Accounts for Strange Nets'!G7)</f>
        <v/>
      </c>
      <c r="I44" s="127" t="str">
        <f t="shared" si="4"/>
        <v/>
      </c>
    </row>
    <row r="45" spans="1:9" s="124" customFormat="1">
      <c r="A45" s="124" t="str">
        <f t="shared" si="0"/>
        <v/>
      </c>
      <c r="B45" s="124" t="str">
        <f>IF(F45="","",'Settlement Account'!$A$2)</f>
        <v/>
      </c>
      <c r="C45" s="124" t="str">
        <f>IF('Cash Accounts for Strange Nets'!F8="","",'Cash Accounts for Strange Nets'!F8)</f>
        <v/>
      </c>
      <c r="D45" s="124" t="str">
        <f t="shared" si="1"/>
        <v/>
      </c>
      <c r="E45" s="124" t="str">
        <f t="shared" si="5"/>
        <v/>
      </c>
      <c r="F45" s="124" t="str">
        <f>IF('Cash Accounts for Strange Nets'!E8=0,"", 'Cash Accounts for Strange Nets'!E8)</f>
        <v/>
      </c>
      <c r="G45" s="127" t="str">
        <f t="shared" si="3"/>
        <v/>
      </c>
      <c r="H45" s="124" t="str">
        <f>IF('Cash Accounts for Strange Nets'!G8=0,"",'Cash Accounts for Strange Nets'!G8)</f>
        <v/>
      </c>
      <c r="I45" s="127" t="str">
        <f t="shared" si="4"/>
        <v/>
      </c>
    </row>
    <row r="46" spans="1:9" s="124" customFormat="1">
      <c r="A46" s="124" t="str">
        <f t="shared" si="0"/>
        <v/>
      </c>
      <c r="B46" s="124" t="str">
        <f>IF(F46="","",'Settlement Account'!$A$2)</f>
        <v/>
      </c>
      <c r="C46" s="124" t="str">
        <f>IF('Cash Accounts for Strange Nets'!F9="","",'Cash Accounts for Strange Nets'!F9)</f>
        <v/>
      </c>
      <c r="D46" s="124" t="str">
        <f t="shared" si="1"/>
        <v/>
      </c>
      <c r="E46" s="124" t="str">
        <f t="shared" si="5"/>
        <v/>
      </c>
      <c r="F46" s="124" t="str">
        <f>IF('Cash Accounts for Strange Nets'!E9=0,"", 'Cash Accounts for Strange Nets'!E9)</f>
        <v/>
      </c>
      <c r="G46" s="127" t="str">
        <f t="shared" si="3"/>
        <v/>
      </c>
      <c r="H46" s="124" t="str">
        <f>IF('Cash Accounts for Strange Nets'!G9=0,"",'Cash Accounts for Strange Nets'!G9)</f>
        <v/>
      </c>
      <c r="I46" s="127" t="str">
        <f t="shared" si="4"/>
        <v/>
      </c>
    </row>
    <row r="47" spans="1:9" s="124" customFormat="1">
      <c r="A47" s="124" t="str">
        <f t="shared" si="0"/>
        <v/>
      </c>
      <c r="B47" s="124" t="str">
        <f>IF(F47="","",'Settlement Account'!$A$2)</f>
        <v/>
      </c>
      <c r="C47" s="124" t="str">
        <f>IF('Cash Accounts for Strange Nets'!F10="","",'Cash Accounts for Strange Nets'!F10)</f>
        <v/>
      </c>
      <c r="D47" s="124" t="str">
        <f t="shared" si="1"/>
        <v/>
      </c>
      <c r="E47" s="124" t="str">
        <f t="shared" si="5"/>
        <v/>
      </c>
      <c r="F47" s="124" t="str">
        <f>IF('Cash Accounts for Strange Nets'!E10=0,"", 'Cash Accounts for Strange Nets'!E10)</f>
        <v/>
      </c>
      <c r="G47" s="127" t="str">
        <f t="shared" si="3"/>
        <v/>
      </c>
      <c r="H47" s="124" t="str">
        <f>IF('Cash Accounts for Strange Nets'!G10=0,"",'Cash Accounts for Strange Nets'!G10)</f>
        <v/>
      </c>
      <c r="I47" s="127" t="str">
        <f t="shared" si="4"/>
        <v/>
      </c>
    </row>
    <row r="48" spans="1:9" s="124" customFormat="1">
      <c r="A48" s="124" t="str">
        <f t="shared" si="0"/>
        <v/>
      </c>
      <c r="B48" s="124" t="str">
        <f>IF(F48="","",'Settlement Account'!$A$2)</f>
        <v/>
      </c>
      <c r="C48" s="124" t="str">
        <f>IF('Cash Accounts for Strange Nets'!F11="","",'Cash Accounts for Strange Nets'!F11)</f>
        <v/>
      </c>
      <c r="D48" s="124" t="str">
        <f t="shared" si="1"/>
        <v/>
      </c>
      <c r="E48" s="124" t="str">
        <f t="shared" si="5"/>
        <v/>
      </c>
      <c r="F48" s="124" t="str">
        <f>IF('Cash Accounts for Strange Nets'!E11=0,"", 'Cash Accounts for Strange Nets'!E11)</f>
        <v/>
      </c>
      <c r="G48" s="127" t="str">
        <f t="shared" si="3"/>
        <v/>
      </c>
      <c r="H48" s="124" t="str">
        <f>IF('Cash Accounts for Strange Nets'!G11=0,"",'Cash Accounts for Strange Nets'!G11)</f>
        <v/>
      </c>
      <c r="I48" s="127" t="str">
        <f t="shared" si="4"/>
        <v/>
      </c>
    </row>
    <row r="49" spans="1:9" s="124" customFormat="1">
      <c r="A49" s="124" t="str">
        <f t="shared" si="0"/>
        <v/>
      </c>
      <c r="B49" s="124" t="str">
        <f>IF(F49="","",'Settlement Account'!$A$2)</f>
        <v/>
      </c>
      <c r="C49" s="124" t="str">
        <f>IF('Cash Accounts for Strange Nets'!F12="","",'Cash Accounts for Strange Nets'!F12)</f>
        <v/>
      </c>
      <c r="D49" s="124" t="str">
        <f t="shared" si="1"/>
        <v/>
      </c>
      <c r="E49" s="124" t="str">
        <f t="shared" si="5"/>
        <v/>
      </c>
      <c r="F49" s="124" t="str">
        <f>IF('Cash Accounts for Strange Nets'!E12=0,"", 'Cash Accounts for Strange Nets'!E12)</f>
        <v/>
      </c>
      <c r="G49" s="127" t="str">
        <f t="shared" si="3"/>
        <v/>
      </c>
      <c r="H49" s="124" t="str">
        <f>IF('Cash Accounts for Strange Nets'!G12=0,"",'Cash Accounts for Strange Nets'!G12)</f>
        <v/>
      </c>
      <c r="I49" s="127" t="str">
        <f t="shared" si="4"/>
        <v/>
      </c>
    </row>
    <row r="50" spans="1:9" s="124" customFormat="1">
      <c r="A50" s="124" t="str">
        <f t="shared" si="0"/>
        <v/>
      </c>
      <c r="B50" s="124" t="str">
        <f>IF(F50="","",'Settlement Account'!$A$2)</f>
        <v/>
      </c>
      <c r="C50" s="124" t="str">
        <f>IF('Cash Accounts for Strange Nets'!F13="","",'Cash Accounts for Strange Nets'!F13)</f>
        <v/>
      </c>
      <c r="D50" s="124" t="str">
        <f t="shared" si="1"/>
        <v/>
      </c>
      <c r="E50" s="124" t="str">
        <f t="shared" si="5"/>
        <v/>
      </c>
      <c r="F50" s="124" t="str">
        <f>IF('Cash Accounts for Strange Nets'!E13=0,"", 'Cash Accounts for Strange Nets'!E13)</f>
        <v/>
      </c>
      <c r="G50" s="127" t="str">
        <f t="shared" si="3"/>
        <v/>
      </c>
      <c r="H50" s="124" t="str">
        <f>IF('Cash Accounts for Strange Nets'!G13=0,"",'Cash Accounts for Strange Nets'!G13)</f>
        <v/>
      </c>
      <c r="I50" s="127" t="str">
        <f t="shared" si="4"/>
        <v/>
      </c>
    </row>
    <row r="51" spans="1:9" s="124" customFormat="1">
      <c r="A51" s="124" t="str">
        <f t="shared" si="0"/>
        <v/>
      </c>
      <c r="B51" s="124" t="str">
        <f>IF(F51="","",'Settlement Account'!$A$2)</f>
        <v/>
      </c>
      <c r="C51" s="124" t="str">
        <f>IF('Cash Accounts for Strange Nets'!F14="","",'Cash Accounts for Strange Nets'!F14)</f>
        <v/>
      </c>
      <c r="D51" s="124" t="str">
        <f t="shared" si="1"/>
        <v/>
      </c>
      <c r="E51" s="124" t="str">
        <f t="shared" si="5"/>
        <v/>
      </c>
      <c r="F51" s="124" t="str">
        <f>IF('Cash Accounts for Strange Nets'!E14=0,"", 'Cash Accounts for Strange Nets'!E14)</f>
        <v/>
      </c>
      <c r="G51" s="127" t="str">
        <f t="shared" si="3"/>
        <v/>
      </c>
      <c r="H51" s="124" t="str">
        <f>IF('Cash Accounts for Strange Nets'!G14=0,"",'Cash Accounts for Strange Nets'!G14)</f>
        <v/>
      </c>
      <c r="I51" s="127" t="str">
        <f t="shared" si="4"/>
        <v/>
      </c>
    </row>
    <row r="52" spans="1:9" s="124" customFormat="1">
      <c r="A52" s="124" t="str">
        <f t="shared" si="0"/>
        <v/>
      </c>
      <c r="B52" s="124" t="str">
        <f>IF(F52="","",'Settlement Account'!$A$2)</f>
        <v/>
      </c>
      <c r="C52" s="124" t="str">
        <f>IF('Cash Accounts for Strange Nets'!F15="","",'Cash Accounts for Strange Nets'!F15)</f>
        <v/>
      </c>
      <c r="D52" s="124" t="str">
        <f t="shared" si="1"/>
        <v/>
      </c>
      <c r="E52" s="124" t="str">
        <f t="shared" si="5"/>
        <v/>
      </c>
      <c r="F52" s="124" t="str">
        <f>IF('Cash Accounts for Strange Nets'!E15=0,"", 'Cash Accounts for Strange Nets'!E15)</f>
        <v/>
      </c>
      <c r="G52" s="127" t="str">
        <f t="shared" si="3"/>
        <v/>
      </c>
      <c r="H52" s="124" t="str">
        <f>IF('Cash Accounts for Strange Nets'!G15=0,"",'Cash Accounts for Strange Nets'!G15)</f>
        <v/>
      </c>
      <c r="I52" s="127" t="str">
        <f t="shared" si="4"/>
        <v/>
      </c>
    </row>
    <row r="53" spans="1:9" s="124" customFormat="1">
      <c r="A53" s="124" t="str">
        <f t="shared" si="0"/>
        <v/>
      </c>
      <c r="B53" s="124" t="str">
        <f>IF(F53="","",'Settlement Account'!$A$2)</f>
        <v/>
      </c>
      <c r="C53" s="124" t="str">
        <f>IF('Cash Accounts for Strange Nets'!F16="","",'Cash Accounts for Strange Nets'!F16)</f>
        <v/>
      </c>
      <c r="D53" s="124" t="str">
        <f t="shared" si="1"/>
        <v/>
      </c>
      <c r="E53" s="124" t="str">
        <f t="shared" si="5"/>
        <v/>
      </c>
      <c r="F53" s="124" t="str">
        <f>IF('Cash Accounts for Strange Nets'!E16=0,"", 'Cash Accounts for Strange Nets'!E16)</f>
        <v/>
      </c>
      <c r="G53" s="127" t="str">
        <f t="shared" si="3"/>
        <v/>
      </c>
      <c r="H53" s="124" t="str">
        <f>IF('Cash Accounts for Strange Nets'!G16=0,"",'Cash Accounts for Strange Nets'!G16)</f>
        <v/>
      </c>
      <c r="I53" s="127" t="str">
        <f t="shared" si="4"/>
        <v/>
      </c>
    </row>
    <row r="54" spans="1:9" s="124" customFormat="1">
      <c r="A54" s="124" t="str">
        <f t="shared" si="0"/>
        <v/>
      </c>
      <c r="B54" s="124" t="str">
        <f>IF(F54="","",'Settlement Account'!$A$2)</f>
        <v/>
      </c>
      <c r="C54" s="124" t="str">
        <f>IF('Cash Accounts for Strange Nets'!F17="","",'Cash Accounts for Strange Nets'!F17)</f>
        <v/>
      </c>
      <c r="D54" s="124" t="str">
        <f t="shared" si="1"/>
        <v/>
      </c>
      <c r="E54" s="124" t="str">
        <f t="shared" si="5"/>
        <v/>
      </c>
      <c r="F54" s="124" t="str">
        <f>IF('Cash Accounts for Strange Nets'!E17=0,"", 'Cash Accounts for Strange Nets'!E17)</f>
        <v/>
      </c>
      <c r="G54" s="127" t="str">
        <f t="shared" si="3"/>
        <v/>
      </c>
      <c r="H54" s="124" t="str">
        <f>IF('Cash Accounts for Strange Nets'!G17=0,"",'Cash Accounts for Strange Nets'!G17)</f>
        <v/>
      </c>
      <c r="I54" s="127" t="str">
        <f t="shared" si="4"/>
        <v/>
      </c>
    </row>
    <row r="55" spans="1:9" s="124" customFormat="1">
      <c r="A55" s="124" t="str">
        <f t="shared" si="0"/>
        <v/>
      </c>
      <c r="B55" s="124" t="str">
        <f>IF(F55="","",'Settlement Account'!$A$2)</f>
        <v/>
      </c>
      <c r="C55" s="124" t="str">
        <f>IF('Cash Accounts for Strange Nets'!F18="","",'Cash Accounts for Strange Nets'!F18)</f>
        <v/>
      </c>
      <c r="D55" s="124" t="str">
        <f t="shared" si="1"/>
        <v/>
      </c>
      <c r="E55" s="124" t="str">
        <f t="shared" si="5"/>
        <v/>
      </c>
      <c r="F55" s="124" t="str">
        <f>IF('Cash Accounts for Strange Nets'!E18=0,"", 'Cash Accounts for Strange Nets'!E18)</f>
        <v/>
      </c>
      <c r="G55" s="127" t="str">
        <f t="shared" si="3"/>
        <v/>
      </c>
      <c r="H55" s="124" t="str">
        <f>IF('Cash Accounts for Strange Nets'!G18=0,"",'Cash Accounts for Strange Nets'!G18)</f>
        <v/>
      </c>
      <c r="I55" s="127" t="str">
        <f t="shared" si="4"/>
        <v/>
      </c>
    </row>
    <row r="56" spans="1:9" s="124" customFormat="1">
      <c r="A56" s="124" t="str">
        <f t="shared" si="0"/>
        <v/>
      </c>
      <c r="B56" s="124" t="str">
        <f>IF(F56="","",'Settlement Account'!$A$2)</f>
        <v/>
      </c>
      <c r="C56" s="124" t="str">
        <f>IF('Cash Accounts for Strange Nets'!F19="","",'Cash Accounts for Strange Nets'!F19)</f>
        <v/>
      </c>
      <c r="D56" s="124" t="str">
        <f t="shared" si="1"/>
        <v/>
      </c>
      <c r="E56" s="124" t="str">
        <f t="shared" si="5"/>
        <v/>
      </c>
      <c r="F56" s="124" t="str">
        <f>IF('Cash Accounts for Strange Nets'!E19=0,"", 'Cash Accounts for Strange Nets'!E19)</f>
        <v/>
      </c>
      <c r="G56" s="127" t="str">
        <f t="shared" si="3"/>
        <v/>
      </c>
      <c r="H56" s="124" t="str">
        <f>IF('Cash Accounts for Strange Nets'!G19=0,"",'Cash Accounts for Strange Nets'!G19)</f>
        <v/>
      </c>
      <c r="I56" s="127" t="str">
        <f t="shared" si="4"/>
        <v/>
      </c>
    </row>
    <row r="57" spans="1:9" s="124" customFormat="1">
      <c r="A57" s="124" t="str">
        <f t="shared" si="0"/>
        <v/>
      </c>
      <c r="B57" s="124" t="str">
        <f>IF(F57="","",'Settlement Account'!$A$2)</f>
        <v/>
      </c>
      <c r="C57" s="124" t="str">
        <f>IF('Cash Accounts for Strange Nets'!F20="","",'Cash Accounts for Strange Nets'!F20)</f>
        <v/>
      </c>
      <c r="D57" s="124" t="str">
        <f t="shared" si="1"/>
        <v/>
      </c>
      <c r="E57" s="124" t="str">
        <f t="shared" si="5"/>
        <v/>
      </c>
      <c r="F57" s="124" t="str">
        <f>IF('Cash Accounts for Strange Nets'!E20=0,"", 'Cash Accounts for Strange Nets'!E20)</f>
        <v/>
      </c>
      <c r="G57" s="127" t="str">
        <f t="shared" si="3"/>
        <v/>
      </c>
      <c r="H57" s="124" t="str">
        <f>IF('Cash Accounts for Strange Nets'!G20=0,"",'Cash Accounts for Strange Nets'!G20)</f>
        <v/>
      </c>
      <c r="I57" s="127" t="str">
        <f t="shared" si="4"/>
        <v/>
      </c>
    </row>
    <row r="58" spans="1:9" s="124" customFormat="1">
      <c r="A58" s="124" t="str">
        <f t="shared" si="0"/>
        <v/>
      </c>
      <c r="B58" s="124" t="str">
        <f>IF(F58="","",'Settlement Account'!$A$2)</f>
        <v/>
      </c>
      <c r="C58" s="124" t="str">
        <f>IF('Cash Accounts for Strange Nets'!F21="","",'Cash Accounts for Strange Nets'!F21)</f>
        <v/>
      </c>
      <c r="D58" s="124" t="str">
        <f t="shared" si="1"/>
        <v/>
      </c>
      <c r="E58" s="124" t="str">
        <f t="shared" si="5"/>
        <v/>
      </c>
      <c r="F58" s="124" t="str">
        <f>IF('Cash Accounts for Strange Nets'!E21=0,"", 'Cash Accounts for Strange Nets'!E21)</f>
        <v/>
      </c>
      <c r="G58" s="127" t="str">
        <f t="shared" si="3"/>
        <v/>
      </c>
      <c r="H58" s="124" t="str">
        <f>IF('Cash Accounts for Strange Nets'!G21=0,"",'Cash Accounts for Strange Nets'!G21)</f>
        <v/>
      </c>
      <c r="I58" s="127" t="str">
        <f t="shared" si="4"/>
        <v/>
      </c>
    </row>
    <row r="59" spans="1:9" s="124" customFormat="1">
      <c r="A59" s="124" t="str">
        <f t="shared" si="0"/>
        <v/>
      </c>
      <c r="B59" s="124" t="str">
        <f>IF(F59="","",'Settlement Account'!$A$2)</f>
        <v/>
      </c>
      <c r="C59" s="124" t="str">
        <f>IF('Cash Accounts for Strange Nets'!F22="","",'Cash Accounts for Strange Nets'!F22)</f>
        <v/>
      </c>
      <c r="D59" s="124" t="str">
        <f t="shared" si="1"/>
        <v/>
      </c>
      <c r="E59" s="124" t="str">
        <f t="shared" si="5"/>
        <v/>
      </c>
      <c r="F59" s="124" t="str">
        <f>IF('Cash Accounts for Strange Nets'!E22=0,"", 'Cash Accounts for Strange Nets'!E22)</f>
        <v/>
      </c>
      <c r="G59" s="127" t="str">
        <f t="shared" si="3"/>
        <v/>
      </c>
      <c r="H59" s="124" t="str">
        <f>IF('Cash Accounts for Strange Nets'!G22=0,"",'Cash Accounts for Strange Nets'!G22)</f>
        <v/>
      </c>
      <c r="I59" s="127" t="str">
        <f t="shared" si="4"/>
        <v/>
      </c>
    </row>
    <row r="60" spans="1:9" s="124" customFormat="1">
      <c r="A60" s="124" t="str">
        <f t="shared" si="0"/>
        <v/>
      </c>
      <c r="B60" s="124" t="str">
        <f>IF(F60="","",'Settlement Account'!$A$2)</f>
        <v/>
      </c>
      <c r="C60" s="124" t="str">
        <f>IF('Cash Accounts for Strange Nets'!F23="","",'Cash Accounts for Strange Nets'!F23)</f>
        <v/>
      </c>
      <c r="D60" s="124" t="str">
        <f t="shared" si="1"/>
        <v/>
      </c>
      <c r="E60" s="124" t="str">
        <f t="shared" si="5"/>
        <v/>
      </c>
      <c r="F60" s="124" t="str">
        <f>IF('Cash Accounts for Strange Nets'!E23=0,"", 'Cash Accounts for Strange Nets'!E23)</f>
        <v/>
      </c>
      <c r="G60" s="127" t="str">
        <f t="shared" si="3"/>
        <v/>
      </c>
      <c r="H60" s="124" t="str">
        <f>IF('Cash Accounts for Strange Nets'!G23=0,"",'Cash Accounts for Strange Nets'!G23)</f>
        <v/>
      </c>
      <c r="I60" s="127" t="str">
        <f t="shared" si="4"/>
        <v/>
      </c>
    </row>
    <row r="61" spans="1:9" s="124" customFormat="1">
      <c r="A61" s="124" t="str">
        <f t="shared" si="0"/>
        <v/>
      </c>
      <c r="B61" s="124" t="str">
        <f>IF(F61="","",'Settlement Account'!$A$2)</f>
        <v/>
      </c>
      <c r="C61" s="124" t="str">
        <f>IF('Cash Accounts for Strange Nets'!F24="","",'Cash Accounts for Strange Nets'!F24)</f>
        <v/>
      </c>
      <c r="D61" s="124" t="str">
        <f t="shared" si="1"/>
        <v/>
      </c>
      <c r="E61" s="124" t="str">
        <f t="shared" si="5"/>
        <v/>
      </c>
      <c r="F61" s="124" t="str">
        <f>IF('Cash Accounts for Strange Nets'!E24=0,"", 'Cash Accounts for Strange Nets'!E24)</f>
        <v/>
      </c>
      <c r="G61" s="127" t="str">
        <f t="shared" si="3"/>
        <v/>
      </c>
      <c r="H61" s="124" t="str">
        <f>IF('Cash Accounts for Strange Nets'!G24=0,"",'Cash Accounts for Strange Nets'!G24)</f>
        <v/>
      </c>
      <c r="I61" s="127" t="str">
        <f t="shared" si="4"/>
        <v/>
      </c>
    </row>
    <row r="62" spans="1:9" s="124" customFormat="1">
      <c r="A62" s="124" t="str">
        <f t="shared" si="0"/>
        <v/>
      </c>
      <c r="B62" s="124" t="str">
        <f>IF(F62="","",'Settlement Account'!$A$2)</f>
        <v/>
      </c>
      <c r="C62" s="124" t="str">
        <f>IF('Cash Accounts for Strange Nets'!F25="","",'Cash Accounts for Strange Nets'!F25)</f>
        <v/>
      </c>
      <c r="D62" s="124" t="str">
        <f t="shared" si="1"/>
        <v/>
      </c>
      <c r="E62" s="124" t="str">
        <f t="shared" si="5"/>
        <v/>
      </c>
      <c r="F62" s="124" t="str">
        <f>IF('Cash Accounts for Strange Nets'!E25=0,"", 'Cash Accounts for Strange Nets'!E25)</f>
        <v/>
      </c>
      <c r="G62" s="127" t="str">
        <f t="shared" si="3"/>
        <v/>
      </c>
      <c r="H62" s="124" t="str">
        <f>IF('Cash Accounts for Strange Nets'!G25=0,"",'Cash Accounts for Strange Nets'!G25)</f>
        <v/>
      </c>
      <c r="I62" s="127" t="str">
        <f t="shared" si="4"/>
        <v/>
      </c>
    </row>
    <row r="63" spans="1:9" s="124" customFormat="1">
      <c r="A63" s="124" t="str">
        <f t="shared" si="0"/>
        <v/>
      </c>
      <c r="B63" s="124" t="str">
        <f>IF(F63="","",'Settlement Account'!$A$2)</f>
        <v/>
      </c>
      <c r="C63" s="124" t="str">
        <f>IF('Cash Accounts for Strange Nets'!F26="","",'Cash Accounts for Strange Nets'!F26)</f>
        <v/>
      </c>
      <c r="D63" s="124" t="str">
        <f t="shared" si="1"/>
        <v/>
      </c>
      <c r="E63" s="124" t="str">
        <f t="shared" si="5"/>
        <v/>
      </c>
      <c r="F63" s="124" t="str">
        <f>IF('Cash Accounts for Strange Nets'!E26=0,"", 'Cash Accounts for Strange Nets'!E26)</f>
        <v/>
      </c>
      <c r="G63" s="127" t="str">
        <f t="shared" si="3"/>
        <v/>
      </c>
      <c r="H63" s="124" t="str">
        <f>IF('Cash Accounts for Strange Nets'!G26=0,"",'Cash Accounts for Strange Nets'!G26)</f>
        <v/>
      </c>
      <c r="I63" s="127" t="str">
        <f t="shared" si="4"/>
        <v/>
      </c>
    </row>
    <row r="64" spans="1:9" s="124" customFormat="1">
      <c r="A64" s="124" t="str">
        <f t="shared" si="0"/>
        <v/>
      </c>
      <c r="B64" s="124" t="str">
        <f>IF(F64="","",'Settlement Account'!$A$2)</f>
        <v/>
      </c>
      <c r="C64" s="124" t="str">
        <f>IF('Cash Accounts for Strange Nets'!F27="","",'Cash Accounts for Strange Nets'!F27)</f>
        <v/>
      </c>
      <c r="D64" s="124" t="str">
        <f t="shared" si="1"/>
        <v/>
      </c>
      <c r="E64" s="124" t="str">
        <f t="shared" si="5"/>
        <v/>
      </c>
      <c r="F64" s="124" t="str">
        <f>IF('Cash Accounts for Strange Nets'!E27=0,"", 'Cash Accounts for Strange Nets'!E27)</f>
        <v/>
      </c>
      <c r="G64" s="127" t="str">
        <f t="shared" si="3"/>
        <v/>
      </c>
      <c r="H64" s="124" t="str">
        <f>IF('Cash Accounts for Strange Nets'!G27=0,"",'Cash Accounts for Strange Nets'!G27)</f>
        <v/>
      </c>
      <c r="I64" s="127" t="str">
        <f t="shared" si="4"/>
        <v/>
      </c>
    </row>
    <row r="65" spans="1:9" s="124" customFormat="1">
      <c r="A65" s="124" t="str">
        <f t="shared" si="0"/>
        <v/>
      </c>
      <c r="B65" s="124" t="str">
        <f>IF(F65="","",'Settlement Account'!$A$2)</f>
        <v/>
      </c>
      <c r="C65" s="124" t="str">
        <f>IF('Cash Accounts for Strange Nets'!F28="","",'Cash Accounts for Strange Nets'!F28)</f>
        <v/>
      </c>
      <c r="D65" s="124" t="str">
        <f t="shared" si="1"/>
        <v/>
      </c>
      <c r="E65" s="124" t="str">
        <f t="shared" si="5"/>
        <v/>
      </c>
      <c r="F65" s="124" t="str">
        <f>IF('Cash Accounts for Strange Nets'!E28=0,"", 'Cash Accounts for Strange Nets'!E28)</f>
        <v/>
      </c>
      <c r="G65" s="127" t="str">
        <f t="shared" si="3"/>
        <v/>
      </c>
      <c r="H65" s="124" t="str">
        <f>IF('Cash Accounts for Strange Nets'!G28=0,"",'Cash Accounts for Strange Nets'!G28)</f>
        <v/>
      </c>
      <c r="I65" s="127" t="str">
        <f t="shared" si="4"/>
        <v/>
      </c>
    </row>
    <row r="66" spans="1:9" s="124" customFormat="1">
      <c r="A66" s="124" t="str">
        <f t="shared" si="0"/>
        <v/>
      </c>
      <c r="B66" s="124" t="str">
        <f>IF(F66="","",'Settlement Account'!$A$2)</f>
        <v/>
      </c>
      <c r="C66" s="124" t="str">
        <f>IF('Cash Accounts for Strange Nets'!F29="","",'Cash Accounts for Strange Nets'!F29)</f>
        <v/>
      </c>
      <c r="D66" s="124" t="str">
        <f t="shared" si="1"/>
        <v/>
      </c>
      <c r="E66" s="124" t="str">
        <f t="shared" si="5"/>
        <v/>
      </c>
      <c r="F66" s="124" t="str">
        <f>IF('Cash Accounts for Strange Nets'!E29=0,"", 'Cash Accounts for Strange Nets'!E29)</f>
        <v/>
      </c>
      <c r="G66" s="127" t="str">
        <f t="shared" si="3"/>
        <v/>
      </c>
      <c r="H66" s="124" t="str">
        <f>IF('Cash Accounts for Strange Nets'!G29=0,"",'Cash Accounts for Strange Nets'!G29)</f>
        <v/>
      </c>
      <c r="I66" s="127" t="str">
        <f t="shared" si="4"/>
        <v/>
      </c>
    </row>
    <row r="67" spans="1:9" s="124" customFormat="1">
      <c r="A67" s="124" t="str">
        <f t="shared" ref="A67:A130" si="6">IF(F67="","","ECAG")</f>
        <v/>
      </c>
      <c r="B67" s="124" t="str">
        <f>IF(F67="","",'Settlement Account'!$A$2)</f>
        <v/>
      </c>
      <c r="C67" s="124" t="str">
        <f>IF('Cash Accounts for Strange Nets'!F30="","",'Cash Accounts for Strange Nets'!F30)</f>
        <v/>
      </c>
      <c r="D67" s="124" t="str">
        <f t="shared" ref="D67:D130" si="7">IF(LEN(F67)=5,"BBK",IF(LEN(F67)=6,"ESC",IF(LEN(F67)=11,"CBL","")))</f>
        <v/>
      </c>
      <c r="E67" s="124" t="str">
        <f t="shared" si="5"/>
        <v/>
      </c>
      <c r="F67" s="124" t="str">
        <f>IF('Cash Accounts for Strange Nets'!E30=0,"", 'Cash Accounts for Strange Nets'!E30)</f>
        <v/>
      </c>
      <c r="G67" s="127" t="str">
        <f t="shared" ref="G67:G130" si="8">IF(F67="","","ACCOUNT SPONSOR")</f>
        <v/>
      </c>
      <c r="H67" s="124" t="str">
        <f>IF('Cash Accounts for Strange Nets'!G30=0,"",'Cash Accounts for Strange Nets'!G30)</f>
        <v/>
      </c>
      <c r="I67" s="127" t="str">
        <f t="shared" ref="I67:I130" si="9">IF(F67="","","FINANCIAL")</f>
        <v/>
      </c>
    </row>
    <row r="68" spans="1:9" s="124" customFormat="1">
      <c r="A68" s="124" t="str">
        <f t="shared" si="6"/>
        <v/>
      </c>
      <c r="B68" s="124" t="str">
        <f>IF(F68="","",'Settlement Account'!$A$2)</f>
        <v/>
      </c>
      <c r="C68" s="124" t="str">
        <f>IF('Cash Accounts for Strange Nets'!F31="","",'Cash Accounts for Strange Nets'!F31)</f>
        <v/>
      </c>
      <c r="D68" s="124" t="str">
        <f t="shared" si="7"/>
        <v/>
      </c>
      <c r="E68" s="124" t="str">
        <f t="shared" si="5"/>
        <v/>
      </c>
      <c r="F68" s="124" t="str">
        <f>IF('Cash Accounts for Strange Nets'!E31=0,"", 'Cash Accounts for Strange Nets'!E31)</f>
        <v/>
      </c>
      <c r="G68" s="127" t="str">
        <f t="shared" si="8"/>
        <v/>
      </c>
      <c r="H68" s="124" t="str">
        <f>IF('Cash Accounts for Strange Nets'!G31=0,"",'Cash Accounts for Strange Nets'!G31)</f>
        <v/>
      </c>
      <c r="I68" s="127" t="str">
        <f t="shared" si="9"/>
        <v/>
      </c>
    </row>
    <row r="69" spans="1:9" s="124" customFormat="1">
      <c r="A69" s="124" t="str">
        <f t="shared" si="6"/>
        <v/>
      </c>
      <c r="B69" s="124" t="str">
        <f>IF(F69="","",'Settlement Account'!$A$2)</f>
        <v/>
      </c>
      <c r="C69" s="124" t="str">
        <f>IF('Cash Accounts for Strange Nets'!F32="","",'Cash Accounts for Strange Nets'!F32)</f>
        <v/>
      </c>
      <c r="D69" s="124" t="str">
        <f t="shared" si="7"/>
        <v/>
      </c>
      <c r="E69" s="124" t="str">
        <f t="shared" si="5"/>
        <v/>
      </c>
      <c r="F69" s="124" t="str">
        <f>IF('Cash Accounts for Strange Nets'!E32=0,"", 'Cash Accounts for Strange Nets'!E32)</f>
        <v/>
      </c>
      <c r="G69" s="127" t="str">
        <f t="shared" si="8"/>
        <v/>
      </c>
      <c r="H69" s="124" t="str">
        <f>IF('Cash Accounts for Strange Nets'!G32=0,"",'Cash Accounts for Strange Nets'!G32)</f>
        <v/>
      </c>
      <c r="I69" s="127" t="str">
        <f t="shared" si="9"/>
        <v/>
      </c>
    </row>
    <row r="70" spans="1:9" s="124" customFormat="1">
      <c r="A70" s="124" t="str">
        <f t="shared" si="6"/>
        <v/>
      </c>
      <c r="B70" s="124" t="str">
        <f>IF(F70="","",'Settlement Account'!$A$2)</f>
        <v/>
      </c>
      <c r="C70" s="124" t="str">
        <f>IF('Cash Accounts for Strange Nets'!F33="","",'Cash Accounts for Strange Nets'!F33)</f>
        <v/>
      </c>
      <c r="D70" s="124" t="str">
        <f t="shared" si="7"/>
        <v/>
      </c>
      <c r="E70" s="124" t="str">
        <f t="shared" si="5"/>
        <v/>
      </c>
      <c r="F70" s="124" t="str">
        <f>IF('Cash Accounts for Strange Nets'!E33=0,"", 'Cash Accounts for Strange Nets'!E33)</f>
        <v/>
      </c>
      <c r="G70" s="127" t="str">
        <f t="shared" si="8"/>
        <v/>
      </c>
      <c r="H70" s="124" t="str">
        <f>IF('Cash Accounts for Strange Nets'!G33=0,"",'Cash Accounts for Strange Nets'!G33)</f>
        <v/>
      </c>
      <c r="I70" s="127" t="str">
        <f t="shared" si="9"/>
        <v/>
      </c>
    </row>
    <row r="71" spans="1:9" s="124" customFormat="1">
      <c r="A71" s="124" t="str">
        <f t="shared" si="6"/>
        <v/>
      </c>
      <c r="B71" s="124" t="str">
        <f>IF(F71="","",'Settlement Account'!$A$2)</f>
        <v/>
      </c>
      <c r="C71" s="124" t="str">
        <f>IF('Cash Accounts for Strange Nets'!F34="","",'Cash Accounts for Strange Nets'!F34)</f>
        <v/>
      </c>
      <c r="D71" s="124" t="str">
        <f t="shared" si="7"/>
        <v/>
      </c>
      <c r="E71" s="124" t="str">
        <f t="shared" si="5"/>
        <v/>
      </c>
      <c r="F71" s="124" t="str">
        <f>IF('Cash Accounts for Strange Nets'!E34=0,"", 'Cash Accounts for Strange Nets'!E34)</f>
        <v/>
      </c>
      <c r="G71" s="127" t="str">
        <f t="shared" si="8"/>
        <v/>
      </c>
      <c r="H71" s="124" t="str">
        <f>IF('Cash Accounts for Strange Nets'!G34=0,"",'Cash Accounts for Strange Nets'!G34)</f>
        <v/>
      </c>
      <c r="I71" s="127" t="str">
        <f t="shared" si="9"/>
        <v/>
      </c>
    </row>
    <row r="72" spans="1:9" s="124" customFormat="1">
      <c r="A72" s="124" t="str">
        <f t="shared" si="6"/>
        <v/>
      </c>
      <c r="B72" s="124" t="str">
        <f>IF(F72="","",'Settlement Account'!$A$2)</f>
        <v/>
      </c>
      <c r="C72" s="124" t="str">
        <f>IF('Cash Accounts for Strange Nets'!F35="","",'Cash Accounts for Strange Nets'!F35)</f>
        <v/>
      </c>
      <c r="D72" s="124" t="str">
        <f t="shared" si="7"/>
        <v/>
      </c>
      <c r="E72" s="124" t="str">
        <f t="shared" si="5"/>
        <v/>
      </c>
      <c r="F72" s="124" t="str">
        <f>IF('Cash Accounts for Strange Nets'!E35=0,"", 'Cash Accounts for Strange Nets'!E35)</f>
        <v/>
      </c>
      <c r="G72" s="127" t="str">
        <f t="shared" si="8"/>
        <v/>
      </c>
      <c r="H72" s="124" t="str">
        <f>IF('Cash Accounts for Strange Nets'!G35=0,"",'Cash Accounts for Strange Nets'!G35)</f>
        <v/>
      </c>
      <c r="I72" s="127" t="str">
        <f t="shared" si="9"/>
        <v/>
      </c>
    </row>
    <row r="73" spans="1:9" s="124" customFormat="1">
      <c r="A73" s="124" t="str">
        <f t="shared" si="6"/>
        <v/>
      </c>
      <c r="B73" s="124" t="str">
        <f>IF(F73="","",'Settlement Account'!$A$2)</f>
        <v/>
      </c>
      <c r="C73" s="124" t="str">
        <f>IF('Cash Accounts for Strange Nets'!F36="","",'Cash Accounts for Strange Nets'!F36)</f>
        <v/>
      </c>
      <c r="D73" s="124" t="str">
        <f t="shared" si="7"/>
        <v/>
      </c>
      <c r="E73" s="124" t="str">
        <f t="shared" si="5"/>
        <v/>
      </c>
      <c r="F73" s="124" t="str">
        <f>IF('Cash Accounts for Strange Nets'!E36=0,"", 'Cash Accounts for Strange Nets'!E36)</f>
        <v/>
      </c>
      <c r="G73" s="127" t="str">
        <f t="shared" si="8"/>
        <v/>
      </c>
      <c r="H73" s="124" t="str">
        <f>IF('Cash Accounts for Strange Nets'!G36=0,"",'Cash Accounts for Strange Nets'!G36)</f>
        <v/>
      </c>
      <c r="I73" s="127" t="str">
        <f t="shared" si="9"/>
        <v/>
      </c>
    </row>
    <row r="74" spans="1:9" s="124" customFormat="1">
      <c r="A74" s="124" t="str">
        <f t="shared" si="6"/>
        <v/>
      </c>
      <c r="B74" s="124" t="str">
        <f>IF(F74="","",'Settlement Account'!$A$2)</f>
        <v/>
      </c>
      <c r="C74" s="124" t="str">
        <f>IF('Cash Accounts for Strange Nets'!F37="","",'Cash Accounts for Strange Nets'!F37)</f>
        <v/>
      </c>
      <c r="D74" s="124" t="str">
        <f t="shared" si="7"/>
        <v/>
      </c>
      <c r="E74" s="124" t="str">
        <f t="shared" si="5"/>
        <v/>
      </c>
      <c r="F74" s="124" t="str">
        <f>IF('Cash Accounts for Strange Nets'!E37=0,"", 'Cash Accounts for Strange Nets'!E37)</f>
        <v/>
      </c>
      <c r="G74" s="127" t="str">
        <f t="shared" si="8"/>
        <v/>
      </c>
      <c r="H74" s="124" t="str">
        <f>IF('Cash Accounts for Strange Nets'!G37=0,"",'Cash Accounts for Strange Nets'!G37)</f>
        <v/>
      </c>
      <c r="I74" s="127" t="str">
        <f t="shared" si="9"/>
        <v/>
      </c>
    </row>
    <row r="75" spans="1:9" s="124" customFormat="1">
      <c r="A75" s="124" t="str">
        <f t="shared" si="6"/>
        <v/>
      </c>
      <c r="B75" s="124" t="str">
        <f>IF(F75="","",'Settlement Account'!$A$2)</f>
        <v/>
      </c>
      <c r="C75" s="124" t="str">
        <f>IF('Cash Accounts for Strange Nets'!F38="","",'Cash Accounts for Strange Nets'!F38)</f>
        <v/>
      </c>
      <c r="D75" s="124" t="str">
        <f t="shared" si="7"/>
        <v/>
      </c>
      <c r="E75" s="124" t="str">
        <f t="shared" si="5"/>
        <v/>
      </c>
      <c r="F75" s="124" t="str">
        <f>IF('Cash Accounts for Strange Nets'!E38=0,"", 'Cash Accounts for Strange Nets'!E38)</f>
        <v/>
      </c>
      <c r="G75" s="127" t="str">
        <f t="shared" si="8"/>
        <v/>
      </c>
      <c r="H75" s="124" t="str">
        <f>IF('Cash Accounts for Strange Nets'!G38=0,"",'Cash Accounts for Strange Nets'!G38)</f>
        <v/>
      </c>
      <c r="I75" s="127" t="str">
        <f t="shared" si="9"/>
        <v/>
      </c>
    </row>
    <row r="76" spans="1:9" s="124" customFormat="1">
      <c r="A76" s="124" t="str">
        <f t="shared" si="6"/>
        <v/>
      </c>
      <c r="B76" s="124" t="str">
        <f>IF(F76="","",'Settlement Account'!$A$2)</f>
        <v/>
      </c>
      <c r="C76" s="124" t="str">
        <f>IF('Cash Accounts for Strange Nets'!F39="","",'Cash Accounts for Strange Nets'!F39)</f>
        <v/>
      </c>
      <c r="D76" s="124" t="str">
        <f t="shared" si="7"/>
        <v/>
      </c>
      <c r="E76" s="124" t="str">
        <f t="shared" si="5"/>
        <v/>
      </c>
      <c r="F76" s="124" t="str">
        <f>IF('Cash Accounts for Strange Nets'!E39=0,"", 'Cash Accounts for Strange Nets'!E39)</f>
        <v/>
      </c>
      <c r="G76" s="127" t="str">
        <f t="shared" si="8"/>
        <v/>
      </c>
      <c r="H76" s="124" t="str">
        <f>IF('Cash Accounts for Strange Nets'!G39=0,"",'Cash Accounts for Strange Nets'!G39)</f>
        <v/>
      </c>
      <c r="I76" s="127" t="str">
        <f t="shared" si="9"/>
        <v/>
      </c>
    </row>
    <row r="77" spans="1:9" s="124" customFormat="1">
      <c r="A77" s="124" t="str">
        <f t="shared" si="6"/>
        <v/>
      </c>
      <c r="B77" s="124" t="str">
        <f>IF(F77="","",'Settlement Account'!$A$2)</f>
        <v/>
      </c>
      <c r="C77" s="124" t="str">
        <f>IF('Cash Accounts for Strange Nets'!F40="","",'Cash Accounts for Strange Nets'!F40)</f>
        <v/>
      </c>
      <c r="D77" s="124" t="str">
        <f t="shared" si="7"/>
        <v/>
      </c>
      <c r="E77" s="124" t="str">
        <f t="shared" si="5"/>
        <v/>
      </c>
      <c r="F77" s="124" t="str">
        <f>IF('Cash Accounts for Strange Nets'!E40=0,"", 'Cash Accounts for Strange Nets'!E40)</f>
        <v/>
      </c>
      <c r="G77" s="127" t="str">
        <f t="shared" si="8"/>
        <v/>
      </c>
      <c r="H77" s="124" t="str">
        <f>IF('Cash Accounts for Strange Nets'!G40=0,"",'Cash Accounts for Strange Nets'!G40)</f>
        <v/>
      </c>
      <c r="I77" s="127" t="str">
        <f t="shared" si="9"/>
        <v/>
      </c>
    </row>
    <row r="78" spans="1:9" s="124" customFormat="1">
      <c r="A78" s="124" t="str">
        <f t="shared" si="6"/>
        <v/>
      </c>
      <c r="B78" s="124" t="str">
        <f>IF(F78="","",'Settlement Account'!$A$2)</f>
        <v/>
      </c>
      <c r="C78" s="124" t="str">
        <f>IF('Cash Accounts for Strange Nets'!F41="","",'Cash Accounts for Strange Nets'!F41)</f>
        <v/>
      </c>
      <c r="D78" s="124" t="str">
        <f t="shared" si="7"/>
        <v/>
      </c>
      <c r="E78" s="124" t="str">
        <f t="shared" si="5"/>
        <v/>
      </c>
      <c r="F78" s="124" t="str">
        <f>IF('Cash Accounts for Strange Nets'!E41=0,"", 'Cash Accounts for Strange Nets'!E41)</f>
        <v/>
      </c>
      <c r="G78" s="127" t="str">
        <f t="shared" si="8"/>
        <v/>
      </c>
      <c r="H78" s="124" t="str">
        <f>IF('Cash Accounts for Strange Nets'!G41=0,"",'Cash Accounts for Strange Nets'!G41)</f>
        <v/>
      </c>
      <c r="I78" s="127" t="str">
        <f t="shared" si="9"/>
        <v/>
      </c>
    </row>
    <row r="79" spans="1:9" s="124" customFormat="1">
      <c r="A79" s="124" t="str">
        <f t="shared" si="6"/>
        <v/>
      </c>
      <c r="B79" s="124" t="str">
        <f>IF(F79="","",'Settlement Account'!$A$2)</f>
        <v/>
      </c>
      <c r="C79" s="124" t="str">
        <f>IF('Cash Accounts for Strange Nets'!F42="","",'Cash Accounts for Strange Nets'!F42)</f>
        <v/>
      </c>
      <c r="D79" s="124" t="str">
        <f t="shared" si="7"/>
        <v/>
      </c>
      <c r="E79" s="124" t="str">
        <f t="shared" si="5"/>
        <v/>
      </c>
      <c r="F79" s="124" t="str">
        <f>IF('Cash Accounts for Strange Nets'!E42=0,"", 'Cash Accounts for Strange Nets'!E42)</f>
        <v/>
      </c>
      <c r="G79" s="127" t="str">
        <f t="shared" si="8"/>
        <v/>
      </c>
      <c r="H79" s="124" t="str">
        <f>IF('Cash Accounts for Strange Nets'!G42=0,"",'Cash Accounts for Strange Nets'!G42)</f>
        <v/>
      </c>
      <c r="I79" s="127" t="str">
        <f t="shared" si="9"/>
        <v/>
      </c>
    </row>
    <row r="80" spans="1:9" s="124" customFormat="1">
      <c r="A80" s="124" t="str">
        <f t="shared" si="6"/>
        <v/>
      </c>
      <c r="B80" s="124" t="str">
        <f>IF(F80="","",'Settlement Account'!$A$2)</f>
        <v/>
      </c>
      <c r="C80" s="124" t="str">
        <f>IF('Cash Accounts for Strange Nets'!I4="","",'Cash Accounts for Strange Nets'!I4)</f>
        <v/>
      </c>
      <c r="D80" s="124" t="str">
        <f t="shared" si="7"/>
        <v/>
      </c>
      <c r="E80" s="124" t="str">
        <f>IF(F80="","","CHF")</f>
        <v/>
      </c>
      <c r="F80" s="124" t="str">
        <f>IF('Cash Accounts for Strange Nets'!H4=0,"", 'Cash Accounts for Strange Nets'!H4)</f>
        <v/>
      </c>
      <c r="G80" s="127" t="str">
        <f t="shared" si="8"/>
        <v/>
      </c>
      <c r="H80" s="124" t="str">
        <f>IF('Cash Accounts for Strange Nets'!J4=0,"",'Cash Accounts for Strange Nets'!J4)</f>
        <v/>
      </c>
      <c r="I80" s="127" t="str">
        <f t="shared" si="9"/>
        <v/>
      </c>
    </row>
    <row r="81" spans="1:9" s="124" customFormat="1">
      <c r="A81" s="124" t="str">
        <f t="shared" si="6"/>
        <v/>
      </c>
      <c r="B81" s="124" t="str">
        <f>IF(F81="","",'Settlement Account'!$A$2)</f>
        <v/>
      </c>
      <c r="C81" s="124" t="str">
        <f>IF('Cash Accounts for Strange Nets'!I5="","",'Cash Accounts for Strange Nets'!I5)</f>
        <v/>
      </c>
      <c r="D81" s="124" t="str">
        <f t="shared" si="7"/>
        <v/>
      </c>
      <c r="E81" s="124" t="str">
        <f t="shared" ref="E81:E144" si="10">IF(F81="","","CHF")</f>
        <v/>
      </c>
      <c r="F81" s="124" t="str">
        <f>IF('Cash Accounts for Strange Nets'!H5=0,"", 'Cash Accounts for Strange Nets'!H5)</f>
        <v/>
      </c>
      <c r="G81" s="127" t="str">
        <f t="shared" si="8"/>
        <v/>
      </c>
      <c r="H81" s="124" t="str">
        <f>IF('Cash Accounts for Strange Nets'!J5=0,"",'Cash Accounts for Strange Nets'!J5)</f>
        <v/>
      </c>
      <c r="I81" s="127" t="str">
        <f t="shared" si="9"/>
        <v/>
      </c>
    </row>
    <row r="82" spans="1:9" s="124" customFormat="1">
      <c r="A82" s="124" t="str">
        <f t="shared" si="6"/>
        <v/>
      </c>
      <c r="B82" s="124" t="str">
        <f>IF(F82="","",'Settlement Account'!$A$2)</f>
        <v/>
      </c>
      <c r="C82" s="124" t="str">
        <f>IF('Cash Accounts for Strange Nets'!I6="","",'Cash Accounts for Strange Nets'!I6)</f>
        <v/>
      </c>
      <c r="D82" s="124" t="str">
        <f t="shared" si="7"/>
        <v/>
      </c>
      <c r="E82" s="124" t="str">
        <f t="shared" si="10"/>
        <v/>
      </c>
      <c r="F82" s="124" t="str">
        <f>IF('Cash Accounts for Strange Nets'!H6=0,"", 'Cash Accounts for Strange Nets'!H6)</f>
        <v/>
      </c>
      <c r="G82" s="127" t="str">
        <f t="shared" si="8"/>
        <v/>
      </c>
      <c r="H82" s="124" t="str">
        <f>IF('Cash Accounts for Strange Nets'!J6=0,"",'Cash Accounts for Strange Nets'!J6)</f>
        <v/>
      </c>
      <c r="I82" s="127" t="str">
        <f t="shared" si="9"/>
        <v/>
      </c>
    </row>
    <row r="83" spans="1:9" s="124" customFormat="1">
      <c r="A83" s="124" t="str">
        <f t="shared" si="6"/>
        <v/>
      </c>
      <c r="B83" s="124" t="str">
        <f>IF(F83="","",'Settlement Account'!$A$2)</f>
        <v/>
      </c>
      <c r="C83" s="124" t="str">
        <f>IF('Cash Accounts for Strange Nets'!I7="","",'Cash Accounts for Strange Nets'!I7)</f>
        <v/>
      </c>
      <c r="D83" s="124" t="str">
        <f t="shared" si="7"/>
        <v/>
      </c>
      <c r="E83" s="124" t="str">
        <f t="shared" si="10"/>
        <v/>
      </c>
      <c r="F83" s="124" t="str">
        <f>IF('Cash Accounts for Strange Nets'!H7=0,"", 'Cash Accounts for Strange Nets'!H7)</f>
        <v/>
      </c>
      <c r="G83" s="127" t="str">
        <f t="shared" si="8"/>
        <v/>
      </c>
      <c r="H83" s="124" t="str">
        <f>IF('Cash Accounts for Strange Nets'!J7=0,"",'Cash Accounts for Strange Nets'!J7)</f>
        <v/>
      </c>
      <c r="I83" s="127" t="str">
        <f t="shared" si="9"/>
        <v/>
      </c>
    </row>
    <row r="84" spans="1:9" s="124" customFormat="1">
      <c r="A84" s="124" t="str">
        <f t="shared" si="6"/>
        <v/>
      </c>
      <c r="B84" s="124" t="str">
        <f>IF(F84="","",'Settlement Account'!$A$2)</f>
        <v/>
      </c>
      <c r="C84" s="124" t="str">
        <f>IF('Cash Accounts for Strange Nets'!I8="","",'Cash Accounts for Strange Nets'!I8)</f>
        <v/>
      </c>
      <c r="D84" s="124" t="str">
        <f t="shared" si="7"/>
        <v/>
      </c>
      <c r="E84" s="124" t="str">
        <f t="shared" si="10"/>
        <v/>
      </c>
      <c r="F84" s="124" t="str">
        <f>IF('Cash Accounts for Strange Nets'!H8=0,"", 'Cash Accounts for Strange Nets'!H8)</f>
        <v/>
      </c>
      <c r="G84" s="127" t="str">
        <f t="shared" si="8"/>
        <v/>
      </c>
      <c r="H84" s="124" t="str">
        <f>IF('Cash Accounts for Strange Nets'!J8=0,"",'Cash Accounts for Strange Nets'!J8)</f>
        <v/>
      </c>
      <c r="I84" s="127" t="str">
        <f t="shared" si="9"/>
        <v/>
      </c>
    </row>
    <row r="85" spans="1:9" s="124" customFormat="1">
      <c r="A85" s="124" t="str">
        <f t="shared" si="6"/>
        <v/>
      </c>
      <c r="B85" s="124" t="str">
        <f>IF(F85="","",'Settlement Account'!$A$2)</f>
        <v/>
      </c>
      <c r="C85" s="124" t="str">
        <f>IF('Cash Accounts for Strange Nets'!I9="","",'Cash Accounts for Strange Nets'!I9)</f>
        <v/>
      </c>
      <c r="D85" s="124" t="str">
        <f t="shared" si="7"/>
        <v/>
      </c>
      <c r="E85" s="124" t="str">
        <f t="shared" si="10"/>
        <v/>
      </c>
      <c r="F85" s="124" t="str">
        <f>IF('Cash Accounts for Strange Nets'!H9=0,"", 'Cash Accounts for Strange Nets'!H9)</f>
        <v/>
      </c>
      <c r="G85" s="127" t="str">
        <f t="shared" si="8"/>
        <v/>
      </c>
      <c r="H85" s="124" t="str">
        <f>IF('Cash Accounts for Strange Nets'!J9=0,"",'Cash Accounts for Strange Nets'!J9)</f>
        <v/>
      </c>
      <c r="I85" s="127" t="str">
        <f t="shared" si="9"/>
        <v/>
      </c>
    </row>
    <row r="86" spans="1:9" s="124" customFormat="1">
      <c r="A86" s="124" t="str">
        <f t="shared" si="6"/>
        <v/>
      </c>
      <c r="B86" s="124" t="str">
        <f>IF(F86="","",'Settlement Account'!$A$2)</f>
        <v/>
      </c>
      <c r="C86" s="124" t="str">
        <f>IF('Cash Accounts for Strange Nets'!I10="","",'Cash Accounts for Strange Nets'!I10)</f>
        <v/>
      </c>
      <c r="D86" s="124" t="str">
        <f t="shared" si="7"/>
        <v/>
      </c>
      <c r="E86" s="124" t="str">
        <f t="shared" si="10"/>
        <v/>
      </c>
      <c r="F86" s="124" t="str">
        <f>IF('Cash Accounts for Strange Nets'!H10=0,"", 'Cash Accounts for Strange Nets'!H10)</f>
        <v/>
      </c>
      <c r="G86" s="127" t="str">
        <f t="shared" si="8"/>
        <v/>
      </c>
      <c r="H86" s="124" t="str">
        <f>IF('Cash Accounts for Strange Nets'!J10=0,"",'Cash Accounts for Strange Nets'!J10)</f>
        <v/>
      </c>
      <c r="I86" s="127" t="str">
        <f t="shared" si="9"/>
        <v/>
      </c>
    </row>
    <row r="87" spans="1:9" s="124" customFormat="1">
      <c r="A87" s="124" t="str">
        <f t="shared" si="6"/>
        <v/>
      </c>
      <c r="B87" s="124" t="str">
        <f>IF(F87="","",'Settlement Account'!$A$2)</f>
        <v/>
      </c>
      <c r="C87" s="124" t="str">
        <f>IF('Cash Accounts for Strange Nets'!I11="","",'Cash Accounts for Strange Nets'!I11)</f>
        <v/>
      </c>
      <c r="D87" s="124" t="str">
        <f t="shared" si="7"/>
        <v/>
      </c>
      <c r="E87" s="124" t="str">
        <f t="shared" si="10"/>
        <v/>
      </c>
      <c r="F87" s="124" t="str">
        <f>IF('Cash Accounts for Strange Nets'!H11=0,"", 'Cash Accounts for Strange Nets'!H11)</f>
        <v/>
      </c>
      <c r="G87" s="127" t="str">
        <f t="shared" si="8"/>
        <v/>
      </c>
      <c r="H87" s="124" t="str">
        <f>IF('Cash Accounts for Strange Nets'!J11=0,"",'Cash Accounts for Strange Nets'!J11)</f>
        <v/>
      </c>
      <c r="I87" s="127" t="str">
        <f t="shared" si="9"/>
        <v/>
      </c>
    </row>
    <row r="88" spans="1:9" s="124" customFormat="1">
      <c r="A88" s="124" t="str">
        <f t="shared" si="6"/>
        <v/>
      </c>
      <c r="B88" s="124" t="str">
        <f>IF(F88="","",'Settlement Account'!$A$2)</f>
        <v/>
      </c>
      <c r="C88" s="124" t="str">
        <f>IF('Cash Accounts for Strange Nets'!I12="","",'Cash Accounts for Strange Nets'!I12)</f>
        <v/>
      </c>
      <c r="D88" s="124" t="str">
        <f t="shared" si="7"/>
        <v/>
      </c>
      <c r="E88" s="124" t="str">
        <f t="shared" si="10"/>
        <v/>
      </c>
      <c r="F88" s="124" t="str">
        <f>IF('Cash Accounts for Strange Nets'!H12=0,"", 'Cash Accounts for Strange Nets'!H12)</f>
        <v/>
      </c>
      <c r="G88" s="127" t="str">
        <f t="shared" si="8"/>
        <v/>
      </c>
      <c r="H88" s="124" t="str">
        <f>IF('Cash Accounts for Strange Nets'!J12=0,"",'Cash Accounts for Strange Nets'!J12)</f>
        <v/>
      </c>
      <c r="I88" s="127" t="str">
        <f t="shared" si="9"/>
        <v/>
      </c>
    </row>
    <row r="89" spans="1:9" s="124" customFormat="1">
      <c r="A89" s="124" t="str">
        <f t="shared" si="6"/>
        <v/>
      </c>
      <c r="B89" s="124" t="str">
        <f>IF(F89="","",'Settlement Account'!$A$2)</f>
        <v/>
      </c>
      <c r="C89" s="124" t="str">
        <f>IF('Cash Accounts for Strange Nets'!I13="","",'Cash Accounts for Strange Nets'!I13)</f>
        <v/>
      </c>
      <c r="D89" s="124" t="str">
        <f t="shared" si="7"/>
        <v/>
      </c>
      <c r="E89" s="124" t="str">
        <f t="shared" si="10"/>
        <v/>
      </c>
      <c r="F89" s="124" t="str">
        <f>IF('Cash Accounts for Strange Nets'!H13=0,"", 'Cash Accounts for Strange Nets'!H13)</f>
        <v/>
      </c>
      <c r="G89" s="127" t="str">
        <f t="shared" si="8"/>
        <v/>
      </c>
      <c r="H89" s="124" t="str">
        <f>IF('Cash Accounts for Strange Nets'!J13=0,"",'Cash Accounts for Strange Nets'!J13)</f>
        <v/>
      </c>
      <c r="I89" s="127" t="str">
        <f t="shared" si="9"/>
        <v/>
      </c>
    </row>
    <row r="90" spans="1:9" s="124" customFormat="1">
      <c r="A90" s="124" t="str">
        <f t="shared" si="6"/>
        <v/>
      </c>
      <c r="B90" s="124" t="str">
        <f>IF(F90="","",'Settlement Account'!$A$2)</f>
        <v/>
      </c>
      <c r="C90" s="124" t="str">
        <f>IF('Cash Accounts for Strange Nets'!I14="","",'Cash Accounts for Strange Nets'!I14)</f>
        <v/>
      </c>
      <c r="D90" s="124" t="str">
        <f t="shared" si="7"/>
        <v/>
      </c>
      <c r="E90" s="124" t="str">
        <f t="shared" si="10"/>
        <v/>
      </c>
      <c r="F90" s="124" t="str">
        <f>IF('Cash Accounts for Strange Nets'!H14=0,"", 'Cash Accounts for Strange Nets'!H14)</f>
        <v/>
      </c>
      <c r="G90" s="127" t="str">
        <f t="shared" si="8"/>
        <v/>
      </c>
      <c r="H90" s="124" t="str">
        <f>IF('Cash Accounts for Strange Nets'!J14=0,"",'Cash Accounts for Strange Nets'!J14)</f>
        <v/>
      </c>
      <c r="I90" s="127" t="str">
        <f t="shared" si="9"/>
        <v/>
      </c>
    </row>
    <row r="91" spans="1:9" s="124" customFormat="1">
      <c r="A91" s="124" t="str">
        <f t="shared" si="6"/>
        <v/>
      </c>
      <c r="B91" s="124" t="str">
        <f>IF(F91="","",'Settlement Account'!$A$2)</f>
        <v/>
      </c>
      <c r="C91" s="124" t="str">
        <f>IF('Cash Accounts for Strange Nets'!I15="","",'Cash Accounts for Strange Nets'!I15)</f>
        <v/>
      </c>
      <c r="D91" s="124" t="str">
        <f t="shared" si="7"/>
        <v/>
      </c>
      <c r="E91" s="124" t="str">
        <f t="shared" si="10"/>
        <v/>
      </c>
      <c r="F91" s="124" t="str">
        <f>IF('Cash Accounts for Strange Nets'!H15=0,"", 'Cash Accounts for Strange Nets'!H15)</f>
        <v/>
      </c>
      <c r="G91" s="127" t="str">
        <f t="shared" si="8"/>
        <v/>
      </c>
      <c r="H91" s="124" t="str">
        <f>IF('Cash Accounts for Strange Nets'!J15=0,"",'Cash Accounts for Strange Nets'!J15)</f>
        <v/>
      </c>
      <c r="I91" s="127" t="str">
        <f t="shared" si="9"/>
        <v/>
      </c>
    </row>
    <row r="92" spans="1:9" s="124" customFormat="1">
      <c r="A92" s="124" t="str">
        <f t="shared" si="6"/>
        <v/>
      </c>
      <c r="B92" s="124" t="str">
        <f>IF(F92="","",'Settlement Account'!$A$2)</f>
        <v/>
      </c>
      <c r="C92" s="124" t="str">
        <f>IF('Cash Accounts for Strange Nets'!I16="","",'Cash Accounts for Strange Nets'!I16)</f>
        <v/>
      </c>
      <c r="D92" s="124" t="str">
        <f t="shared" si="7"/>
        <v/>
      </c>
      <c r="E92" s="124" t="str">
        <f t="shared" si="10"/>
        <v/>
      </c>
      <c r="F92" s="124" t="str">
        <f>IF('Cash Accounts for Strange Nets'!H16=0,"", 'Cash Accounts for Strange Nets'!H16)</f>
        <v/>
      </c>
      <c r="G92" s="127" t="str">
        <f t="shared" si="8"/>
        <v/>
      </c>
      <c r="H92" s="124" t="str">
        <f>IF('Cash Accounts for Strange Nets'!J16=0,"",'Cash Accounts for Strange Nets'!J16)</f>
        <v/>
      </c>
      <c r="I92" s="127" t="str">
        <f t="shared" si="9"/>
        <v/>
      </c>
    </row>
    <row r="93" spans="1:9" s="124" customFormat="1">
      <c r="A93" s="124" t="str">
        <f t="shared" si="6"/>
        <v/>
      </c>
      <c r="B93" s="124" t="str">
        <f>IF(F93="","",'Settlement Account'!$A$2)</f>
        <v/>
      </c>
      <c r="C93" s="124" t="str">
        <f>IF('Cash Accounts for Strange Nets'!I17="","",'Cash Accounts for Strange Nets'!I17)</f>
        <v/>
      </c>
      <c r="D93" s="124" t="str">
        <f t="shared" si="7"/>
        <v/>
      </c>
      <c r="E93" s="124" t="str">
        <f t="shared" si="10"/>
        <v/>
      </c>
      <c r="F93" s="124" t="str">
        <f>IF('Cash Accounts for Strange Nets'!H17=0,"", 'Cash Accounts for Strange Nets'!H17)</f>
        <v/>
      </c>
      <c r="G93" s="127" t="str">
        <f t="shared" si="8"/>
        <v/>
      </c>
      <c r="H93" s="124" t="str">
        <f>IF('Cash Accounts for Strange Nets'!J17=0,"",'Cash Accounts for Strange Nets'!J17)</f>
        <v/>
      </c>
      <c r="I93" s="127" t="str">
        <f t="shared" si="9"/>
        <v/>
      </c>
    </row>
    <row r="94" spans="1:9" s="124" customFormat="1">
      <c r="A94" s="124" t="str">
        <f t="shared" si="6"/>
        <v/>
      </c>
      <c r="B94" s="124" t="str">
        <f>IF(F94="","",'Settlement Account'!$A$2)</f>
        <v/>
      </c>
      <c r="C94" s="124" t="str">
        <f>IF('Cash Accounts for Strange Nets'!I18="","",'Cash Accounts for Strange Nets'!I18)</f>
        <v/>
      </c>
      <c r="D94" s="124" t="str">
        <f t="shared" si="7"/>
        <v/>
      </c>
      <c r="E94" s="124" t="str">
        <f t="shared" si="10"/>
        <v/>
      </c>
      <c r="F94" s="124" t="str">
        <f>IF('Cash Accounts for Strange Nets'!H18=0,"", 'Cash Accounts for Strange Nets'!H18)</f>
        <v/>
      </c>
      <c r="G94" s="127" t="str">
        <f t="shared" si="8"/>
        <v/>
      </c>
      <c r="H94" s="124" t="str">
        <f>IF('Cash Accounts for Strange Nets'!J18=0,"",'Cash Accounts for Strange Nets'!J18)</f>
        <v/>
      </c>
      <c r="I94" s="127" t="str">
        <f t="shared" si="9"/>
        <v/>
      </c>
    </row>
    <row r="95" spans="1:9" s="124" customFormat="1">
      <c r="A95" s="124" t="str">
        <f t="shared" si="6"/>
        <v/>
      </c>
      <c r="B95" s="124" t="str">
        <f>IF(F95="","",'Settlement Account'!$A$2)</f>
        <v/>
      </c>
      <c r="C95" s="124" t="str">
        <f>IF('Cash Accounts for Strange Nets'!I19="","",'Cash Accounts for Strange Nets'!I19)</f>
        <v/>
      </c>
      <c r="D95" s="124" t="str">
        <f t="shared" si="7"/>
        <v/>
      </c>
      <c r="E95" s="124" t="str">
        <f t="shared" si="10"/>
        <v/>
      </c>
      <c r="F95" s="124" t="str">
        <f>IF('Cash Accounts for Strange Nets'!H19=0,"", 'Cash Accounts for Strange Nets'!H19)</f>
        <v/>
      </c>
      <c r="G95" s="127" t="str">
        <f t="shared" si="8"/>
        <v/>
      </c>
      <c r="H95" s="124" t="str">
        <f>IF('Cash Accounts for Strange Nets'!J19=0,"",'Cash Accounts for Strange Nets'!J19)</f>
        <v/>
      </c>
      <c r="I95" s="127" t="str">
        <f t="shared" si="9"/>
        <v/>
      </c>
    </row>
    <row r="96" spans="1:9" s="124" customFormat="1">
      <c r="A96" s="124" t="str">
        <f t="shared" si="6"/>
        <v/>
      </c>
      <c r="B96" s="124" t="str">
        <f>IF(F96="","",'Settlement Account'!$A$2)</f>
        <v/>
      </c>
      <c r="C96" s="124" t="str">
        <f>IF('Cash Accounts for Strange Nets'!I20="","",'Cash Accounts for Strange Nets'!I20)</f>
        <v/>
      </c>
      <c r="D96" s="124" t="str">
        <f t="shared" si="7"/>
        <v/>
      </c>
      <c r="E96" s="124" t="str">
        <f t="shared" si="10"/>
        <v/>
      </c>
      <c r="F96" s="124" t="str">
        <f>IF('Cash Accounts for Strange Nets'!H20=0,"", 'Cash Accounts for Strange Nets'!H20)</f>
        <v/>
      </c>
      <c r="G96" s="127" t="str">
        <f t="shared" si="8"/>
        <v/>
      </c>
      <c r="H96" s="124" t="str">
        <f>IF('Cash Accounts for Strange Nets'!J20=0,"",'Cash Accounts for Strange Nets'!J20)</f>
        <v/>
      </c>
      <c r="I96" s="127" t="str">
        <f t="shared" si="9"/>
        <v/>
      </c>
    </row>
    <row r="97" spans="1:9" s="124" customFormat="1">
      <c r="A97" s="124" t="str">
        <f t="shared" si="6"/>
        <v/>
      </c>
      <c r="B97" s="124" t="str">
        <f>IF(F97="","",'Settlement Account'!$A$2)</f>
        <v/>
      </c>
      <c r="C97" s="124" t="str">
        <f>IF('Cash Accounts for Strange Nets'!I21="","",'Cash Accounts for Strange Nets'!I21)</f>
        <v/>
      </c>
      <c r="D97" s="124" t="str">
        <f t="shared" si="7"/>
        <v/>
      </c>
      <c r="E97" s="124" t="str">
        <f t="shared" si="10"/>
        <v/>
      </c>
      <c r="F97" s="124" t="str">
        <f>IF('Cash Accounts for Strange Nets'!H21=0,"", 'Cash Accounts for Strange Nets'!H21)</f>
        <v/>
      </c>
      <c r="G97" s="127" t="str">
        <f t="shared" si="8"/>
        <v/>
      </c>
      <c r="H97" s="124" t="str">
        <f>IF('Cash Accounts for Strange Nets'!J21=0,"",'Cash Accounts for Strange Nets'!J21)</f>
        <v/>
      </c>
      <c r="I97" s="127" t="str">
        <f t="shared" si="9"/>
        <v/>
      </c>
    </row>
    <row r="98" spans="1:9" s="124" customFormat="1">
      <c r="A98" s="124" t="str">
        <f t="shared" si="6"/>
        <v/>
      </c>
      <c r="B98" s="124" t="str">
        <f>IF(F98="","",'Settlement Account'!$A$2)</f>
        <v/>
      </c>
      <c r="C98" s="124" t="str">
        <f>IF('Cash Accounts for Strange Nets'!I22="","",'Cash Accounts for Strange Nets'!I22)</f>
        <v/>
      </c>
      <c r="D98" s="124" t="str">
        <f t="shared" si="7"/>
        <v/>
      </c>
      <c r="E98" s="124" t="str">
        <f t="shared" si="10"/>
        <v/>
      </c>
      <c r="F98" s="124" t="str">
        <f>IF('Cash Accounts for Strange Nets'!H22=0,"", 'Cash Accounts for Strange Nets'!H22)</f>
        <v/>
      </c>
      <c r="G98" s="127" t="str">
        <f t="shared" si="8"/>
        <v/>
      </c>
      <c r="H98" s="124" t="str">
        <f>IF('Cash Accounts for Strange Nets'!J22=0,"",'Cash Accounts for Strange Nets'!J22)</f>
        <v/>
      </c>
      <c r="I98" s="127" t="str">
        <f t="shared" si="9"/>
        <v/>
      </c>
    </row>
    <row r="99" spans="1:9" s="124" customFormat="1">
      <c r="A99" s="124" t="str">
        <f t="shared" si="6"/>
        <v/>
      </c>
      <c r="B99" s="124" t="str">
        <f>IF(F99="","",'Settlement Account'!$A$2)</f>
        <v/>
      </c>
      <c r="C99" s="124" t="str">
        <f>IF('Cash Accounts for Strange Nets'!I23="","",'Cash Accounts for Strange Nets'!I23)</f>
        <v/>
      </c>
      <c r="D99" s="124" t="str">
        <f t="shared" si="7"/>
        <v/>
      </c>
      <c r="E99" s="124" t="str">
        <f t="shared" si="10"/>
        <v/>
      </c>
      <c r="F99" s="124" t="str">
        <f>IF('Cash Accounts for Strange Nets'!H23=0,"", 'Cash Accounts for Strange Nets'!H23)</f>
        <v/>
      </c>
      <c r="G99" s="127" t="str">
        <f t="shared" si="8"/>
        <v/>
      </c>
      <c r="H99" s="124" t="str">
        <f>IF('Cash Accounts for Strange Nets'!J23=0,"",'Cash Accounts for Strange Nets'!J23)</f>
        <v/>
      </c>
      <c r="I99" s="127" t="str">
        <f t="shared" si="9"/>
        <v/>
      </c>
    </row>
    <row r="100" spans="1:9" s="124" customFormat="1">
      <c r="A100" s="124" t="str">
        <f t="shared" si="6"/>
        <v/>
      </c>
      <c r="B100" s="124" t="str">
        <f>IF(F100="","",'Settlement Account'!$A$2)</f>
        <v/>
      </c>
      <c r="C100" s="124" t="str">
        <f>IF('Cash Accounts for Strange Nets'!I24="","",'Cash Accounts for Strange Nets'!I24)</f>
        <v/>
      </c>
      <c r="D100" s="124" t="str">
        <f t="shared" si="7"/>
        <v/>
      </c>
      <c r="E100" s="124" t="str">
        <f t="shared" si="10"/>
        <v/>
      </c>
      <c r="F100" s="124" t="str">
        <f>IF('Cash Accounts for Strange Nets'!H24=0,"", 'Cash Accounts for Strange Nets'!H24)</f>
        <v/>
      </c>
      <c r="G100" s="127" t="str">
        <f t="shared" si="8"/>
        <v/>
      </c>
      <c r="H100" s="124" t="str">
        <f>IF('Cash Accounts for Strange Nets'!J24=0,"",'Cash Accounts for Strange Nets'!J24)</f>
        <v/>
      </c>
      <c r="I100" s="127" t="str">
        <f t="shared" si="9"/>
        <v/>
      </c>
    </row>
    <row r="101" spans="1:9" s="124" customFormat="1">
      <c r="A101" s="124" t="str">
        <f t="shared" si="6"/>
        <v/>
      </c>
      <c r="B101" s="124" t="str">
        <f>IF(F101="","",'Settlement Account'!$A$2)</f>
        <v/>
      </c>
      <c r="C101" s="124" t="str">
        <f>IF('Cash Accounts for Strange Nets'!I25="","",'Cash Accounts for Strange Nets'!I25)</f>
        <v/>
      </c>
      <c r="D101" s="124" t="str">
        <f t="shared" si="7"/>
        <v/>
      </c>
      <c r="E101" s="124" t="str">
        <f t="shared" si="10"/>
        <v/>
      </c>
      <c r="F101" s="124" t="str">
        <f>IF('Cash Accounts for Strange Nets'!H25=0,"", 'Cash Accounts for Strange Nets'!H25)</f>
        <v/>
      </c>
      <c r="G101" s="127" t="str">
        <f t="shared" si="8"/>
        <v/>
      </c>
      <c r="H101" s="124" t="str">
        <f>IF('Cash Accounts for Strange Nets'!J25=0,"",'Cash Accounts for Strange Nets'!J25)</f>
        <v/>
      </c>
      <c r="I101" s="127" t="str">
        <f t="shared" si="9"/>
        <v/>
      </c>
    </row>
    <row r="102" spans="1:9" s="124" customFormat="1">
      <c r="A102" s="124" t="str">
        <f t="shared" si="6"/>
        <v/>
      </c>
      <c r="B102" s="124" t="str">
        <f>IF(F102="","",'Settlement Account'!$A$2)</f>
        <v/>
      </c>
      <c r="C102" s="124" t="str">
        <f>IF('Cash Accounts for Strange Nets'!I26="","",'Cash Accounts for Strange Nets'!I26)</f>
        <v/>
      </c>
      <c r="D102" s="124" t="str">
        <f t="shared" si="7"/>
        <v/>
      </c>
      <c r="E102" s="124" t="str">
        <f t="shared" si="10"/>
        <v/>
      </c>
      <c r="F102" s="124" t="str">
        <f>IF('Cash Accounts for Strange Nets'!H26=0,"", 'Cash Accounts for Strange Nets'!H26)</f>
        <v/>
      </c>
      <c r="G102" s="127" t="str">
        <f t="shared" si="8"/>
        <v/>
      </c>
      <c r="H102" s="124" t="str">
        <f>IF('Cash Accounts for Strange Nets'!J26=0,"",'Cash Accounts for Strange Nets'!J26)</f>
        <v/>
      </c>
      <c r="I102" s="127" t="str">
        <f t="shared" si="9"/>
        <v/>
      </c>
    </row>
    <row r="103" spans="1:9" s="124" customFormat="1">
      <c r="A103" s="124" t="str">
        <f t="shared" si="6"/>
        <v/>
      </c>
      <c r="B103" s="124" t="str">
        <f>IF(F103="","",'Settlement Account'!$A$2)</f>
        <v/>
      </c>
      <c r="C103" s="124" t="str">
        <f>IF('Cash Accounts for Strange Nets'!I27="","",'Cash Accounts for Strange Nets'!I27)</f>
        <v/>
      </c>
      <c r="D103" s="124" t="str">
        <f t="shared" si="7"/>
        <v/>
      </c>
      <c r="E103" s="124" t="str">
        <f t="shared" si="10"/>
        <v/>
      </c>
      <c r="F103" s="124" t="str">
        <f>IF('Cash Accounts for Strange Nets'!H27=0,"", 'Cash Accounts for Strange Nets'!H27)</f>
        <v/>
      </c>
      <c r="G103" s="127" t="str">
        <f t="shared" si="8"/>
        <v/>
      </c>
      <c r="H103" s="124" t="str">
        <f>IF('Cash Accounts for Strange Nets'!J27=0,"",'Cash Accounts for Strange Nets'!J27)</f>
        <v/>
      </c>
      <c r="I103" s="127" t="str">
        <f t="shared" si="9"/>
        <v/>
      </c>
    </row>
    <row r="104" spans="1:9" s="124" customFormat="1">
      <c r="A104" s="124" t="str">
        <f t="shared" si="6"/>
        <v/>
      </c>
      <c r="B104" s="124" t="str">
        <f>IF(F104="","",'Settlement Account'!$A$2)</f>
        <v/>
      </c>
      <c r="C104" s="124" t="str">
        <f>IF('Cash Accounts for Strange Nets'!I28="","",'Cash Accounts for Strange Nets'!I28)</f>
        <v/>
      </c>
      <c r="D104" s="124" t="str">
        <f t="shared" si="7"/>
        <v/>
      </c>
      <c r="E104" s="124" t="str">
        <f t="shared" si="10"/>
        <v/>
      </c>
      <c r="F104" s="124" t="str">
        <f>IF('Cash Accounts for Strange Nets'!H28=0,"", 'Cash Accounts for Strange Nets'!H28)</f>
        <v/>
      </c>
      <c r="G104" s="127" t="str">
        <f t="shared" si="8"/>
        <v/>
      </c>
      <c r="H104" s="124" t="str">
        <f>IF('Cash Accounts for Strange Nets'!J28=0,"",'Cash Accounts for Strange Nets'!J28)</f>
        <v/>
      </c>
      <c r="I104" s="127" t="str">
        <f t="shared" si="9"/>
        <v/>
      </c>
    </row>
    <row r="105" spans="1:9" s="124" customFormat="1">
      <c r="A105" s="124" t="str">
        <f t="shared" si="6"/>
        <v/>
      </c>
      <c r="B105" s="124" t="str">
        <f>IF(F105="","",'Settlement Account'!$A$2)</f>
        <v/>
      </c>
      <c r="C105" s="124" t="str">
        <f>IF('Cash Accounts for Strange Nets'!I29="","",'Cash Accounts for Strange Nets'!I29)</f>
        <v/>
      </c>
      <c r="D105" s="124" t="str">
        <f t="shared" si="7"/>
        <v/>
      </c>
      <c r="E105" s="124" t="str">
        <f t="shared" si="10"/>
        <v/>
      </c>
      <c r="F105" s="124" t="str">
        <f>IF('Cash Accounts for Strange Nets'!H29=0,"", 'Cash Accounts for Strange Nets'!H29)</f>
        <v/>
      </c>
      <c r="G105" s="127" t="str">
        <f t="shared" si="8"/>
        <v/>
      </c>
      <c r="H105" s="124" t="str">
        <f>IF('Cash Accounts for Strange Nets'!J29=0,"",'Cash Accounts for Strange Nets'!J29)</f>
        <v/>
      </c>
      <c r="I105" s="127" t="str">
        <f t="shared" si="9"/>
        <v/>
      </c>
    </row>
    <row r="106" spans="1:9" s="124" customFormat="1">
      <c r="A106" s="124" t="str">
        <f t="shared" si="6"/>
        <v/>
      </c>
      <c r="B106" s="124" t="str">
        <f>IF(F106="","",'Settlement Account'!$A$2)</f>
        <v/>
      </c>
      <c r="C106" s="124" t="str">
        <f>IF('Cash Accounts for Strange Nets'!I30="","",'Cash Accounts for Strange Nets'!I30)</f>
        <v/>
      </c>
      <c r="D106" s="124" t="str">
        <f t="shared" si="7"/>
        <v/>
      </c>
      <c r="E106" s="124" t="str">
        <f t="shared" si="10"/>
        <v/>
      </c>
      <c r="F106" s="124" t="str">
        <f>IF('Cash Accounts for Strange Nets'!H30=0,"", 'Cash Accounts for Strange Nets'!H30)</f>
        <v/>
      </c>
      <c r="G106" s="127" t="str">
        <f t="shared" si="8"/>
        <v/>
      </c>
      <c r="H106" s="124" t="str">
        <f>IF('Cash Accounts for Strange Nets'!J30=0,"",'Cash Accounts for Strange Nets'!J30)</f>
        <v/>
      </c>
      <c r="I106" s="127" t="str">
        <f t="shared" si="9"/>
        <v/>
      </c>
    </row>
    <row r="107" spans="1:9" s="124" customFormat="1">
      <c r="A107" s="124" t="str">
        <f t="shared" si="6"/>
        <v/>
      </c>
      <c r="B107" s="124" t="str">
        <f>IF(F107="","",'Settlement Account'!$A$2)</f>
        <v/>
      </c>
      <c r="C107" s="124" t="str">
        <f>IF('Cash Accounts for Strange Nets'!I31="","",'Cash Accounts for Strange Nets'!I31)</f>
        <v/>
      </c>
      <c r="D107" s="124" t="str">
        <f t="shared" si="7"/>
        <v/>
      </c>
      <c r="E107" s="124" t="str">
        <f t="shared" si="10"/>
        <v/>
      </c>
      <c r="F107" s="124" t="str">
        <f>IF('Cash Accounts for Strange Nets'!H31=0,"", 'Cash Accounts for Strange Nets'!H31)</f>
        <v/>
      </c>
      <c r="G107" s="127" t="str">
        <f t="shared" si="8"/>
        <v/>
      </c>
      <c r="H107" s="124" t="str">
        <f>IF('Cash Accounts for Strange Nets'!J31=0,"",'Cash Accounts for Strange Nets'!J31)</f>
        <v/>
      </c>
      <c r="I107" s="127" t="str">
        <f t="shared" si="9"/>
        <v/>
      </c>
    </row>
    <row r="108" spans="1:9" s="124" customFormat="1">
      <c r="A108" s="124" t="str">
        <f t="shared" si="6"/>
        <v/>
      </c>
      <c r="B108" s="124" t="str">
        <f>IF(F108="","",'Settlement Account'!$A$2)</f>
        <v/>
      </c>
      <c r="C108" s="124" t="str">
        <f>IF('Cash Accounts for Strange Nets'!I32="","",'Cash Accounts for Strange Nets'!I32)</f>
        <v/>
      </c>
      <c r="D108" s="124" t="str">
        <f t="shared" si="7"/>
        <v/>
      </c>
      <c r="E108" s="124" t="str">
        <f t="shared" si="10"/>
        <v/>
      </c>
      <c r="F108" s="124" t="str">
        <f>IF('Cash Accounts for Strange Nets'!H32=0,"", 'Cash Accounts for Strange Nets'!H32)</f>
        <v/>
      </c>
      <c r="G108" s="127" t="str">
        <f t="shared" si="8"/>
        <v/>
      </c>
      <c r="H108" s="124" t="str">
        <f>IF('Cash Accounts for Strange Nets'!J32=0,"",'Cash Accounts for Strange Nets'!J32)</f>
        <v/>
      </c>
      <c r="I108" s="127" t="str">
        <f t="shared" si="9"/>
        <v/>
      </c>
    </row>
    <row r="109" spans="1:9" s="124" customFormat="1">
      <c r="A109" s="124" t="str">
        <f t="shared" si="6"/>
        <v/>
      </c>
      <c r="B109" s="124" t="str">
        <f>IF(F109="","",'Settlement Account'!$A$2)</f>
        <v/>
      </c>
      <c r="C109" s="124" t="str">
        <f>IF('Cash Accounts for Strange Nets'!I33="","",'Cash Accounts for Strange Nets'!I33)</f>
        <v/>
      </c>
      <c r="D109" s="124" t="str">
        <f t="shared" si="7"/>
        <v/>
      </c>
      <c r="E109" s="124" t="str">
        <f t="shared" si="10"/>
        <v/>
      </c>
      <c r="F109" s="124" t="str">
        <f>IF('Cash Accounts for Strange Nets'!H33=0,"", 'Cash Accounts for Strange Nets'!H33)</f>
        <v/>
      </c>
      <c r="G109" s="127" t="str">
        <f t="shared" si="8"/>
        <v/>
      </c>
      <c r="H109" s="124" t="str">
        <f>IF('Cash Accounts for Strange Nets'!J33=0,"",'Cash Accounts for Strange Nets'!J33)</f>
        <v/>
      </c>
      <c r="I109" s="127" t="str">
        <f t="shared" si="9"/>
        <v/>
      </c>
    </row>
    <row r="110" spans="1:9" s="124" customFormat="1">
      <c r="A110" s="124" t="str">
        <f t="shared" si="6"/>
        <v/>
      </c>
      <c r="B110" s="124" t="str">
        <f>IF(F110="","",'Settlement Account'!$A$2)</f>
        <v/>
      </c>
      <c r="C110" s="124" t="str">
        <f>IF('Cash Accounts for Strange Nets'!I34="","",'Cash Accounts for Strange Nets'!I34)</f>
        <v/>
      </c>
      <c r="D110" s="124" t="str">
        <f t="shared" si="7"/>
        <v/>
      </c>
      <c r="E110" s="124" t="str">
        <f t="shared" si="10"/>
        <v/>
      </c>
      <c r="F110" s="124" t="str">
        <f>IF('Cash Accounts for Strange Nets'!H34=0,"", 'Cash Accounts for Strange Nets'!H34)</f>
        <v/>
      </c>
      <c r="G110" s="127" t="str">
        <f t="shared" si="8"/>
        <v/>
      </c>
      <c r="H110" s="124" t="str">
        <f>IF('Cash Accounts for Strange Nets'!J34=0,"",'Cash Accounts for Strange Nets'!J34)</f>
        <v/>
      </c>
      <c r="I110" s="127" t="str">
        <f t="shared" si="9"/>
        <v/>
      </c>
    </row>
    <row r="111" spans="1:9" s="124" customFormat="1">
      <c r="A111" s="124" t="str">
        <f t="shared" si="6"/>
        <v/>
      </c>
      <c r="B111" s="124" t="str">
        <f>IF(F111="","",'Settlement Account'!$A$2)</f>
        <v/>
      </c>
      <c r="C111" s="124" t="str">
        <f>IF('Cash Accounts for Strange Nets'!I35="","",'Cash Accounts for Strange Nets'!I35)</f>
        <v/>
      </c>
      <c r="D111" s="124" t="str">
        <f t="shared" si="7"/>
        <v/>
      </c>
      <c r="E111" s="124" t="str">
        <f t="shared" si="10"/>
        <v/>
      </c>
      <c r="F111" s="124" t="str">
        <f>IF('Cash Accounts for Strange Nets'!H35=0,"", 'Cash Accounts for Strange Nets'!H35)</f>
        <v/>
      </c>
      <c r="G111" s="127" t="str">
        <f t="shared" si="8"/>
        <v/>
      </c>
      <c r="H111" s="124" t="str">
        <f>IF('Cash Accounts for Strange Nets'!J35=0,"",'Cash Accounts for Strange Nets'!J35)</f>
        <v/>
      </c>
      <c r="I111" s="127" t="str">
        <f t="shared" si="9"/>
        <v/>
      </c>
    </row>
    <row r="112" spans="1:9" s="124" customFormat="1">
      <c r="A112" s="124" t="str">
        <f t="shared" si="6"/>
        <v/>
      </c>
      <c r="B112" s="124" t="str">
        <f>IF(F112="","",'Settlement Account'!$A$2)</f>
        <v/>
      </c>
      <c r="C112" s="124" t="str">
        <f>IF('Cash Accounts for Strange Nets'!I36="","",'Cash Accounts for Strange Nets'!I36)</f>
        <v/>
      </c>
      <c r="D112" s="124" t="str">
        <f t="shared" si="7"/>
        <v/>
      </c>
      <c r="E112" s="124" t="str">
        <f t="shared" si="10"/>
        <v/>
      </c>
      <c r="F112" s="124" t="str">
        <f>IF('Cash Accounts for Strange Nets'!H36=0,"", 'Cash Accounts for Strange Nets'!H36)</f>
        <v/>
      </c>
      <c r="G112" s="127" t="str">
        <f t="shared" si="8"/>
        <v/>
      </c>
      <c r="H112" s="124" t="str">
        <f>IF('Cash Accounts for Strange Nets'!J36=0,"",'Cash Accounts for Strange Nets'!J36)</f>
        <v/>
      </c>
      <c r="I112" s="127" t="str">
        <f t="shared" si="9"/>
        <v/>
      </c>
    </row>
    <row r="113" spans="1:9" s="124" customFormat="1">
      <c r="A113" s="124" t="str">
        <f t="shared" si="6"/>
        <v/>
      </c>
      <c r="B113" s="124" t="str">
        <f>IF(F113="","",'Settlement Account'!$A$2)</f>
        <v/>
      </c>
      <c r="C113" s="124" t="str">
        <f>IF('Cash Accounts for Strange Nets'!I37="","",'Cash Accounts for Strange Nets'!I37)</f>
        <v/>
      </c>
      <c r="D113" s="124" t="str">
        <f t="shared" si="7"/>
        <v/>
      </c>
      <c r="E113" s="124" t="str">
        <f t="shared" si="10"/>
        <v/>
      </c>
      <c r="F113" s="124" t="str">
        <f>IF('Cash Accounts for Strange Nets'!H37=0,"", 'Cash Accounts for Strange Nets'!H37)</f>
        <v/>
      </c>
      <c r="G113" s="127" t="str">
        <f t="shared" si="8"/>
        <v/>
      </c>
      <c r="H113" s="124" t="str">
        <f>IF('Cash Accounts for Strange Nets'!J37=0,"",'Cash Accounts for Strange Nets'!J37)</f>
        <v/>
      </c>
      <c r="I113" s="127" t="str">
        <f t="shared" si="9"/>
        <v/>
      </c>
    </row>
    <row r="114" spans="1:9" s="124" customFormat="1">
      <c r="A114" s="124" t="str">
        <f t="shared" si="6"/>
        <v/>
      </c>
      <c r="B114" s="124" t="str">
        <f>IF(F114="","",'Settlement Account'!$A$2)</f>
        <v/>
      </c>
      <c r="C114" s="124" t="str">
        <f>IF('Cash Accounts for Strange Nets'!I38="","",'Cash Accounts for Strange Nets'!I38)</f>
        <v/>
      </c>
      <c r="D114" s="124" t="str">
        <f t="shared" si="7"/>
        <v/>
      </c>
      <c r="E114" s="124" t="str">
        <f t="shared" si="10"/>
        <v/>
      </c>
      <c r="F114" s="124" t="str">
        <f>IF('Cash Accounts for Strange Nets'!H38=0,"", 'Cash Accounts for Strange Nets'!H38)</f>
        <v/>
      </c>
      <c r="G114" s="127" t="str">
        <f t="shared" si="8"/>
        <v/>
      </c>
      <c r="H114" s="124" t="str">
        <f>IF('Cash Accounts for Strange Nets'!J38=0,"",'Cash Accounts for Strange Nets'!J38)</f>
        <v/>
      </c>
      <c r="I114" s="127" t="str">
        <f t="shared" si="9"/>
        <v/>
      </c>
    </row>
    <row r="115" spans="1:9" s="124" customFormat="1">
      <c r="A115" s="124" t="str">
        <f t="shared" si="6"/>
        <v/>
      </c>
      <c r="B115" s="124" t="str">
        <f>IF(F115="","",'Settlement Account'!$A$2)</f>
        <v/>
      </c>
      <c r="C115" s="124" t="str">
        <f>IF('Cash Accounts for Strange Nets'!I39="","",'Cash Accounts for Strange Nets'!I39)</f>
        <v/>
      </c>
      <c r="D115" s="124" t="str">
        <f t="shared" si="7"/>
        <v/>
      </c>
      <c r="E115" s="124" t="str">
        <f t="shared" si="10"/>
        <v/>
      </c>
      <c r="F115" s="124" t="str">
        <f>IF('Cash Accounts for Strange Nets'!H39=0,"", 'Cash Accounts for Strange Nets'!H39)</f>
        <v/>
      </c>
      <c r="G115" s="127" t="str">
        <f t="shared" si="8"/>
        <v/>
      </c>
      <c r="H115" s="124" t="str">
        <f>IF('Cash Accounts for Strange Nets'!J39=0,"",'Cash Accounts for Strange Nets'!J39)</f>
        <v/>
      </c>
      <c r="I115" s="127" t="str">
        <f t="shared" si="9"/>
        <v/>
      </c>
    </row>
    <row r="116" spans="1:9" s="124" customFormat="1">
      <c r="A116" s="124" t="str">
        <f t="shared" si="6"/>
        <v/>
      </c>
      <c r="B116" s="124" t="str">
        <f>IF(F116="","",'Settlement Account'!$A$2)</f>
        <v/>
      </c>
      <c r="C116" s="124" t="str">
        <f>IF('Cash Accounts for Strange Nets'!I40="","",'Cash Accounts for Strange Nets'!I40)</f>
        <v/>
      </c>
      <c r="D116" s="124" t="str">
        <f t="shared" si="7"/>
        <v/>
      </c>
      <c r="E116" s="124" t="str">
        <f t="shared" si="10"/>
        <v/>
      </c>
      <c r="F116" s="124" t="str">
        <f>IF('Cash Accounts for Strange Nets'!H40=0,"", 'Cash Accounts for Strange Nets'!H40)</f>
        <v/>
      </c>
      <c r="G116" s="127" t="str">
        <f t="shared" si="8"/>
        <v/>
      </c>
      <c r="H116" s="124" t="str">
        <f>IF('Cash Accounts for Strange Nets'!J40=0,"",'Cash Accounts for Strange Nets'!J40)</f>
        <v/>
      </c>
      <c r="I116" s="127" t="str">
        <f t="shared" si="9"/>
        <v/>
      </c>
    </row>
    <row r="117" spans="1:9" s="124" customFormat="1">
      <c r="A117" s="124" t="str">
        <f t="shared" si="6"/>
        <v/>
      </c>
      <c r="B117" s="124" t="str">
        <f>IF(F117="","",'Settlement Account'!$A$2)</f>
        <v/>
      </c>
      <c r="C117" s="124" t="str">
        <f>IF('Cash Accounts for Strange Nets'!I41="","",'Cash Accounts for Strange Nets'!I41)</f>
        <v/>
      </c>
      <c r="D117" s="124" t="str">
        <f t="shared" si="7"/>
        <v/>
      </c>
      <c r="E117" s="124" t="str">
        <f t="shared" si="10"/>
        <v/>
      </c>
      <c r="F117" s="124" t="str">
        <f>IF('Cash Accounts for Strange Nets'!H41=0,"", 'Cash Accounts for Strange Nets'!H41)</f>
        <v/>
      </c>
      <c r="G117" s="127" t="str">
        <f t="shared" si="8"/>
        <v/>
      </c>
      <c r="H117" s="124" t="str">
        <f>IF('Cash Accounts for Strange Nets'!J41=0,"",'Cash Accounts for Strange Nets'!J41)</f>
        <v/>
      </c>
      <c r="I117" s="127" t="str">
        <f t="shared" si="9"/>
        <v/>
      </c>
    </row>
    <row r="118" spans="1:9" s="124" customFormat="1">
      <c r="A118" s="124" t="str">
        <f t="shared" si="6"/>
        <v/>
      </c>
      <c r="B118" s="124" t="str">
        <f>IF(F118="","",'Settlement Account'!$A$2)</f>
        <v/>
      </c>
      <c r="C118" s="124" t="str">
        <f>IF('Cash Accounts for Strange Nets'!I42="","",'Cash Accounts for Strange Nets'!I42)</f>
        <v/>
      </c>
      <c r="D118" s="124" t="str">
        <f t="shared" si="7"/>
        <v/>
      </c>
      <c r="E118" s="124" t="str">
        <f t="shared" si="10"/>
        <v/>
      </c>
      <c r="F118" s="124" t="str">
        <f>IF('Cash Accounts for Strange Nets'!H42=0,"", 'Cash Accounts for Strange Nets'!H42)</f>
        <v/>
      </c>
      <c r="G118" s="127" t="str">
        <f t="shared" si="8"/>
        <v/>
      </c>
      <c r="H118" s="124" t="str">
        <f>IF('Cash Accounts for Strange Nets'!J42=0,"",'Cash Accounts for Strange Nets'!J42)</f>
        <v/>
      </c>
      <c r="I118" s="127" t="str">
        <f t="shared" si="9"/>
        <v/>
      </c>
    </row>
    <row r="119" spans="1:9" s="124" customFormat="1">
      <c r="A119" s="124" t="str">
        <f t="shared" si="6"/>
        <v/>
      </c>
      <c r="B119" s="124" t="str">
        <f>IF(F119="","",'Settlement Account'!$A$2)</f>
        <v/>
      </c>
      <c r="C119" s="124" t="str">
        <f>IF('Cash Accounts for Strange Nets'!L4="","",'Cash Accounts for Strange Nets'!L4)</f>
        <v/>
      </c>
      <c r="D119" s="124" t="str">
        <f t="shared" si="7"/>
        <v/>
      </c>
      <c r="E119" s="124" t="str">
        <f t="shared" si="10"/>
        <v/>
      </c>
      <c r="F119" s="124" t="str">
        <f>IF('Cash Accounts for Strange Nets'!K4=0,"", 'Cash Accounts for Strange Nets'!K4)</f>
        <v/>
      </c>
      <c r="G119" s="127" t="str">
        <f t="shared" si="8"/>
        <v/>
      </c>
      <c r="H119" s="124" t="str">
        <f>IF('Cash Accounts for Strange Nets'!M4=0,"",'Cash Accounts for Strange Nets'!M4)</f>
        <v/>
      </c>
      <c r="I119" s="127" t="str">
        <f t="shared" si="9"/>
        <v/>
      </c>
    </row>
    <row r="120" spans="1:9" s="124" customFormat="1">
      <c r="A120" s="124" t="str">
        <f t="shared" si="6"/>
        <v/>
      </c>
      <c r="B120" s="124" t="str">
        <f>IF(F120="","",'Settlement Account'!$A$2)</f>
        <v/>
      </c>
      <c r="C120" s="124" t="str">
        <f>IF('Cash Accounts for Strange Nets'!L5="","",'Cash Accounts for Strange Nets'!L5)</f>
        <v/>
      </c>
      <c r="D120" s="124" t="str">
        <f t="shared" si="7"/>
        <v/>
      </c>
      <c r="E120" s="124" t="str">
        <f t="shared" si="10"/>
        <v/>
      </c>
      <c r="F120" s="124" t="str">
        <f>IF('Cash Accounts for Strange Nets'!K5=0,"", 'Cash Accounts for Strange Nets'!K5)</f>
        <v/>
      </c>
      <c r="G120" s="127" t="str">
        <f t="shared" si="8"/>
        <v/>
      </c>
      <c r="H120" s="124" t="str">
        <f>IF('Cash Accounts for Strange Nets'!M5=0,"",'Cash Accounts for Strange Nets'!M5)</f>
        <v/>
      </c>
      <c r="I120" s="127" t="str">
        <f t="shared" si="9"/>
        <v/>
      </c>
    </row>
    <row r="121" spans="1:9" s="124" customFormat="1">
      <c r="A121" s="124" t="str">
        <f t="shared" si="6"/>
        <v/>
      </c>
      <c r="B121" s="124" t="str">
        <f>IF(F121="","",'Settlement Account'!$A$2)</f>
        <v/>
      </c>
      <c r="C121" s="124" t="str">
        <f>IF('Cash Accounts for Strange Nets'!L6="","",'Cash Accounts for Strange Nets'!L6)</f>
        <v/>
      </c>
      <c r="D121" s="124" t="str">
        <f t="shared" si="7"/>
        <v/>
      </c>
      <c r="E121" s="124" t="str">
        <f t="shared" si="10"/>
        <v/>
      </c>
      <c r="F121" s="124" t="str">
        <f>IF('Cash Accounts for Strange Nets'!K6=0,"", 'Cash Accounts for Strange Nets'!K6)</f>
        <v/>
      </c>
      <c r="G121" s="127" t="str">
        <f t="shared" si="8"/>
        <v/>
      </c>
      <c r="H121" s="124" t="str">
        <f>IF('Cash Accounts for Strange Nets'!M6=0,"",'Cash Accounts for Strange Nets'!M6)</f>
        <v/>
      </c>
      <c r="I121" s="127" t="str">
        <f t="shared" si="9"/>
        <v/>
      </c>
    </row>
    <row r="122" spans="1:9" s="124" customFormat="1">
      <c r="A122" s="124" t="str">
        <f t="shared" si="6"/>
        <v/>
      </c>
      <c r="B122" s="124" t="str">
        <f>IF(F122="","",'Settlement Account'!$A$2)</f>
        <v/>
      </c>
      <c r="C122" s="124" t="str">
        <f>IF('Cash Accounts for Strange Nets'!L7="","",'Cash Accounts for Strange Nets'!L7)</f>
        <v/>
      </c>
      <c r="D122" s="124" t="str">
        <f t="shared" si="7"/>
        <v/>
      </c>
      <c r="E122" s="124" t="str">
        <f t="shared" si="10"/>
        <v/>
      </c>
      <c r="F122" s="124" t="str">
        <f>IF('Cash Accounts for Strange Nets'!K7=0,"", 'Cash Accounts for Strange Nets'!K7)</f>
        <v/>
      </c>
      <c r="G122" s="127" t="str">
        <f t="shared" si="8"/>
        <v/>
      </c>
      <c r="H122" s="124" t="str">
        <f>IF('Cash Accounts for Strange Nets'!M7=0,"",'Cash Accounts for Strange Nets'!M7)</f>
        <v/>
      </c>
      <c r="I122" s="127" t="str">
        <f t="shared" si="9"/>
        <v/>
      </c>
    </row>
    <row r="123" spans="1:9" s="124" customFormat="1">
      <c r="A123" s="124" t="str">
        <f t="shared" si="6"/>
        <v/>
      </c>
      <c r="B123" s="124" t="str">
        <f>IF(F123="","",'Settlement Account'!$A$2)</f>
        <v/>
      </c>
      <c r="C123" s="124" t="str">
        <f>IF('Cash Accounts for Strange Nets'!L8="","",'Cash Accounts for Strange Nets'!L8)</f>
        <v/>
      </c>
      <c r="D123" s="124" t="str">
        <f t="shared" si="7"/>
        <v/>
      </c>
      <c r="E123" s="124" t="str">
        <f t="shared" si="10"/>
        <v/>
      </c>
      <c r="F123" s="124" t="str">
        <f>IF('Cash Accounts for Strange Nets'!K8=0,"", 'Cash Accounts for Strange Nets'!K8)</f>
        <v/>
      </c>
      <c r="G123" s="127" t="str">
        <f t="shared" si="8"/>
        <v/>
      </c>
      <c r="H123" s="124" t="str">
        <f>IF('Cash Accounts for Strange Nets'!M8=0,"",'Cash Accounts for Strange Nets'!M8)</f>
        <v/>
      </c>
      <c r="I123" s="127" t="str">
        <f t="shared" si="9"/>
        <v/>
      </c>
    </row>
    <row r="124" spans="1:9" s="124" customFormat="1">
      <c r="A124" s="124" t="str">
        <f t="shared" si="6"/>
        <v/>
      </c>
      <c r="B124" s="124" t="str">
        <f>IF(F124="","",'Settlement Account'!$A$2)</f>
        <v/>
      </c>
      <c r="C124" s="124" t="str">
        <f>IF('Cash Accounts for Strange Nets'!L9="","",'Cash Accounts for Strange Nets'!L9)</f>
        <v/>
      </c>
      <c r="D124" s="124" t="str">
        <f t="shared" si="7"/>
        <v/>
      </c>
      <c r="E124" s="124" t="str">
        <f t="shared" si="10"/>
        <v/>
      </c>
      <c r="F124" s="124" t="str">
        <f>IF('Cash Accounts for Strange Nets'!K9=0,"", 'Cash Accounts for Strange Nets'!K9)</f>
        <v/>
      </c>
      <c r="G124" s="127" t="str">
        <f t="shared" si="8"/>
        <v/>
      </c>
      <c r="H124" s="124" t="str">
        <f>IF('Cash Accounts for Strange Nets'!M9=0,"",'Cash Accounts for Strange Nets'!M9)</f>
        <v/>
      </c>
      <c r="I124" s="127" t="str">
        <f t="shared" si="9"/>
        <v/>
      </c>
    </row>
    <row r="125" spans="1:9" s="124" customFormat="1">
      <c r="A125" s="124" t="str">
        <f t="shared" si="6"/>
        <v/>
      </c>
      <c r="B125" s="124" t="str">
        <f>IF(F125="","",'Settlement Account'!$A$2)</f>
        <v/>
      </c>
      <c r="C125" s="124" t="str">
        <f>IF('Cash Accounts for Strange Nets'!L10="","",'Cash Accounts for Strange Nets'!L10)</f>
        <v/>
      </c>
      <c r="D125" s="124" t="str">
        <f t="shared" si="7"/>
        <v/>
      </c>
      <c r="E125" s="124" t="str">
        <f t="shared" si="10"/>
        <v/>
      </c>
      <c r="F125" s="124" t="str">
        <f>IF('Cash Accounts for Strange Nets'!K10=0,"", 'Cash Accounts for Strange Nets'!K10)</f>
        <v/>
      </c>
      <c r="G125" s="127" t="str">
        <f t="shared" si="8"/>
        <v/>
      </c>
      <c r="H125" s="124" t="str">
        <f>IF('Cash Accounts for Strange Nets'!M10=0,"",'Cash Accounts for Strange Nets'!M10)</f>
        <v/>
      </c>
      <c r="I125" s="127" t="str">
        <f t="shared" si="9"/>
        <v/>
      </c>
    </row>
    <row r="126" spans="1:9" s="124" customFormat="1">
      <c r="A126" s="124" t="str">
        <f t="shared" si="6"/>
        <v/>
      </c>
      <c r="B126" s="124" t="str">
        <f>IF(F126="","",'Settlement Account'!$A$2)</f>
        <v/>
      </c>
      <c r="C126" s="124" t="str">
        <f>IF('Cash Accounts for Strange Nets'!L11="","",'Cash Accounts for Strange Nets'!L11)</f>
        <v/>
      </c>
      <c r="D126" s="124" t="str">
        <f t="shared" si="7"/>
        <v/>
      </c>
      <c r="E126" s="124" t="str">
        <f t="shared" si="10"/>
        <v/>
      </c>
      <c r="F126" s="124" t="str">
        <f>IF('Cash Accounts for Strange Nets'!K11=0,"", 'Cash Accounts for Strange Nets'!K11)</f>
        <v/>
      </c>
      <c r="G126" s="127" t="str">
        <f t="shared" si="8"/>
        <v/>
      </c>
      <c r="H126" s="124" t="str">
        <f>IF('Cash Accounts for Strange Nets'!M11=0,"",'Cash Accounts for Strange Nets'!M11)</f>
        <v/>
      </c>
      <c r="I126" s="127" t="str">
        <f t="shared" si="9"/>
        <v/>
      </c>
    </row>
    <row r="127" spans="1:9" s="124" customFormat="1">
      <c r="A127" s="124" t="str">
        <f t="shared" si="6"/>
        <v/>
      </c>
      <c r="B127" s="124" t="str">
        <f>IF(F127="","",'Settlement Account'!$A$2)</f>
        <v/>
      </c>
      <c r="C127" s="124" t="str">
        <f>IF('Cash Accounts for Strange Nets'!L12="","",'Cash Accounts for Strange Nets'!L12)</f>
        <v/>
      </c>
      <c r="D127" s="124" t="str">
        <f t="shared" si="7"/>
        <v/>
      </c>
      <c r="E127" s="124" t="str">
        <f t="shared" si="10"/>
        <v/>
      </c>
      <c r="F127" s="124" t="str">
        <f>IF('Cash Accounts for Strange Nets'!K12=0,"", 'Cash Accounts for Strange Nets'!K12)</f>
        <v/>
      </c>
      <c r="G127" s="127" t="str">
        <f t="shared" si="8"/>
        <v/>
      </c>
      <c r="H127" s="124" t="str">
        <f>IF('Cash Accounts for Strange Nets'!M12=0,"",'Cash Accounts for Strange Nets'!M12)</f>
        <v/>
      </c>
      <c r="I127" s="127" t="str">
        <f t="shared" si="9"/>
        <v/>
      </c>
    </row>
    <row r="128" spans="1:9" s="124" customFormat="1">
      <c r="A128" s="124" t="str">
        <f t="shared" si="6"/>
        <v/>
      </c>
      <c r="B128" s="124" t="str">
        <f>IF(F128="","",'Settlement Account'!$A$2)</f>
        <v/>
      </c>
      <c r="C128" s="124" t="str">
        <f>IF('Cash Accounts for Strange Nets'!L13="","",'Cash Accounts for Strange Nets'!L13)</f>
        <v/>
      </c>
      <c r="D128" s="124" t="str">
        <f t="shared" si="7"/>
        <v/>
      </c>
      <c r="E128" s="124" t="str">
        <f t="shared" si="10"/>
        <v/>
      </c>
      <c r="F128" s="124" t="str">
        <f>IF('Cash Accounts for Strange Nets'!K13=0,"", 'Cash Accounts for Strange Nets'!K13)</f>
        <v/>
      </c>
      <c r="G128" s="127" t="str">
        <f t="shared" si="8"/>
        <v/>
      </c>
      <c r="H128" s="124" t="str">
        <f>IF('Cash Accounts for Strange Nets'!M13=0,"",'Cash Accounts for Strange Nets'!M13)</f>
        <v/>
      </c>
      <c r="I128" s="127" t="str">
        <f t="shared" si="9"/>
        <v/>
      </c>
    </row>
    <row r="129" spans="1:9" s="124" customFormat="1">
      <c r="A129" s="124" t="str">
        <f t="shared" si="6"/>
        <v/>
      </c>
      <c r="B129" s="124" t="str">
        <f>IF(F129="","",'Settlement Account'!$A$2)</f>
        <v/>
      </c>
      <c r="C129" s="124" t="str">
        <f>IF('Cash Accounts for Strange Nets'!L14="","",'Cash Accounts for Strange Nets'!L14)</f>
        <v/>
      </c>
      <c r="D129" s="124" t="str">
        <f t="shared" si="7"/>
        <v/>
      </c>
      <c r="E129" s="124" t="str">
        <f t="shared" si="10"/>
        <v/>
      </c>
      <c r="F129" s="124" t="str">
        <f>IF('Cash Accounts for Strange Nets'!K14=0,"", 'Cash Accounts for Strange Nets'!K14)</f>
        <v/>
      </c>
      <c r="G129" s="127" t="str">
        <f t="shared" si="8"/>
        <v/>
      </c>
      <c r="H129" s="124" t="str">
        <f>IF('Cash Accounts for Strange Nets'!M14=0,"",'Cash Accounts for Strange Nets'!M14)</f>
        <v/>
      </c>
      <c r="I129" s="127" t="str">
        <f t="shared" si="9"/>
        <v/>
      </c>
    </row>
    <row r="130" spans="1:9" s="124" customFormat="1">
      <c r="A130" s="124" t="str">
        <f t="shared" si="6"/>
        <v/>
      </c>
      <c r="B130" s="124" t="str">
        <f>IF(F130="","",'Settlement Account'!$A$2)</f>
        <v/>
      </c>
      <c r="C130" s="124" t="str">
        <f>IF('Cash Accounts for Strange Nets'!L15="","",'Cash Accounts for Strange Nets'!L15)</f>
        <v/>
      </c>
      <c r="D130" s="124" t="str">
        <f t="shared" si="7"/>
        <v/>
      </c>
      <c r="E130" s="124" t="str">
        <f t="shared" si="10"/>
        <v/>
      </c>
      <c r="F130" s="124" t="str">
        <f>IF('Cash Accounts for Strange Nets'!K15=0,"", 'Cash Accounts for Strange Nets'!K15)</f>
        <v/>
      </c>
      <c r="G130" s="127" t="str">
        <f t="shared" si="8"/>
        <v/>
      </c>
      <c r="H130" s="124" t="str">
        <f>IF('Cash Accounts for Strange Nets'!M15=0,"",'Cash Accounts for Strange Nets'!M15)</f>
        <v/>
      </c>
      <c r="I130" s="127" t="str">
        <f t="shared" si="9"/>
        <v/>
      </c>
    </row>
    <row r="131" spans="1:9" s="124" customFormat="1">
      <c r="A131" s="124" t="str">
        <f t="shared" ref="A131:A194" si="11">IF(F131="","","ECAG")</f>
        <v/>
      </c>
      <c r="B131" s="124" t="str">
        <f>IF(F131="","",'Settlement Account'!$A$2)</f>
        <v/>
      </c>
      <c r="C131" s="124" t="str">
        <f>IF('Cash Accounts for Strange Nets'!L16="","",'Cash Accounts for Strange Nets'!L16)</f>
        <v/>
      </c>
      <c r="D131" s="124" t="str">
        <f t="shared" ref="D131:D194" si="12">IF(LEN(F131)=5,"BBK",IF(LEN(F131)=6,"ESC",IF(LEN(F131)=11,"CBL","")))</f>
        <v/>
      </c>
      <c r="E131" s="124" t="str">
        <f t="shared" si="10"/>
        <v/>
      </c>
      <c r="F131" s="124" t="str">
        <f>IF('Cash Accounts for Strange Nets'!K16=0,"", 'Cash Accounts for Strange Nets'!K16)</f>
        <v/>
      </c>
      <c r="G131" s="127" t="str">
        <f t="shared" ref="G131:G194" si="13">IF(F131="","","ACCOUNT SPONSOR")</f>
        <v/>
      </c>
      <c r="H131" s="124" t="str">
        <f>IF('Cash Accounts for Strange Nets'!M16=0,"",'Cash Accounts for Strange Nets'!M16)</f>
        <v/>
      </c>
      <c r="I131" s="127" t="str">
        <f t="shared" ref="I131:I194" si="14">IF(F131="","","FINANCIAL")</f>
        <v/>
      </c>
    </row>
    <row r="132" spans="1:9" s="124" customFormat="1">
      <c r="A132" s="124" t="str">
        <f t="shared" si="11"/>
        <v/>
      </c>
      <c r="B132" s="124" t="str">
        <f>IF(F132="","",'Settlement Account'!$A$2)</f>
        <v/>
      </c>
      <c r="C132" s="124" t="str">
        <f>IF('Cash Accounts for Strange Nets'!L17="","",'Cash Accounts for Strange Nets'!L17)</f>
        <v/>
      </c>
      <c r="D132" s="124" t="str">
        <f t="shared" si="12"/>
        <v/>
      </c>
      <c r="E132" s="124" t="str">
        <f t="shared" si="10"/>
        <v/>
      </c>
      <c r="F132" s="124" t="str">
        <f>IF('Cash Accounts for Strange Nets'!K17=0,"", 'Cash Accounts for Strange Nets'!K17)</f>
        <v/>
      </c>
      <c r="G132" s="127" t="str">
        <f t="shared" si="13"/>
        <v/>
      </c>
      <c r="H132" s="124" t="str">
        <f>IF('Cash Accounts for Strange Nets'!M17=0,"",'Cash Accounts for Strange Nets'!M17)</f>
        <v/>
      </c>
      <c r="I132" s="127" t="str">
        <f t="shared" si="14"/>
        <v/>
      </c>
    </row>
    <row r="133" spans="1:9" s="124" customFormat="1">
      <c r="A133" s="124" t="str">
        <f t="shared" si="11"/>
        <v/>
      </c>
      <c r="B133" s="124" t="str">
        <f>IF(F133="","",'Settlement Account'!$A$2)</f>
        <v/>
      </c>
      <c r="C133" s="124" t="str">
        <f>IF('Cash Accounts for Strange Nets'!L18="","",'Cash Accounts for Strange Nets'!L18)</f>
        <v/>
      </c>
      <c r="D133" s="124" t="str">
        <f t="shared" si="12"/>
        <v/>
      </c>
      <c r="E133" s="124" t="str">
        <f t="shared" si="10"/>
        <v/>
      </c>
      <c r="F133" s="124" t="str">
        <f>IF('Cash Accounts for Strange Nets'!K18=0,"", 'Cash Accounts for Strange Nets'!K18)</f>
        <v/>
      </c>
      <c r="G133" s="127" t="str">
        <f t="shared" si="13"/>
        <v/>
      </c>
      <c r="H133" s="124" t="str">
        <f>IF('Cash Accounts for Strange Nets'!M18=0,"",'Cash Accounts for Strange Nets'!M18)</f>
        <v/>
      </c>
      <c r="I133" s="127" t="str">
        <f t="shared" si="14"/>
        <v/>
      </c>
    </row>
    <row r="134" spans="1:9" s="124" customFormat="1">
      <c r="A134" s="124" t="str">
        <f t="shared" si="11"/>
        <v/>
      </c>
      <c r="B134" s="124" t="str">
        <f>IF(F134="","",'Settlement Account'!$A$2)</f>
        <v/>
      </c>
      <c r="C134" s="124" t="str">
        <f>IF('Cash Accounts for Strange Nets'!L19="","",'Cash Accounts for Strange Nets'!L19)</f>
        <v/>
      </c>
      <c r="D134" s="124" t="str">
        <f t="shared" si="12"/>
        <v/>
      </c>
      <c r="E134" s="124" t="str">
        <f t="shared" si="10"/>
        <v/>
      </c>
      <c r="F134" s="124" t="str">
        <f>IF('Cash Accounts for Strange Nets'!K19=0,"", 'Cash Accounts for Strange Nets'!K19)</f>
        <v/>
      </c>
      <c r="G134" s="127" t="str">
        <f t="shared" si="13"/>
        <v/>
      </c>
      <c r="H134" s="124" t="str">
        <f>IF('Cash Accounts for Strange Nets'!M19=0,"",'Cash Accounts for Strange Nets'!M19)</f>
        <v/>
      </c>
      <c r="I134" s="127" t="str">
        <f t="shared" si="14"/>
        <v/>
      </c>
    </row>
    <row r="135" spans="1:9" s="124" customFormat="1">
      <c r="A135" s="124" t="str">
        <f t="shared" si="11"/>
        <v/>
      </c>
      <c r="B135" s="124" t="str">
        <f>IF(F135="","",'Settlement Account'!$A$2)</f>
        <v/>
      </c>
      <c r="C135" s="124" t="str">
        <f>IF('Cash Accounts for Strange Nets'!L20="","",'Cash Accounts for Strange Nets'!L20)</f>
        <v/>
      </c>
      <c r="D135" s="124" t="str">
        <f t="shared" si="12"/>
        <v/>
      </c>
      <c r="E135" s="124" t="str">
        <f t="shared" si="10"/>
        <v/>
      </c>
      <c r="F135" s="124" t="str">
        <f>IF('Cash Accounts for Strange Nets'!K20=0,"", 'Cash Accounts for Strange Nets'!K20)</f>
        <v/>
      </c>
      <c r="G135" s="127" t="str">
        <f t="shared" si="13"/>
        <v/>
      </c>
      <c r="H135" s="124" t="str">
        <f>IF('Cash Accounts for Strange Nets'!M20=0,"",'Cash Accounts for Strange Nets'!M20)</f>
        <v/>
      </c>
      <c r="I135" s="127" t="str">
        <f t="shared" si="14"/>
        <v/>
      </c>
    </row>
    <row r="136" spans="1:9" s="124" customFormat="1">
      <c r="A136" s="124" t="str">
        <f t="shared" si="11"/>
        <v/>
      </c>
      <c r="B136" s="124" t="str">
        <f>IF(F136="","",'Settlement Account'!$A$2)</f>
        <v/>
      </c>
      <c r="C136" s="124" t="str">
        <f>IF('Cash Accounts for Strange Nets'!L21="","",'Cash Accounts for Strange Nets'!L21)</f>
        <v/>
      </c>
      <c r="D136" s="124" t="str">
        <f t="shared" si="12"/>
        <v/>
      </c>
      <c r="E136" s="124" t="str">
        <f t="shared" si="10"/>
        <v/>
      </c>
      <c r="F136" s="124" t="str">
        <f>IF('Cash Accounts for Strange Nets'!K21=0,"", 'Cash Accounts for Strange Nets'!K21)</f>
        <v/>
      </c>
      <c r="G136" s="127" t="str">
        <f t="shared" si="13"/>
        <v/>
      </c>
      <c r="H136" s="124" t="str">
        <f>IF('Cash Accounts for Strange Nets'!M21=0,"",'Cash Accounts for Strange Nets'!M21)</f>
        <v/>
      </c>
      <c r="I136" s="127" t="str">
        <f t="shared" si="14"/>
        <v/>
      </c>
    </row>
    <row r="137" spans="1:9" s="124" customFormat="1">
      <c r="A137" s="124" t="str">
        <f t="shared" si="11"/>
        <v/>
      </c>
      <c r="B137" s="124" t="str">
        <f>IF(F137="","",'Settlement Account'!$A$2)</f>
        <v/>
      </c>
      <c r="C137" s="124" t="str">
        <f>IF('Cash Accounts for Strange Nets'!L22="","",'Cash Accounts for Strange Nets'!L22)</f>
        <v/>
      </c>
      <c r="D137" s="124" t="str">
        <f t="shared" si="12"/>
        <v/>
      </c>
      <c r="E137" s="124" t="str">
        <f t="shared" si="10"/>
        <v/>
      </c>
      <c r="F137" s="124" t="str">
        <f>IF('Cash Accounts for Strange Nets'!K22=0,"", 'Cash Accounts for Strange Nets'!K22)</f>
        <v/>
      </c>
      <c r="G137" s="127" t="str">
        <f t="shared" si="13"/>
        <v/>
      </c>
      <c r="H137" s="124" t="str">
        <f>IF('Cash Accounts for Strange Nets'!M22=0,"",'Cash Accounts for Strange Nets'!M22)</f>
        <v/>
      </c>
      <c r="I137" s="127" t="str">
        <f t="shared" si="14"/>
        <v/>
      </c>
    </row>
    <row r="138" spans="1:9" s="124" customFormat="1">
      <c r="A138" s="124" t="str">
        <f t="shared" si="11"/>
        <v/>
      </c>
      <c r="B138" s="124" t="str">
        <f>IF(F138="","",'Settlement Account'!$A$2)</f>
        <v/>
      </c>
      <c r="C138" s="124" t="str">
        <f>IF('Cash Accounts for Strange Nets'!L23="","",'Cash Accounts for Strange Nets'!L23)</f>
        <v/>
      </c>
      <c r="D138" s="124" t="str">
        <f t="shared" si="12"/>
        <v/>
      </c>
      <c r="E138" s="124" t="str">
        <f t="shared" si="10"/>
        <v/>
      </c>
      <c r="F138" s="124" t="str">
        <f>IF('Cash Accounts for Strange Nets'!K23=0,"", 'Cash Accounts for Strange Nets'!K23)</f>
        <v/>
      </c>
      <c r="G138" s="127" t="str">
        <f t="shared" si="13"/>
        <v/>
      </c>
      <c r="H138" s="124" t="str">
        <f>IF('Cash Accounts for Strange Nets'!M23=0,"",'Cash Accounts for Strange Nets'!M23)</f>
        <v/>
      </c>
      <c r="I138" s="127" t="str">
        <f t="shared" si="14"/>
        <v/>
      </c>
    </row>
    <row r="139" spans="1:9" s="124" customFormat="1">
      <c r="A139" s="124" t="str">
        <f t="shared" si="11"/>
        <v/>
      </c>
      <c r="B139" s="124" t="str">
        <f>IF(F139="","",'Settlement Account'!$A$2)</f>
        <v/>
      </c>
      <c r="C139" s="124" t="str">
        <f>IF('Cash Accounts for Strange Nets'!L24="","",'Cash Accounts for Strange Nets'!L24)</f>
        <v/>
      </c>
      <c r="D139" s="124" t="str">
        <f t="shared" si="12"/>
        <v/>
      </c>
      <c r="E139" s="124" t="str">
        <f t="shared" si="10"/>
        <v/>
      </c>
      <c r="F139" s="124" t="str">
        <f>IF('Cash Accounts for Strange Nets'!K24=0,"", 'Cash Accounts for Strange Nets'!K24)</f>
        <v/>
      </c>
      <c r="G139" s="127" t="str">
        <f t="shared" si="13"/>
        <v/>
      </c>
      <c r="H139" s="124" t="str">
        <f>IF('Cash Accounts for Strange Nets'!M24=0,"",'Cash Accounts for Strange Nets'!M24)</f>
        <v/>
      </c>
      <c r="I139" s="127" t="str">
        <f t="shared" si="14"/>
        <v/>
      </c>
    </row>
    <row r="140" spans="1:9" s="124" customFormat="1">
      <c r="A140" s="124" t="str">
        <f t="shared" si="11"/>
        <v/>
      </c>
      <c r="B140" s="124" t="str">
        <f>IF(F140="","",'Settlement Account'!$A$2)</f>
        <v/>
      </c>
      <c r="C140" s="124" t="str">
        <f>IF('Cash Accounts for Strange Nets'!L25="","",'Cash Accounts for Strange Nets'!L25)</f>
        <v/>
      </c>
      <c r="D140" s="124" t="str">
        <f t="shared" si="12"/>
        <v/>
      </c>
      <c r="E140" s="124" t="str">
        <f t="shared" si="10"/>
        <v/>
      </c>
      <c r="F140" s="124" t="str">
        <f>IF('Cash Accounts for Strange Nets'!K25=0,"", 'Cash Accounts for Strange Nets'!K25)</f>
        <v/>
      </c>
      <c r="G140" s="127" t="str">
        <f t="shared" si="13"/>
        <v/>
      </c>
      <c r="H140" s="124" t="str">
        <f>IF('Cash Accounts for Strange Nets'!M25=0,"",'Cash Accounts for Strange Nets'!M25)</f>
        <v/>
      </c>
      <c r="I140" s="127" t="str">
        <f t="shared" si="14"/>
        <v/>
      </c>
    </row>
    <row r="141" spans="1:9" s="124" customFormat="1">
      <c r="A141" s="124" t="str">
        <f t="shared" si="11"/>
        <v/>
      </c>
      <c r="B141" s="124" t="str">
        <f>IF(F141="","",'Settlement Account'!$A$2)</f>
        <v/>
      </c>
      <c r="C141" s="124" t="str">
        <f>IF('Cash Accounts for Strange Nets'!L26="","",'Cash Accounts for Strange Nets'!L26)</f>
        <v/>
      </c>
      <c r="D141" s="124" t="str">
        <f t="shared" si="12"/>
        <v/>
      </c>
      <c r="E141" s="124" t="str">
        <f t="shared" si="10"/>
        <v/>
      </c>
      <c r="F141" s="124" t="str">
        <f>IF('Cash Accounts for Strange Nets'!K26=0,"", 'Cash Accounts for Strange Nets'!K26)</f>
        <v/>
      </c>
      <c r="G141" s="127" t="str">
        <f t="shared" si="13"/>
        <v/>
      </c>
      <c r="H141" s="124" t="str">
        <f>IF('Cash Accounts for Strange Nets'!M26=0,"",'Cash Accounts for Strange Nets'!M26)</f>
        <v/>
      </c>
      <c r="I141" s="127" t="str">
        <f t="shared" si="14"/>
        <v/>
      </c>
    </row>
    <row r="142" spans="1:9" s="124" customFormat="1">
      <c r="A142" s="124" t="str">
        <f t="shared" si="11"/>
        <v/>
      </c>
      <c r="B142" s="124" t="str">
        <f>IF(F142="","",'Settlement Account'!$A$2)</f>
        <v/>
      </c>
      <c r="C142" s="124" t="str">
        <f>IF('Cash Accounts for Strange Nets'!L27="","",'Cash Accounts for Strange Nets'!L27)</f>
        <v/>
      </c>
      <c r="D142" s="124" t="str">
        <f t="shared" si="12"/>
        <v/>
      </c>
      <c r="E142" s="124" t="str">
        <f t="shared" si="10"/>
        <v/>
      </c>
      <c r="F142" s="124" t="str">
        <f>IF('Cash Accounts for Strange Nets'!K27=0,"", 'Cash Accounts for Strange Nets'!K27)</f>
        <v/>
      </c>
      <c r="G142" s="127" t="str">
        <f t="shared" si="13"/>
        <v/>
      </c>
      <c r="H142" s="124" t="str">
        <f>IF('Cash Accounts for Strange Nets'!M27=0,"",'Cash Accounts for Strange Nets'!M27)</f>
        <v/>
      </c>
      <c r="I142" s="127" t="str">
        <f t="shared" si="14"/>
        <v/>
      </c>
    </row>
    <row r="143" spans="1:9" s="124" customFormat="1">
      <c r="A143" s="124" t="str">
        <f t="shared" si="11"/>
        <v/>
      </c>
      <c r="B143" s="124" t="str">
        <f>IF(F143="","",'Settlement Account'!$A$2)</f>
        <v/>
      </c>
      <c r="C143" s="124" t="str">
        <f>IF('Cash Accounts for Strange Nets'!L28="","",'Cash Accounts for Strange Nets'!L28)</f>
        <v/>
      </c>
      <c r="D143" s="124" t="str">
        <f t="shared" si="12"/>
        <v/>
      </c>
      <c r="E143" s="124" t="str">
        <f t="shared" si="10"/>
        <v/>
      </c>
      <c r="F143" s="124" t="str">
        <f>IF('Cash Accounts for Strange Nets'!K28=0,"", 'Cash Accounts for Strange Nets'!K28)</f>
        <v/>
      </c>
      <c r="G143" s="127" t="str">
        <f t="shared" si="13"/>
        <v/>
      </c>
      <c r="H143" s="124" t="str">
        <f>IF('Cash Accounts for Strange Nets'!M28=0,"",'Cash Accounts for Strange Nets'!M28)</f>
        <v/>
      </c>
      <c r="I143" s="127" t="str">
        <f t="shared" si="14"/>
        <v/>
      </c>
    </row>
    <row r="144" spans="1:9" s="124" customFormat="1">
      <c r="A144" s="124" t="str">
        <f t="shared" si="11"/>
        <v/>
      </c>
      <c r="B144" s="124" t="str">
        <f>IF(F144="","",'Settlement Account'!$A$2)</f>
        <v/>
      </c>
      <c r="C144" s="124" t="str">
        <f>IF('Cash Accounts for Strange Nets'!L29="","",'Cash Accounts for Strange Nets'!L29)</f>
        <v/>
      </c>
      <c r="D144" s="124" t="str">
        <f t="shared" si="12"/>
        <v/>
      </c>
      <c r="E144" s="124" t="str">
        <f t="shared" si="10"/>
        <v/>
      </c>
      <c r="F144" s="124" t="str">
        <f>IF('Cash Accounts for Strange Nets'!K29=0,"", 'Cash Accounts for Strange Nets'!K29)</f>
        <v/>
      </c>
      <c r="G144" s="127" t="str">
        <f t="shared" si="13"/>
        <v/>
      </c>
      <c r="H144" s="124" t="str">
        <f>IF('Cash Accounts for Strange Nets'!M29=0,"",'Cash Accounts for Strange Nets'!M29)</f>
        <v/>
      </c>
      <c r="I144" s="127" t="str">
        <f t="shared" si="14"/>
        <v/>
      </c>
    </row>
    <row r="145" spans="1:9" s="124" customFormat="1">
      <c r="A145" s="124" t="str">
        <f t="shared" si="11"/>
        <v/>
      </c>
      <c r="B145" s="124" t="str">
        <f>IF(F145="","",'Settlement Account'!$A$2)</f>
        <v/>
      </c>
      <c r="C145" s="124" t="str">
        <f>IF('Cash Accounts for Strange Nets'!L30="","",'Cash Accounts for Strange Nets'!L30)</f>
        <v/>
      </c>
      <c r="D145" s="124" t="str">
        <f t="shared" si="12"/>
        <v/>
      </c>
      <c r="E145" s="124" t="str">
        <f t="shared" ref="E145:E157" si="15">IF(F145="","","CHF")</f>
        <v/>
      </c>
      <c r="F145" s="124" t="str">
        <f>IF('Cash Accounts for Strange Nets'!K30=0,"", 'Cash Accounts for Strange Nets'!K30)</f>
        <v/>
      </c>
      <c r="G145" s="127" t="str">
        <f t="shared" si="13"/>
        <v/>
      </c>
      <c r="H145" s="124" t="str">
        <f>IF('Cash Accounts for Strange Nets'!M30=0,"",'Cash Accounts for Strange Nets'!M30)</f>
        <v/>
      </c>
      <c r="I145" s="127" t="str">
        <f t="shared" si="14"/>
        <v/>
      </c>
    </row>
    <row r="146" spans="1:9" s="124" customFormat="1">
      <c r="A146" s="124" t="str">
        <f t="shared" si="11"/>
        <v/>
      </c>
      <c r="B146" s="124" t="str">
        <f>IF(F146="","",'Settlement Account'!$A$2)</f>
        <v/>
      </c>
      <c r="C146" s="124" t="str">
        <f>IF('Cash Accounts for Strange Nets'!L31="","",'Cash Accounts for Strange Nets'!L31)</f>
        <v/>
      </c>
      <c r="D146" s="124" t="str">
        <f t="shared" si="12"/>
        <v/>
      </c>
      <c r="E146" s="124" t="str">
        <f t="shared" si="15"/>
        <v/>
      </c>
      <c r="F146" s="124" t="str">
        <f>IF('Cash Accounts for Strange Nets'!K31=0,"", 'Cash Accounts for Strange Nets'!K31)</f>
        <v/>
      </c>
      <c r="G146" s="127" t="str">
        <f t="shared" si="13"/>
        <v/>
      </c>
      <c r="H146" s="124" t="str">
        <f>IF('Cash Accounts for Strange Nets'!M31=0,"",'Cash Accounts for Strange Nets'!M31)</f>
        <v/>
      </c>
      <c r="I146" s="127" t="str">
        <f t="shared" si="14"/>
        <v/>
      </c>
    </row>
    <row r="147" spans="1:9" s="124" customFormat="1">
      <c r="A147" s="124" t="str">
        <f t="shared" si="11"/>
        <v/>
      </c>
      <c r="B147" s="124" t="str">
        <f>IF(F147="","",'Settlement Account'!$A$2)</f>
        <v/>
      </c>
      <c r="C147" s="124" t="str">
        <f>IF('Cash Accounts for Strange Nets'!L32="","",'Cash Accounts for Strange Nets'!L32)</f>
        <v/>
      </c>
      <c r="D147" s="124" t="str">
        <f t="shared" si="12"/>
        <v/>
      </c>
      <c r="E147" s="124" t="str">
        <f t="shared" si="15"/>
        <v/>
      </c>
      <c r="F147" s="124" t="str">
        <f>IF('Cash Accounts for Strange Nets'!K32=0,"", 'Cash Accounts for Strange Nets'!K32)</f>
        <v/>
      </c>
      <c r="G147" s="127" t="str">
        <f t="shared" si="13"/>
        <v/>
      </c>
      <c r="H147" s="124" t="str">
        <f>IF('Cash Accounts for Strange Nets'!M32=0,"",'Cash Accounts for Strange Nets'!M32)</f>
        <v/>
      </c>
      <c r="I147" s="127" t="str">
        <f t="shared" si="14"/>
        <v/>
      </c>
    </row>
    <row r="148" spans="1:9" s="124" customFormat="1">
      <c r="A148" s="124" t="str">
        <f t="shared" si="11"/>
        <v/>
      </c>
      <c r="B148" s="124" t="str">
        <f>IF(F148="","",'Settlement Account'!$A$2)</f>
        <v/>
      </c>
      <c r="C148" s="124" t="str">
        <f>IF('Cash Accounts for Strange Nets'!L33="","",'Cash Accounts for Strange Nets'!L33)</f>
        <v/>
      </c>
      <c r="D148" s="124" t="str">
        <f t="shared" si="12"/>
        <v/>
      </c>
      <c r="E148" s="124" t="str">
        <f t="shared" si="15"/>
        <v/>
      </c>
      <c r="F148" s="124" t="str">
        <f>IF('Cash Accounts for Strange Nets'!K33=0,"", 'Cash Accounts for Strange Nets'!K33)</f>
        <v/>
      </c>
      <c r="G148" s="127" t="str">
        <f t="shared" si="13"/>
        <v/>
      </c>
      <c r="H148" s="124" t="str">
        <f>IF('Cash Accounts for Strange Nets'!M33=0,"",'Cash Accounts for Strange Nets'!M33)</f>
        <v/>
      </c>
      <c r="I148" s="127" t="str">
        <f t="shared" si="14"/>
        <v/>
      </c>
    </row>
    <row r="149" spans="1:9" s="124" customFormat="1">
      <c r="A149" s="124" t="str">
        <f t="shared" si="11"/>
        <v/>
      </c>
      <c r="B149" s="124" t="str">
        <f>IF(F149="","",'Settlement Account'!$A$2)</f>
        <v/>
      </c>
      <c r="C149" s="124" t="str">
        <f>IF('Cash Accounts for Strange Nets'!L34="","",'Cash Accounts for Strange Nets'!L34)</f>
        <v/>
      </c>
      <c r="D149" s="124" t="str">
        <f t="shared" si="12"/>
        <v/>
      </c>
      <c r="E149" s="124" t="str">
        <f t="shared" si="15"/>
        <v/>
      </c>
      <c r="F149" s="124" t="str">
        <f>IF('Cash Accounts for Strange Nets'!K34=0,"", 'Cash Accounts for Strange Nets'!K34)</f>
        <v/>
      </c>
      <c r="G149" s="127" t="str">
        <f t="shared" si="13"/>
        <v/>
      </c>
      <c r="H149" s="124" t="str">
        <f>IF('Cash Accounts for Strange Nets'!M34=0,"",'Cash Accounts for Strange Nets'!M34)</f>
        <v/>
      </c>
      <c r="I149" s="127" t="str">
        <f t="shared" si="14"/>
        <v/>
      </c>
    </row>
    <row r="150" spans="1:9" s="124" customFormat="1">
      <c r="A150" s="124" t="str">
        <f t="shared" si="11"/>
        <v/>
      </c>
      <c r="B150" s="124" t="str">
        <f>IF(F150="","",'Settlement Account'!$A$2)</f>
        <v/>
      </c>
      <c r="C150" s="124" t="str">
        <f>IF('Cash Accounts for Strange Nets'!L35="","",'Cash Accounts for Strange Nets'!L35)</f>
        <v/>
      </c>
      <c r="D150" s="124" t="str">
        <f t="shared" si="12"/>
        <v/>
      </c>
      <c r="E150" s="124" t="str">
        <f t="shared" si="15"/>
        <v/>
      </c>
      <c r="F150" s="124" t="str">
        <f>IF('Cash Accounts for Strange Nets'!K35=0,"", 'Cash Accounts for Strange Nets'!K35)</f>
        <v/>
      </c>
      <c r="G150" s="127" t="str">
        <f t="shared" si="13"/>
        <v/>
      </c>
      <c r="H150" s="124" t="str">
        <f>IF('Cash Accounts for Strange Nets'!M35=0,"",'Cash Accounts for Strange Nets'!M35)</f>
        <v/>
      </c>
      <c r="I150" s="127" t="str">
        <f t="shared" si="14"/>
        <v/>
      </c>
    </row>
    <row r="151" spans="1:9" s="124" customFormat="1">
      <c r="A151" s="124" t="str">
        <f t="shared" si="11"/>
        <v/>
      </c>
      <c r="B151" s="124" t="str">
        <f>IF(F151="","",'Settlement Account'!$A$2)</f>
        <v/>
      </c>
      <c r="C151" s="124" t="str">
        <f>IF('Cash Accounts for Strange Nets'!L36="","",'Cash Accounts for Strange Nets'!L36)</f>
        <v/>
      </c>
      <c r="D151" s="124" t="str">
        <f t="shared" si="12"/>
        <v/>
      </c>
      <c r="E151" s="124" t="str">
        <f t="shared" si="15"/>
        <v/>
      </c>
      <c r="F151" s="124" t="str">
        <f>IF('Cash Accounts for Strange Nets'!K36=0,"", 'Cash Accounts for Strange Nets'!K36)</f>
        <v/>
      </c>
      <c r="G151" s="127" t="str">
        <f t="shared" si="13"/>
        <v/>
      </c>
      <c r="H151" s="124" t="str">
        <f>IF('Cash Accounts for Strange Nets'!M36=0,"",'Cash Accounts for Strange Nets'!M36)</f>
        <v/>
      </c>
      <c r="I151" s="127" t="str">
        <f t="shared" si="14"/>
        <v/>
      </c>
    </row>
    <row r="152" spans="1:9" s="124" customFormat="1">
      <c r="A152" s="124" t="str">
        <f t="shared" si="11"/>
        <v/>
      </c>
      <c r="B152" s="124" t="str">
        <f>IF(F152="","",'Settlement Account'!$A$2)</f>
        <v/>
      </c>
      <c r="C152" s="124" t="str">
        <f>IF('Cash Accounts for Strange Nets'!L37="","",'Cash Accounts for Strange Nets'!L37)</f>
        <v/>
      </c>
      <c r="D152" s="124" t="str">
        <f t="shared" si="12"/>
        <v/>
      </c>
      <c r="E152" s="124" t="str">
        <f t="shared" si="15"/>
        <v/>
      </c>
      <c r="F152" s="124" t="str">
        <f>IF('Cash Accounts for Strange Nets'!K37=0,"", 'Cash Accounts for Strange Nets'!K37)</f>
        <v/>
      </c>
      <c r="G152" s="127" t="str">
        <f t="shared" si="13"/>
        <v/>
      </c>
      <c r="H152" s="124" t="str">
        <f>IF('Cash Accounts for Strange Nets'!M37=0,"",'Cash Accounts for Strange Nets'!M37)</f>
        <v/>
      </c>
      <c r="I152" s="127" t="str">
        <f t="shared" si="14"/>
        <v/>
      </c>
    </row>
    <row r="153" spans="1:9" s="124" customFormat="1">
      <c r="A153" s="124" t="str">
        <f t="shared" si="11"/>
        <v/>
      </c>
      <c r="B153" s="124" t="str">
        <f>IF(F153="","",'Settlement Account'!$A$2)</f>
        <v/>
      </c>
      <c r="C153" s="124" t="str">
        <f>IF('Cash Accounts for Strange Nets'!L38="","",'Cash Accounts for Strange Nets'!L38)</f>
        <v/>
      </c>
      <c r="D153" s="124" t="str">
        <f t="shared" si="12"/>
        <v/>
      </c>
      <c r="E153" s="124" t="str">
        <f t="shared" si="15"/>
        <v/>
      </c>
      <c r="F153" s="124" t="str">
        <f>IF('Cash Accounts for Strange Nets'!K38=0,"", 'Cash Accounts for Strange Nets'!K38)</f>
        <v/>
      </c>
      <c r="G153" s="127" t="str">
        <f t="shared" si="13"/>
        <v/>
      </c>
      <c r="H153" s="124" t="str">
        <f>IF('Cash Accounts for Strange Nets'!M38=0,"",'Cash Accounts for Strange Nets'!M38)</f>
        <v/>
      </c>
      <c r="I153" s="127" t="str">
        <f t="shared" si="14"/>
        <v/>
      </c>
    </row>
    <row r="154" spans="1:9" s="124" customFormat="1">
      <c r="A154" s="124" t="str">
        <f t="shared" si="11"/>
        <v/>
      </c>
      <c r="B154" s="124" t="str">
        <f>IF(F154="","",'Settlement Account'!$A$2)</f>
        <v/>
      </c>
      <c r="C154" s="124" t="str">
        <f>IF('Cash Accounts for Strange Nets'!L39="","",'Cash Accounts for Strange Nets'!L39)</f>
        <v/>
      </c>
      <c r="D154" s="124" t="str">
        <f t="shared" si="12"/>
        <v/>
      </c>
      <c r="E154" s="124" t="str">
        <f t="shared" si="15"/>
        <v/>
      </c>
      <c r="F154" s="124" t="str">
        <f>IF('Cash Accounts for Strange Nets'!K39=0,"", 'Cash Accounts for Strange Nets'!K39)</f>
        <v/>
      </c>
      <c r="G154" s="127" t="str">
        <f t="shared" si="13"/>
        <v/>
      </c>
      <c r="H154" s="124" t="str">
        <f>IF('Cash Accounts for Strange Nets'!M39=0,"",'Cash Accounts for Strange Nets'!M39)</f>
        <v/>
      </c>
      <c r="I154" s="127" t="str">
        <f t="shared" si="14"/>
        <v/>
      </c>
    </row>
    <row r="155" spans="1:9" s="124" customFormat="1">
      <c r="A155" s="124" t="str">
        <f t="shared" si="11"/>
        <v/>
      </c>
      <c r="B155" s="124" t="str">
        <f>IF(F155="","",'Settlement Account'!$A$2)</f>
        <v/>
      </c>
      <c r="C155" s="124" t="str">
        <f>IF('Cash Accounts for Strange Nets'!L40="","",'Cash Accounts for Strange Nets'!L40)</f>
        <v/>
      </c>
      <c r="D155" s="124" t="str">
        <f t="shared" si="12"/>
        <v/>
      </c>
      <c r="E155" s="124" t="str">
        <f t="shared" si="15"/>
        <v/>
      </c>
      <c r="F155" s="124" t="str">
        <f>IF('Cash Accounts for Strange Nets'!K40=0,"", 'Cash Accounts for Strange Nets'!K40)</f>
        <v/>
      </c>
      <c r="G155" s="127" t="str">
        <f t="shared" si="13"/>
        <v/>
      </c>
      <c r="H155" s="124" t="str">
        <f>IF('Cash Accounts for Strange Nets'!M40=0,"",'Cash Accounts for Strange Nets'!M40)</f>
        <v/>
      </c>
      <c r="I155" s="127" t="str">
        <f t="shared" si="14"/>
        <v/>
      </c>
    </row>
    <row r="156" spans="1:9" s="124" customFormat="1">
      <c r="A156" s="124" t="str">
        <f t="shared" si="11"/>
        <v/>
      </c>
      <c r="B156" s="124" t="str">
        <f>IF(F156="","",'Settlement Account'!$A$2)</f>
        <v/>
      </c>
      <c r="C156" s="124" t="str">
        <f>IF('Cash Accounts for Strange Nets'!L41="","",'Cash Accounts for Strange Nets'!L41)</f>
        <v/>
      </c>
      <c r="D156" s="124" t="str">
        <f t="shared" si="12"/>
        <v/>
      </c>
      <c r="E156" s="124" t="str">
        <f t="shared" si="15"/>
        <v/>
      </c>
      <c r="F156" s="124" t="str">
        <f>IF('Cash Accounts for Strange Nets'!K41=0,"", 'Cash Accounts for Strange Nets'!K41)</f>
        <v/>
      </c>
      <c r="G156" s="127" t="str">
        <f t="shared" si="13"/>
        <v/>
      </c>
      <c r="H156" s="124" t="str">
        <f>IF('Cash Accounts for Strange Nets'!M41=0,"",'Cash Accounts for Strange Nets'!M41)</f>
        <v/>
      </c>
      <c r="I156" s="127" t="str">
        <f t="shared" si="14"/>
        <v/>
      </c>
    </row>
    <row r="157" spans="1:9" s="124" customFormat="1">
      <c r="A157" s="124" t="str">
        <f t="shared" si="11"/>
        <v/>
      </c>
      <c r="B157" s="124" t="str">
        <f>IF(F157="","",'Settlement Account'!$A$2)</f>
        <v/>
      </c>
      <c r="C157" s="124" t="str">
        <f>IF('Cash Accounts for Strange Nets'!L42="","",'Cash Accounts for Strange Nets'!L42)</f>
        <v/>
      </c>
      <c r="D157" s="124" t="str">
        <f t="shared" si="12"/>
        <v/>
      </c>
      <c r="E157" s="124" t="str">
        <f t="shared" si="15"/>
        <v/>
      </c>
      <c r="F157" s="124" t="str">
        <f>IF('Cash Accounts for Strange Nets'!K42=0,"", 'Cash Accounts for Strange Nets'!K42)</f>
        <v/>
      </c>
      <c r="G157" s="127" t="str">
        <f t="shared" si="13"/>
        <v/>
      </c>
      <c r="H157" s="124" t="str">
        <f>IF('Cash Accounts for Strange Nets'!M42=0,"",'Cash Accounts for Strange Nets'!M42)</f>
        <v/>
      </c>
      <c r="I157" s="127" t="str">
        <f t="shared" si="14"/>
        <v/>
      </c>
    </row>
    <row r="158" spans="1:9" s="124" customFormat="1">
      <c r="A158" s="124" t="str">
        <f t="shared" si="11"/>
        <v/>
      </c>
      <c r="B158" s="124" t="str">
        <f>IF(F158="","",'Settlement Account'!$A$2)</f>
        <v/>
      </c>
      <c r="C158" s="124" t="str">
        <f>IF('Cash Accounts for Strange Nets'!O4="","",'Cash Accounts for Strange Nets'!O4)</f>
        <v/>
      </c>
      <c r="D158" s="124" t="str">
        <f t="shared" si="12"/>
        <v/>
      </c>
      <c r="E158" s="125" t="str">
        <f>IF(F158="","","USD/CHF/GBP/
SEK/CAD/CNY/AUD")</f>
        <v/>
      </c>
      <c r="F158" s="124" t="str">
        <f>IF('Cash Accounts for Strange Nets'!N4=0,"", 'Cash Accounts for Strange Nets'!N4)</f>
        <v/>
      </c>
      <c r="G158" s="127" t="str">
        <f t="shared" si="13"/>
        <v/>
      </c>
      <c r="H158" s="124" t="str">
        <f>IF('Cash Accounts for Strange Nets'!P4=0,"",'Cash Accounts for Strange Nets'!P4)</f>
        <v/>
      </c>
      <c r="I158" s="127" t="str">
        <f t="shared" si="14"/>
        <v/>
      </c>
    </row>
    <row r="159" spans="1:9" s="124" customFormat="1">
      <c r="A159" s="124" t="str">
        <f t="shared" si="11"/>
        <v/>
      </c>
      <c r="B159" s="124" t="str">
        <f>IF(F159="","",'Settlement Account'!$A$2)</f>
        <v/>
      </c>
      <c r="C159" s="124" t="str">
        <f>IF('Cash Accounts for Strange Nets'!O5="","",'Cash Accounts for Strange Nets'!O5)</f>
        <v/>
      </c>
      <c r="D159" s="124" t="str">
        <f t="shared" si="12"/>
        <v/>
      </c>
      <c r="E159" s="125" t="str">
        <f>IF(F159="","","USD/CHF/GBP/
SEK/CAD/CNY/AUD")</f>
        <v/>
      </c>
      <c r="F159" s="124" t="str">
        <f>IF('Cash Accounts for Strange Nets'!N5=0,"", 'Cash Accounts for Strange Nets'!N5)</f>
        <v/>
      </c>
      <c r="G159" s="127" t="str">
        <f t="shared" si="13"/>
        <v/>
      </c>
      <c r="H159" s="124" t="str">
        <f>IF('Cash Accounts for Strange Nets'!P5=0,"",'Cash Accounts for Strange Nets'!P5)</f>
        <v/>
      </c>
      <c r="I159" s="127" t="str">
        <f t="shared" si="14"/>
        <v/>
      </c>
    </row>
    <row r="160" spans="1:9" s="124" customFormat="1">
      <c r="A160" s="124" t="str">
        <f t="shared" si="11"/>
        <v/>
      </c>
      <c r="B160" s="124" t="str">
        <f>IF(F160="","",'Settlement Account'!$A$2)</f>
        <v/>
      </c>
      <c r="C160" s="124" t="str">
        <f>IF('Cash Accounts for Strange Nets'!O6="","",'Cash Accounts for Strange Nets'!O6)</f>
        <v/>
      </c>
      <c r="D160" s="124" t="str">
        <f t="shared" si="12"/>
        <v/>
      </c>
      <c r="E160" s="125" t="str">
        <f t="shared" ref="E160:E196" si="16">IF(F160="","","USD/CHF/GBP/
SEK/CAD/CNY/AUD")</f>
        <v/>
      </c>
      <c r="F160" s="124" t="str">
        <f>IF('Cash Accounts for Strange Nets'!N6=0,"", 'Cash Accounts for Strange Nets'!N6)</f>
        <v/>
      </c>
      <c r="G160" s="127" t="str">
        <f t="shared" si="13"/>
        <v/>
      </c>
      <c r="H160" s="124" t="str">
        <f>IF('Cash Accounts for Strange Nets'!P6=0,"",'Cash Accounts for Strange Nets'!P6)</f>
        <v/>
      </c>
      <c r="I160" s="127" t="str">
        <f t="shared" si="14"/>
        <v/>
      </c>
    </row>
    <row r="161" spans="1:9" s="124" customFormat="1">
      <c r="A161" s="124" t="str">
        <f t="shared" si="11"/>
        <v/>
      </c>
      <c r="B161" s="124" t="str">
        <f>IF(F161="","",'Settlement Account'!$A$2)</f>
        <v/>
      </c>
      <c r="C161" s="124" t="str">
        <f>IF('Cash Accounts for Strange Nets'!O7="","",'Cash Accounts for Strange Nets'!O7)</f>
        <v/>
      </c>
      <c r="D161" s="124" t="str">
        <f t="shared" si="12"/>
        <v/>
      </c>
      <c r="E161" s="125" t="str">
        <f t="shared" si="16"/>
        <v/>
      </c>
      <c r="F161" s="124" t="str">
        <f>IF('Cash Accounts for Strange Nets'!N7=0,"", 'Cash Accounts for Strange Nets'!N7)</f>
        <v/>
      </c>
      <c r="G161" s="127" t="str">
        <f t="shared" si="13"/>
        <v/>
      </c>
      <c r="H161" s="124" t="str">
        <f>IF('Cash Accounts for Strange Nets'!P7=0,"",'Cash Accounts for Strange Nets'!P7)</f>
        <v/>
      </c>
      <c r="I161" s="127" t="str">
        <f t="shared" si="14"/>
        <v/>
      </c>
    </row>
    <row r="162" spans="1:9" s="124" customFormat="1">
      <c r="A162" s="124" t="str">
        <f t="shared" si="11"/>
        <v/>
      </c>
      <c r="B162" s="124" t="str">
        <f>IF(F162="","",'Settlement Account'!$A$2)</f>
        <v/>
      </c>
      <c r="C162" s="124" t="str">
        <f>IF('Cash Accounts for Strange Nets'!O8="","",'Cash Accounts for Strange Nets'!O8)</f>
        <v/>
      </c>
      <c r="D162" s="124" t="str">
        <f t="shared" si="12"/>
        <v/>
      </c>
      <c r="E162" s="125" t="str">
        <f t="shared" si="16"/>
        <v/>
      </c>
      <c r="F162" s="124" t="str">
        <f>IF('Cash Accounts for Strange Nets'!N8=0,"", 'Cash Accounts for Strange Nets'!N8)</f>
        <v/>
      </c>
      <c r="G162" s="127" t="str">
        <f t="shared" si="13"/>
        <v/>
      </c>
      <c r="H162" s="124" t="str">
        <f>IF('Cash Accounts for Strange Nets'!P8=0,"",'Cash Accounts for Strange Nets'!P8)</f>
        <v/>
      </c>
      <c r="I162" s="127" t="str">
        <f t="shared" si="14"/>
        <v/>
      </c>
    </row>
    <row r="163" spans="1:9">
      <c r="A163" s="102" t="str">
        <f t="shared" si="11"/>
        <v/>
      </c>
      <c r="B163" s="124" t="str">
        <f>IF(F163="","",'Settlement Account'!$A$2)</f>
        <v/>
      </c>
      <c r="C163" s="124" t="str">
        <f>IF('Cash Accounts for Strange Nets'!O9="","",'Cash Accounts for Strange Nets'!O9)</f>
        <v/>
      </c>
      <c r="D163" s="124" t="str">
        <f t="shared" si="12"/>
        <v/>
      </c>
      <c r="E163" s="125" t="str">
        <f t="shared" si="16"/>
        <v/>
      </c>
      <c r="F163" s="124" t="str">
        <f>IF('Cash Accounts for Strange Nets'!N9=0,"", 'Cash Accounts for Strange Nets'!N9)</f>
        <v/>
      </c>
      <c r="G163" s="127" t="str">
        <f t="shared" si="13"/>
        <v/>
      </c>
      <c r="H163" s="124" t="str">
        <f>IF('Cash Accounts for Strange Nets'!P9=0,"",'Cash Accounts for Strange Nets'!P9)</f>
        <v/>
      </c>
      <c r="I163" s="127" t="str">
        <f t="shared" si="14"/>
        <v/>
      </c>
    </row>
    <row r="164" spans="1:9">
      <c r="A164" s="102" t="str">
        <f t="shared" si="11"/>
        <v/>
      </c>
      <c r="B164" s="124" t="str">
        <f>IF(F164="","",'Settlement Account'!$A$2)</f>
        <v/>
      </c>
      <c r="C164" s="124" t="str">
        <f>IF('Cash Accounts for Strange Nets'!O10="","",'Cash Accounts for Strange Nets'!O10)</f>
        <v/>
      </c>
      <c r="D164" s="124" t="str">
        <f t="shared" si="12"/>
        <v/>
      </c>
      <c r="E164" s="125" t="str">
        <f t="shared" si="16"/>
        <v/>
      </c>
      <c r="F164" s="124" t="str">
        <f>IF('Cash Accounts for Strange Nets'!N10=0,"", 'Cash Accounts for Strange Nets'!N10)</f>
        <v/>
      </c>
      <c r="G164" s="127" t="str">
        <f t="shared" si="13"/>
        <v/>
      </c>
      <c r="H164" s="124" t="str">
        <f>IF('Cash Accounts for Strange Nets'!P10=0,"",'Cash Accounts for Strange Nets'!P10)</f>
        <v/>
      </c>
      <c r="I164" s="127" t="str">
        <f t="shared" si="14"/>
        <v/>
      </c>
    </row>
    <row r="165" spans="1:9">
      <c r="A165" s="102" t="str">
        <f t="shared" si="11"/>
        <v/>
      </c>
      <c r="B165" s="124" t="str">
        <f>IF(F165="","",'Settlement Account'!$A$2)</f>
        <v/>
      </c>
      <c r="C165" s="124" t="str">
        <f>IF('Cash Accounts for Strange Nets'!O11="","",'Cash Accounts for Strange Nets'!O11)</f>
        <v/>
      </c>
      <c r="D165" s="124" t="str">
        <f t="shared" si="12"/>
        <v/>
      </c>
      <c r="E165" s="125" t="str">
        <f t="shared" si="16"/>
        <v/>
      </c>
      <c r="F165" s="124" t="str">
        <f>IF('Cash Accounts for Strange Nets'!N11=0,"", 'Cash Accounts for Strange Nets'!N11)</f>
        <v/>
      </c>
      <c r="G165" s="127" t="str">
        <f t="shared" si="13"/>
        <v/>
      </c>
      <c r="H165" s="124" t="str">
        <f>IF('Cash Accounts for Strange Nets'!P11=0,"",'Cash Accounts for Strange Nets'!P11)</f>
        <v/>
      </c>
      <c r="I165" s="127" t="str">
        <f t="shared" si="14"/>
        <v/>
      </c>
    </row>
    <row r="166" spans="1:9">
      <c r="A166" s="102" t="str">
        <f t="shared" si="11"/>
        <v/>
      </c>
      <c r="B166" s="124" t="str">
        <f>IF(F166="","",'Settlement Account'!$A$2)</f>
        <v/>
      </c>
      <c r="C166" s="124" t="str">
        <f>IF('Cash Accounts for Strange Nets'!O12="","",'Cash Accounts for Strange Nets'!O12)</f>
        <v/>
      </c>
      <c r="D166" s="124" t="str">
        <f t="shared" si="12"/>
        <v/>
      </c>
      <c r="E166" s="125" t="str">
        <f t="shared" si="16"/>
        <v/>
      </c>
      <c r="F166" s="124" t="str">
        <f>IF('Cash Accounts for Strange Nets'!N12=0,"", 'Cash Accounts for Strange Nets'!N12)</f>
        <v/>
      </c>
      <c r="G166" s="127" t="str">
        <f t="shared" si="13"/>
        <v/>
      </c>
      <c r="H166" s="124" t="str">
        <f>IF('Cash Accounts for Strange Nets'!P12=0,"",'Cash Accounts for Strange Nets'!P12)</f>
        <v/>
      </c>
      <c r="I166" s="127" t="str">
        <f t="shared" si="14"/>
        <v/>
      </c>
    </row>
    <row r="167" spans="1:9">
      <c r="A167" s="102" t="str">
        <f t="shared" si="11"/>
        <v/>
      </c>
      <c r="B167" s="124" t="str">
        <f>IF(F167="","",'Settlement Account'!$A$2)</f>
        <v/>
      </c>
      <c r="C167" s="124" t="str">
        <f>IF('Cash Accounts for Strange Nets'!O13="","",'Cash Accounts for Strange Nets'!O13)</f>
        <v/>
      </c>
      <c r="D167" s="124" t="str">
        <f t="shared" si="12"/>
        <v/>
      </c>
      <c r="E167" s="125" t="str">
        <f t="shared" si="16"/>
        <v/>
      </c>
      <c r="F167" s="124" t="str">
        <f>IF('Cash Accounts for Strange Nets'!N13=0,"", 'Cash Accounts for Strange Nets'!N13)</f>
        <v/>
      </c>
      <c r="G167" s="127" t="str">
        <f t="shared" si="13"/>
        <v/>
      </c>
      <c r="H167" s="124" t="str">
        <f>IF('Cash Accounts for Strange Nets'!P13=0,"",'Cash Accounts for Strange Nets'!P13)</f>
        <v/>
      </c>
      <c r="I167" s="127" t="str">
        <f t="shared" si="14"/>
        <v/>
      </c>
    </row>
    <row r="168" spans="1:9">
      <c r="A168" s="102" t="str">
        <f t="shared" si="11"/>
        <v/>
      </c>
      <c r="B168" s="124" t="str">
        <f>IF(F168="","",'Settlement Account'!$A$2)</f>
        <v/>
      </c>
      <c r="C168" s="124" t="str">
        <f>IF('Cash Accounts for Strange Nets'!O14="","",'Cash Accounts for Strange Nets'!O14)</f>
        <v/>
      </c>
      <c r="D168" s="124" t="str">
        <f t="shared" si="12"/>
        <v/>
      </c>
      <c r="E168" s="125" t="str">
        <f t="shared" si="16"/>
        <v/>
      </c>
      <c r="F168" s="124" t="str">
        <f>IF('Cash Accounts for Strange Nets'!N14=0,"", 'Cash Accounts for Strange Nets'!N14)</f>
        <v/>
      </c>
      <c r="G168" s="127" t="str">
        <f t="shared" si="13"/>
        <v/>
      </c>
      <c r="H168" s="124" t="str">
        <f>IF('Cash Accounts for Strange Nets'!P14=0,"",'Cash Accounts for Strange Nets'!P14)</f>
        <v/>
      </c>
      <c r="I168" s="127" t="str">
        <f t="shared" si="14"/>
        <v/>
      </c>
    </row>
    <row r="169" spans="1:9">
      <c r="A169" s="102" t="str">
        <f t="shared" si="11"/>
        <v/>
      </c>
      <c r="B169" s="124" t="str">
        <f>IF(F169="","",'Settlement Account'!$A$2)</f>
        <v/>
      </c>
      <c r="C169" s="124" t="str">
        <f>IF('Cash Accounts for Strange Nets'!O15="","",'Cash Accounts for Strange Nets'!O15)</f>
        <v/>
      </c>
      <c r="D169" s="124" t="str">
        <f t="shared" si="12"/>
        <v/>
      </c>
      <c r="E169" s="125" t="str">
        <f t="shared" si="16"/>
        <v/>
      </c>
      <c r="F169" s="124" t="str">
        <f>IF('Cash Accounts for Strange Nets'!N15=0,"", 'Cash Accounts for Strange Nets'!N15)</f>
        <v/>
      </c>
      <c r="G169" s="127" t="str">
        <f t="shared" si="13"/>
        <v/>
      </c>
      <c r="H169" s="124" t="str">
        <f>IF('Cash Accounts for Strange Nets'!P15=0,"",'Cash Accounts for Strange Nets'!P15)</f>
        <v/>
      </c>
      <c r="I169" s="127" t="str">
        <f t="shared" si="14"/>
        <v/>
      </c>
    </row>
    <row r="170" spans="1:9">
      <c r="A170" s="102" t="str">
        <f t="shared" si="11"/>
        <v/>
      </c>
      <c r="B170" s="124" t="str">
        <f>IF(F170="","",'Settlement Account'!$A$2)</f>
        <v/>
      </c>
      <c r="C170" s="124" t="str">
        <f>IF('Cash Accounts for Strange Nets'!O16="","",'Cash Accounts for Strange Nets'!O16)</f>
        <v/>
      </c>
      <c r="D170" s="124" t="str">
        <f t="shared" si="12"/>
        <v/>
      </c>
      <c r="E170" s="125" t="str">
        <f t="shared" si="16"/>
        <v/>
      </c>
      <c r="F170" s="124" t="str">
        <f>IF('Cash Accounts for Strange Nets'!N16=0,"", 'Cash Accounts for Strange Nets'!N16)</f>
        <v/>
      </c>
      <c r="G170" s="127" t="str">
        <f t="shared" si="13"/>
        <v/>
      </c>
      <c r="H170" s="124" t="str">
        <f>IF('Cash Accounts for Strange Nets'!P16=0,"",'Cash Accounts for Strange Nets'!P16)</f>
        <v/>
      </c>
      <c r="I170" s="127" t="str">
        <f t="shared" si="14"/>
        <v/>
      </c>
    </row>
    <row r="171" spans="1:9">
      <c r="A171" s="102" t="str">
        <f t="shared" si="11"/>
        <v/>
      </c>
      <c r="B171" s="124" t="str">
        <f>IF(F171="","",'Settlement Account'!$A$2)</f>
        <v/>
      </c>
      <c r="C171" s="124" t="str">
        <f>IF('Cash Accounts for Strange Nets'!O17="","",'Cash Accounts for Strange Nets'!O17)</f>
        <v/>
      </c>
      <c r="D171" s="124" t="str">
        <f t="shared" si="12"/>
        <v/>
      </c>
      <c r="E171" s="125" t="str">
        <f t="shared" si="16"/>
        <v/>
      </c>
      <c r="F171" s="124" t="str">
        <f>IF('Cash Accounts for Strange Nets'!N17=0,"", 'Cash Accounts for Strange Nets'!N17)</f>
        <v/>
      </c>
      <c r="G171" s="127" t="str">
        <f t="shared" si="13"/>
        <v/>
      </c>
      <c r="H171" s="124" t="str">
        <f>IF('Cash Accounts for Strange Nets'!P17=0,"",'Cash Accounts for Strange Nets'!P17)</f>
        <v/>
      </c>
      <c r="I171" s="127" t="str">
        <f t="shared" si="14"/>
        <v/>
      </c>
    </row>
    <row r="172" spans="1:9">
      <c r="A172" s="102" t="str">
        <f t="shared" si="11"/>
        <v/>
      </c>
      <c r="B172" s="124" t="str">
        <f>IF(F172="","",'Settlement Account'!$A$2)</f>
        <v/>
      </c>
      <c r="C172" s="124" t="str">
        <f>IF('Cash Accounts for Strange Nets'!O18="","",'Cash Accounts for Strange Nets'!O18)</f>
        <v/>
      </c>
      <c r="D172" s="124" t="str">
        <f t="shared" si="12"/>
        <v/>
      </c>
      <c r="E172" s="125" t="str">
        <f t="shared" si="16"/>
        <v/>
      </c>
      <c r="F172" s="124" t="str">
        <f>IF('Cash Accounts for Strange Nets'!N18=0,"", 'Cash Accounts for Strange Nets'!N18)</f>
        <v/>
      </c>
      <c r="G172" s="127" t="str">
        <f t="shared" si="13"/>
        <v/>
      </c>
      <c r="H172" s="124" t="str">
        <f>IF('Cash Accounts for Strange Nets'!P18=0,"",'Cash Accounts for Strange Nets'!P18)</f>
        <v/>
      </c>
      <c r="I172" s="127" t="str">
        <f t="shared" si="14"/>
        <v/>
      </c>
    </row>
    <row r="173" spans="1:9">
      <c r="A173" s="102" t="str">
        <f t="shared" si="11"/>
        <v/>
      </c>
      <c r="B173" s="124" t="str">
        <f>IF(F173="","",'Settlement Account'!$A$2)</f>
        <v/>
      </c>
      <c r="C173" s="124" t="str">
        <f>IF('Cash Accounts for Strange Nets'!O19="","",'Cash Accounts for Strange Nets'!O19)</f>
        <v/>
      </c>
      <c r="D173" s="124" t="str">
        <f t="shared" si="12"/>
        <v/>
      </c>
      <c r="E173" s="125" t="str">
        <f t="shared" si="16"/>
        <v/>
      </c>
      <c r="F173" s="124" t="str">
        <f>IF('Cash Accounts for Strange Nets'!N19=0,"", 'Cash Accounts for Strange Nets'!N19)</f>
        <v/>
      </c>
      <c r="G173" s="127" t="str">
        <f t="shared" si="13"/>
        <v/>
      </c>
      <c r="H173" s="124" t="str">
        <f>IF('Cash Accounts for Strange Nets'!P19=0,"",'Cash Accounts for Strange Nets'!P19)</f>
        <v/>
      </c>
      <c r="I173" s="127" t="str">
        <f t="shared" si="14"/>
        <v/>
      </c>
    </row>
    <row r="174" spans="1:9">
      <c r="A174" s="102" t="str">
        <f t="shared" si="11"/>
        <v/>
      </c>
      <c r="B174" s="124" t="str">
        <f>IF(F174="","",'Settlement Account'!$A$2)</f>
        <v/>
      </c>
      <c r="C174" s="124" t="str">
        <f>IF('Cash Accounts for Strange Nets'!O20="","",'Cash Accounts for Strange Nets'!O20)</f>
        <v/>
      </c>
      <c r="D174" s="124" t="str">
        <f t="shared" si="12"/>
        <v/>
      </c>
      <c r="E174" s="125" t="str">
        <f t="shared" si="16"/>
        <v/>
      </c>
      <c r="F174" s="124" t="str">
        <f>IF('Cash Accounts for Strange Nets'!N20=0,"", 'Cash Accounts for Strange Nets'!N20)</f>
        <v/>
      </c>
      <c r="G174" s="127" t="str">
        <f t="shared" si="13"/>
        <v/>
      </c>
      <c r="H174" s="124" t="str">
        <f>IF('Cash Accounts for Strange Nets'!P20=0,"",'Cash Accounts for Strange Nets'!P20)</f>
        <v/>
      </c>
      <c r="I174" s="127" t="str">
        <f t="shared" si="14"/>
        <v/>
      </c>
    </row>
    <row r="175" spans="1:9">
      <c r="A175" s="102" t="str">
        <f t="shared" si="11"/>
        <v/>
      </c>
      <c r="B175" s="124" t="str">
        <f>IF(F175="","",'Settlement Account'!$A$2)</f>
        <v/>
      </c>
      <c r="C175" s="124" t="str">
        <f>IF('Cash Accounts for Strange Nets'!O21="","",'Cash Accounts for Strange Nets'!O21)</f>
        <v/>
      </c>
      <c r="D175" s="124" t="str">
        <f t="shared" si="12"/>
        <v/>
      </c>
      <c r="E175" s="125" t="str">
        <f t="shared" si="16"/>
        <v/>
      </c>
      <c r="F175" s="124" t="str">
        <f>IF('Cash Accounts for Strange Nets'!N21=0,"", 'Cash Accounts for Strange Nets'!N21)</f>
        <v/>
      </c>
      <c r="G175" s="127" t="str">
        <f t="shared" si="13"/>
        <v/>
      </c>
      <c r="H175" s="124" t="str">
        <f>IF('Cash Accounts for Strange Nets'!P21=0,"",'Cash Accounts for Strange Nets'!P21)</f>
        <v/>
      </c>
      <c r="I175" s="127" t="str">
        <f t="shared" si="14"/>
        <v/>
      </c>
    </row>
    <row r="176" spans="1:9">
      <c r="A176" s="102" t="str">
        <f t="shared" si="11"/>
        <v/>
      </c>
      <c r="B176" s="124" t="str">
        <f>IF(F176="","",'Settlement Account'!$A$2)</f>
        <v/>
      </c>
      <c r="C176" s="124" t="str">
        <f>IF('Cash Accounts for Strange Nets'!O22="","",'Cash Accounts for Strange Nets'!O22)</f>
        <v/>
      </c>
      <c r="D176" s="124" t="str">
        <f t="shared" si="12"/>
        <v/>
      </c>
      <c r="E176" s="125" t="str">
        <f t="shared" si="16"/>
        <v/>
      </c>
      <c r="F176" s="124" t="str">
        <f>IF('Cash Accounts for Strange Nets'!N22=0,"", 'Cash Accounts for Strange Nets'!N22)</f>
        <v/>
      </c>
      <c r="G176" s="127" t="str">
        <f t="shared" si="13"/>
        <v/>
      </c>
      <c r="H176" s="124" t="str">
        <f>IF('Cash Accounts for Strange Nets'!P22=0,"",'Cash Accounts for Strange Nets'!P22)</f>
        <v/>
      </c>
      <c r="I176" s="127" t="str">
        <f t="shared" si="14"/>
        <v/>
      </c>
    </row>
    <row r="177" spans="1:9">
      <c r="A177" s="102" t="str">
        <f t="shared" si="11"/>
        <v/>
      </c>
      <c r="B177" s="124" t="str">
        <f>IF(F177="","",'Settlement Account'!$A$2)</f>
        <v/>
      </c>
      <c r="C177" s="124" t="str">
        <f>IF('Cash Accounts for Strange Nets'!O23="","",'Cash Accounts for Strange Nets'!O23)</f>
        <v/>
      </c>
      <c r="D177" s="124" t="str">
        <f t="shared" si="12"/>
        <v/>
      </c>
      <c r="E177" s="125" t="str">
        <f t="shared" si="16"/>
        <v/>
      </c>
      <c r="F177" s="124" t="str">
        <f>IF('Cash Accounts for Strange Nets'!N23=0,"", 'Cash Accounts for Strange Nets'!N23)</f>
        <v/>
      </c>
      <c r="G177" s="127" t="str">
        <f t="shared" si="13"/>
        <v/>
      </c>
      <c r="H177" s="124" t="str">
        <f>IF('Cash Accounts for Strange Nets'!P23=0,"",'Cash Accounts for Strange Nets'!P23)</f>
        <v/>
      </c>
      <c r="I177" s="127" t="str">
        <f t="shared" si="14"/>
        <v/>
      </c>
    </row>
    <row r="178" spans="1:9">
      <c r="A178" s="102" t="str">
        <f t="shared" si="11"/>
        <v/>
      </c>
      <c r="B178" s="124" t="str">
        <f>IF(F178="","",'Settlement Account'!$A$2)</f>
        <v/>
      </c>
      <c r="C178" s="124" t="str">
        <f>IF('Cash Accounts for Strange Nets'!O24="","",'Cash Accounts for Strange Nets'!O24)</f>
        <v/>
      </c>
      <c r="D178" s="124" t="str">
        <f t="shared" si="12"/>
        <v/>
      </c>
      <c r="E178" s="125" t="str">
        <f t="shared" si="16"/>
        <v/>
      </c>
      <c r="F178" s="124" t="str">
        <f>IF('Cash Accounts for Strange Nets'!N24=0,"", 'Cash Accounts for Strange Nets'!N24)</f>
        <v/>
      </c>
      <c r="G178" s="127" t="str">
        <f t="shared" si="13"/>
        <v/>
      </c>
      <c r="H178" s="124" t="str">
        <f>IF('Cash Accounts for Strange Nets'!P24=0,"",'Cash Accounts for Strange Nets'!P24)</f>
        <v/>
      </c>
      <c r="I178" s="127" t="str">
        <f t="shared" si="14"/>
        <v/>
      </c>
    </row>
    <row r="179" spans="1:9">
      <c r="A179" s="102" t="str">
        <f t="shared" si="11"/>
        <v/>
      </c>
      <c r="B179" s="124" t="str">
        <f>IF(F179="","",'Settlement Account'!$A$2)</f>
        <v/>
      </c>
      <c r="C179" s="124" t="str">
        <f>IF('Cash Accounts for Strange Nets'!O25="","",'Cash Accounts for Strange Nets'!O25)</f>
        <v/>
      </c>
      <c r="D179" s="124" t="str">
        <f t="shared" si="12"/>
        <v/>
      </c>
      <c r="E179" s="125" t="str">
        <f t="shared" si="16"/>
        <v/>
      </c>
      <c r="F179" s="124" t="str">
        <f>IF('Cash Accounts for Strange Nets'!N25=0,"", 'Cash Accounts for Strange Nets'!N25)</f>
        <v/>
      </c>
      <c r="G179" s="127" t="str">
        <f t="shared" si="13"/>
        <v/>
      </c>
      <c r="H179" s="124" t="str">
        <f>IF('Cash Accounts for Strange Nets'!P25=0,"",'Cash Accounts for Strange Nets'!P25)</f>
        <v/>
      </c>
      <c r="I179" s="127" t="str">
        <f t="shared" si="14"/>
        <v/>
      </c>
    </row>
    <row r="180" spans="1:9">
      <c r="A180" s="102" t="str">
        <f t="shared" si="11"/>
        <v/>
      </c>
      <c r="B180" s="124" t="str">
        <f>IF(F180="","",'Settlement Account'!$A$2)</f>
        <v/>
      </c>
      <c r="C180" s="124" t="str">
        <f>IF('Cash Accounts for Strange Nets'!O26="","",'Cash Accounts for Strange Nets'!O26)</f>
        <v/>
      </c>
      <c r="D180" s="124" t="str">
        <f t="shared" si="12"/>
        <v/>
      </c>
      <c r="E180" s="125" t="str">
        <f t="shared" si="16"/>
        <v/>
      </c>
      <c r="F180" s="124" t="str">
        <f>IF('Cash Accounts for Strange Nets'!N26=0,"", 'Cash Accounts for Strange Nets'!N26)</f>
        <v/>
      </c>
      <c r="G180" s="127" t="str">
        <f t="shared" si="13"/>
        <v/>
      </c>
      <c r="H180" s="124" t="str">
        <f>IF('Cash Accounts for Strange Nets'!P26=0,"",'Cash Accounts for Strange Nets'!P26)</f>
        <v/>
      </c>
      <c r="I180" s="127" t="str">
        <f t="shared" si="14"/>
        <v/>
      </c>
    </row>
    <row r="181" spans="1:9">
      <c r="A181" s="102" t="str">
        <f t="shared" si="11"/>
        <v/>
      </c>
      <c r="B181" s="124" t="str">
        <f>IF(F181="","",'Settlement Account'!$A$2)</f>
        <v/>
      </c>
      <c r="C181" s="124" t="str">
        <f>IF('Cash Accounts for Strange Nets'!O27="","",'Cash Accounts for Strange Nets'!O27)</f>
        <v/>
      </c>
      <c r="D181" s="124" t="str">
        <f t="shared" si="12"/>
        <v/>
      </c>
      <c r="E181" s="125" t="str">
        <f t="shared" si="16"/>
        <v/>
      </c>
      <c r="F181" s="124" t="str">
        <f>IF('Cash Accounts for Strange Nets'!N27=0,"", 'Cash Accounts for Strange Nets'!N27)</f>
        <v/>
      </c>
      <c r="G181" s="127" t="str">
        <f t="shared" si="13"/>
        <v/>
      </c>
      <c r="H181" s="124" t="str">
        <f>IF('Cash Accounts for Strange Nets'!P27=0,"",'Cash Accounts for Strange Nets'!P27)</f>
        <v/>
      </c>
      <c r="I181" s="127" t="str">
        <f t="shared" si="14"/>
        <v/>
      </c>
    </row>
    <row r="182" spans="1:9">
      <c r="A182" s="102" t="str">
        <f t="shared" si="11"/>
        <v/>
      </c>
      <c r="B182" s="124" t="str">
        <f>IF(F182="","",'Settlement Account'!$A$2)</f>
        <v/>
      </c>
      <c r="C182" s="124" t="str">
        <f>IF('Cash Accounts for Strange Nets'!O28="","",'Cash Accounts for Strange Nets'!O28)</f>
        <v/>
      </c>
      <c r="D182" s="124" t="str">
        <f t="shared" si="12"/>
        <v/>
      </c>
      <c r="E182" s="125" t="str">
        <f t="shared" si="16"/>
        <v/>
      </c>
      <c r="F182" s="124" t="str">
        <f>IF('Cash Accounts for Strange Nets'!N28=0,"", 'Cash Accounts for Strange Nets'!N28)</f>
        <v/>
      </c>
      <c r="G182" s="127" t="str">
        <f t="shared" si="13"/>
        <v/>
      </c>
      <c r="H182" s="124" t="str">
        <f>IF('Cash Accounts for Strange Nets'!P28=0,"",'Cash Accounts for Strange Nets'!P28)</f>
        <v/>
      </c>
      <c r="I182" s="127" t="str">
        <f t="shared" si="14"/>
        <v/>
      </c>
    </row>
    <row r="183" spans="1:9">
      <c r="A183" s="102" t="str">
        <f t="shared" si="11"/>
        <v/>
      </c>
      <c r="B183" s="124" t="str">
        <f>IF(F183="","",'Settlement Account'!$A$2)</f>
        <v/>
      </c>
      <c r="C183" s="124" t="str">
        <f>IF('Cash Accounts for Strange Nets'!O29="","",'Cash Accounts for Strange Nets'!O29)</f>
        <v/>
      </c>
      <c r="D183" s="124" t="str">
        <f t="shared" si="12"/>
        <v/>
      </c>
      <c r="E183" s="125" t="str">
        <f t="shared" si="16"/>
        <v/>
      </c>
      <c r="F183" s="124" t="str">
        <f>IF('Cash Accounts for Strange Nets'!N29=0,"", 'Cash Accounts for Strange Nets'!N29)</f>
        <v/>
      </c>
      <c r="G183" s="127" t="str">
        <f t="shared" si="13"/>
        <v/>
      </c>
      <c r="H183" s="124" t="str">
        <f>IF('Cash Accounts for Strange Nets'!P29=0,"",'Cash Accounts for Strange Nets'!P29)</f>
        <v/>
      </c>
      <c r="I183" s="127" t="str">
        <f t="shared" si="14"/>
        <v/>
      </c>
    </row>
    <row r="184" spans="1:9">
      <c r="A184" s="102" t="str">
        <f t="shared" si="11"/>
        <v/>
      </c>
      <c r="B184" s="124" t="str">
        <f>IF(F184="","",'Settlement Account'!$A$2)</f>
        <v/>
      </c>
      <c r="C184" s="124" t="str">
        <f>IF('Cash Accounts for Strange Nets'!O30="","",'Cash Accounts for Strange Nets'!O30)</f>
        <v/>
      </c>
      <c r="D184" s="124" t="str">
        <f t="shared" si="12"/>
        <v/>
      </c>
      <c r="E184" s="125" t="str">
        <f t="shared" si="16"/>
        <v/>
      </c>
      <c r="F184" s="124" t="str">
        <f>IF('Cash Accounts for Strange Nets'!N30=0,"", 'Cash Accounts for Strange Nets'!N30)</f>
        <v/>
      </c>
      <c r="G184" s="127" t="str">
        <f t="shared" si="13"/>
        <v/>
      </c>
      <c r="H184" s="124" t="str">
        <f>IF('Cash Accounts for Strange Nets'!P30=0,"",'Cash Accounts for Strange Nets'!P30)</f>
        <v/>
      </c>
      <c r="I184" s="127" t="str">
        <f t="shared" si="14"/>
        <v/>
      </c>
    </row>
    <row r="185" spans="1:9">
      <c r="A185" s="102" t="str">
        <f t="shared" si="11"/>
        <v/>
      </c>
      <c r="B185" s="124" t="str">
        <f>IF(F185="","",'Settlement Account'!$A$2)</f>
        <v/>
      </c>
      <c r="C185" s="124" t="str">
        <f>IF('Cash Accounts for Strange Nets'!O31="","",'Cash Accounts for Strange Nets'!O31)</f>
        <v/>
      </c>
      <c r="D185" s="124" t="str">
        <f t="shared" si="12"/>
        <v/>
      </c>
      <c r="E185" s="125" t="str">
        <f t="shared" si="16"/>
        <v/>
      </c>
      <c r="F185" s="124" t="str">
        <f>IF('Cash Accounts for Strange Nets'!N31=0,"", 'Cash Accounts for Strange Nets'!N31)</f>
        <v/>
      </c>
      <c r="G185" s="127" t="str">
        <f t="shared" si="13"/>
        <v/>
      </c>
      <c r="H185" s="124" t="str">
        <f>IF('Cash Accounts for Strange Nets'!P31=0,"",'Cash Accounts for Strange Nets'!P31)</f>
        <v/>
      </c>
      <c r="I185" s="127" t="str">
        <f t="shared" si="14"/>
        <v/>
      </c>
    </row>
    <row r="186" spans="1:9">
      <c r="A186" s="102" t="str">
        <f t="shared" si="11"/>
        <v/>
      </c>
      <c r="B186" s="124" t="str">
        <f>IF(F186="","",'Settlement Account'!$A$2)</f>
        <v/>
      </c>
      <c r="C186" s="124" t="str">
        <f>IF('Cash Accounts for Strange Nets'!O32="","",'Cash Accounts for Strange Nets'!O32)</f>
        <v/>
      </c>
      <c r="D186" s="124" t="str">
        <f t="shared" si="12"/>
        <v/>
      </c>
      <c r="E186" s="125" t="str">
        <f t="shared" si="16"/>
        <v/>
      </c>
      <c r="F186" s="124" t="str">
        <f>IF('Cash Accounts for Strange Nets'!N32=0,"", 'Cash Accounts for Strange Nets'!N32)</f>
        <v/>
      </c>
      <c r="G186" s="127" t="str">
        <f t="shared" si="13"/>
        <v/>
      </c>
      <c r="H186" s="124" t="str">
        <f>IF('Cash Accounts for Strange Nets'!P32=0,"",'Cash Accounts for Strange Nets'!P32)</f>
        <v/>
      </c>
      <c r="I186" s="127" t="str">
        <f t="shared" si="14"/>
        <v/>
      </c>
    </row>
    <row r="187" spans="1:9">
      <c r="A187" s="102" t="str">
        <f t="shared" si="11"/>
        <v/>
      </c>
      <c r="B187" s="124" t="str">
        <f>IF(F187="","",'Settlement Account'!$A$2)</f>
        <v/>
      </c>
      <c r="C187" s="124" t="str">
        <f>IF('Cash Accounts for Strange Nets'!O33="","",'Cash Accounts for Strange Nets'!O33)</f>
        <v/>
      </c>
      <c r="D187" s="124" t="str">
        <f t="shared" si="12"/>
        <v/>
      </c>
      <c r="E187" s="125" t="str">
        <f t="shared" si="16"/>
        <v/>
      </c>
      <c r="F187" s="124" t="str">
        <f>IF('Cash Accounts for Strange Nets'!N33=0,"", 'Cash Accounts for Strange Nets'!N33)</f>
        <v/>
      </c>
      <c r="G187" s="127" t="str">
        <f t="shared" si="13"/>
        <v/>
      </c>
      <c r="H187" s="124" t="str">
        <f>IF('Cash Accounts for Strange Nets'!P33=0,"",'Cash Accounts for Strange Nets'!P33)</f>
        <v/>
      </c>
      <c r="I187" s="127" t="str">
        <f t="shared" si="14"/>
        <v/>
      </c>
    </row>
    <row r="188" spans="1:9">
      <c r="A188" s="102" t="str">
        <f t="shared" si="11"/>
        <v/>
      </c>
      <c r="B188" s="124" t="str">
        <f>IF(F188="","",'Settlement Account'!$A$2)</f>
        <v/>
      </c>
      <c r="C188" s="124" t="str">
        <f>IF('Cash Accounts for Strange Nets'!O34="","",'Cash Accounts for Strange Nets'!O34)</f>
        <v/>
      </c>
      <c r="D188" s="124" t="str">
        <f t="shared" si="12"/>
        <v/>
      </c>
      <c r="E188" s="125" t="str">
        <f t="shared" si="16"/>
        <v/>
      </c>
      <c r="F188" s="124" t="str">
        <f>IF('Cash Accounts for Strange Nets'!N34=0,"", 'Cash Accounts for Strange Nets'!N34)</f>
        <v/>
      </c>
      <c r="G188" s="127" t="str">
        <f t="shared" si="13"/>
        <v/>
      </c>
      <c r="H188" s="124" t="str">
        <f>IF('Cash Accounts for Strange Nets'!P34=0,"",'Cash Accounts for Strange Nets'!P34)</f>
        <v/>
      </c>
      <c r="I188" s="127" t="str">
        <f t="shared" si="14"/>
        <v/>
      </c>
    </row>
    <row r="189" spans="1:9">
      <c r="A189" s="102" t="str">
        <f t="shared" si="11"/>
        <v/>
      </c>
      <c r="B189" s="124" t="str">
        <f>IF(F189="","",'Settlement Account'!$A$2)</f>
        <v/>
      </c>
      <c r="C189" s="124" t="str">
        <f>IF('Cash Accounts for Strange Nets'!O35="","",'Cash Accounts for Strange Nets'!O35)</f>
        <v/>
      </c>
      <c r="D189" s="124" t="str">
        <f t="shared" si="12"/>
        <v/>
      </c>
      <c r="E189" s="125" t="str">
        <f t="shared" si="16"/>
        <v/>
      </c>
      <c r="F189" s="124" t="str">
        <f>IF('Cash Accounts for Strange Nets'!N35=0,"", 'Cash Accounts for Strange Nets'!N35)</f>
        <v/>
      </c>
      <c r="G189" s="127" t="str">
        <f t="shared" si="13"/>
        <v/>
      </c>
      <c r="H189" s="124" t="str">
        <f>IF('Cash Accounts for Strange Nets'!P35=0,"",'Cash Accounts for Strange Nets'!P35)</f>
        <v/>
      </c>
      <c r="I189" s="127" t="str">
        <f t="shared" si="14"/>
        <v/>
      </c>
    </row>
    <row r="190" spans="1:9">
      <c r="A190" s="102" t="str">
        <f t="shared" si="11"/>
        <v/>
      </c>
      <c r="B190" s="124" t="str">
        <f>IF(F190="","",'Settlement Account'!$A$2)</f>
        <v/>
      </c>
      <c r="C190" s="124" t="str">
        <f>IF('Cash Accounts for Strange Nets'!O36="","",'Cash Accounts for Strange Nets'!O36)</f>
        <v/>
      </c>
      <c r="D190" s="124" t="str">
        <f t="shared" si="12"/>
        <v/>
      </c>
      <c r="E190" s="125" t="str">
        <f t="shared" si="16"/>
        <v/>
      </c>
      <c r="F190" s="124" t="str">
        <f>IF('Cash Accounts for Strange Nets'!N36=0,"", 'Cash Accounts for Strange Nets'!N36)</f>
        <v/>
      </c>
      <c r="G190" s="127" t="str">
        <f t="shared" si="13"/>
        <v/>
      </c>
      <c r="H190" s="124" t="str">
        <f>IF('Cash Accounts for Strange Nets'!P36=0,"",'Cash Accounts for Strange Nets'!P36)</f>
        <v/>
      </c>
      <c r="I190" s="127" t="str">
        <f t="shared" si="14"/>
        <v/>
      </c>
    </row>
    <row r="191" spans="1:9">
      <c r="A191" s="102" t="str">
        <f t="shared" si="11"/>
        <v/>
      </c>
      <c r="B191" s="124" t="str">
        <f>IF(F191="","",'Settlement Account'!$A$2)</f>
        <v/>
      </c>
      <c r="C191" s="124" t="str">
        <f>IF('Cash Accounts for Strange Nets'!O37="","",'Cash Accounts for Strange Nets'!O37)</f>
        <v/>
      </c>
      <c r="D191" s="124" t="str">
        <f t="shared" si="12"/>
        <v/>
      </c>
      <c r="E191" s="125" t="str">
        <f t="shared" si="16"/>
        <v/>
      </c>
      <c r="F191" s="124" t="str">
        <f>IF('Cash Accounts for Strange Nets'!N37=0,"", 'Cash Accounts for Strange Nets'!N37)</f>
        <v/>
      </c>
      <c r="G191" s="127" t="str">
        <f t="shared" si="13"/>
        <v/>
      </c>
      <c r="H191" s="124" t="str">
        <f>IF('Cash Accounts for Strange Nets'!P37=0,"",'Cash Accounts for Strange Nets'!P37)</f>
        <v/>
      </c>
      <c r="I191" s="127" t="str">
        <f t="shared" si="14"/>
        <v/>
      </c>
    </row>
    <row r="192" spans="1:9">
      <c r="A192" s="102" t="str">
        <f t="shared" si="11"/>
        <v/>
      </c>
      <c r="B192" s="124" t="str">
        <f>IF(F192="","",'Settlement Account'!$A$2)</f>
        <v/>
      </c>
      <c r="C192" s="124" t="str">
        <f>IF('Cash Accounts for Strange Nets'!O38="","",'Cash Accounts for Strange Nets'!O38)</f>
        <v/>
      </c>
      <c r="D192" s="124" t="str">
        <f t="shared" si="12"/>
        <v/>
      </c>
      <c r="E192" s="125" t="str">
        <f t="shared" si="16"/>
        <v/>
      </c>
      <c r="F192" s="124" t="str">
        <f>IF('Cash Accounts for Strange Nets'!N38=0,"", 'Cash Accounts for Strange Nets'!N38)</f>
        <v/>
      </c>
      <c r="G192" s="127" t="str">
        <f t="shared" si="13"/>
        <v/>
      </c>
      <c r="H192" s="124" t="str">
        <f>IF('Cash Accounts for Strange Nets'!P38=0,"",'Cash Accounts for Strange Nets'!P38)</f>
        <v/>
      </c>
      <c r="I192" s="127" t="str">
        <f t="shared" si="14"/>
        <v/>
      </c>
    </row>
    <row r="193" spans="1:9">
      <c r="A193" s="102" t="str">
        <f t="shared" si="11"/>
        <v/>
      </c>
      <c r="B193" s="124" t="str">
        <f>IF(F193="","",'Settlement Account'!$A$2)</f>
        <v/>
      </c>
      <c r="C193" s="124" t="str">
        <f>IF('Cash Accounts for Strange Nets'!O39="","",'Cash Accounts for Strange Nets'!O39)</f>
        <v/>
      </c>
      <c r="D193" s="124" t="str">
        <f t="shared" si="12"/>
        <v/>
      </c>
      <c r="E193" s="125" t="str">
        <f t="shared" si="16"/>
        <v/>
      </c>
      <c r="F193" s="124" t="str">
        <f>IF('Cash Accounts for Strange Nets'!N39=0,"", 'Cash Accounts for Strange Nets'!N39)</f>
        <v/>
      </c>
      <c r="G193" s="127" t="str">
        <f t="shared" si="13"/>
        <v/>
      </c>
      <c r="H193" s="124" t="str">
        <f>IF('Cash Accounts for Strange Nets'!P39=0,"",'Cash Accounts for Strange Nets'!P39)</f>
        <v/>
      </c>
      <c r="I193" s="127" t="str">
        <f t="shared" si="14"/>
        <v/>
      </c>
    </row>
    <row r="194" spans="1:9">
      <c r="A194" s="102" t="str">
        <f t="shared" si="11"/>
        <v/>
      </c>
      <c r="B194" s="124" t="str">
        <f>IF(F194="","",'Settlement Account'!$A$2)</f>
        <v/>
      </c>
      <c r="C194" s="124" t="str">
        <f>IF('Cash Accounts for Strange Nets'!O40="","",'Cash Accounts for Strange Nets'!O40)</f>
        <v/>
      </c>
      <c r="D194" s="124" t="str">
        <f t="shared" si="12"/>
        <v/>
      </c>
      <c r="E194" s="125" t="str">
        <f t="shared" si="16"/>
        <v/>
      </c>
      <c r="F194" s="124" t="str">
        <f>IF('Cash Accounts for Strange Nets'!N40=0,"", 'Cash Accounts for Strange Nets'!N40)</f>
        <v/>
      </c>
      <c r="G194" s="127" t="str">
        <f t="shared" si="13"/>
        <v/>
      </c>
      <c r="H194" s="124" t="str">
        <f>IF('Cash Accounts for Strange Nets'!P40=0,"",'Cash Accounts for Strange Nets'!P40)</f>
        <v/>
      </c>
      <c r="I194" s="127" t="str">
        <f t="shared" si="14"/>
        <v/>
      </c>
    </row>
    <row r="195" spans="1:9">
      <c r="A195" s="102" t="str">
        <f t="shared" ref="A195:A258" si="17">IF(F195="","","ECAG")</f>
        <v/>
      </c>
      <c r="B195" s="124" t="str">
        <f>IF(F195="","",'Settlement Account'!$A$2)</f>
        <v/>
      </c>
      <c r="C195" s="124" t="str">
        <f>IF('Cash Accounts for Strange Nets'!O41="","",'Cash Accounts for Strange Nets'!O41)</f>
        <v/>
      </c>
      <c r="D195" s="124" t="str">
        <f t="shared" ref="D195:D258" si="18">IF(LEN(F195)=5,"BBK",IF(LEN(F195)=6,"ESC",IF(LEN(F195)=11,"CBL","")))</f>
        <v/>
      </c>
      <c r="E195" s="125" t="str">
        <f t="shared" si="16"/>
        <v/>
      </c>
      <c r="F195" s="124" t="str">
        <f>IF('Cash Accounts for Strange Nets'!N41=0,"", 'Cash Accounts for Strange Nets'!N41)</f>
        <v/>
      </c>
      <c r="G195" s="127" t="str">
        <f t="shared" ref="G195:G258" si="19">IF(F195="","","ACCOUNT SPONSOR")</f>
        <v/>
      </c>
      <c r="H195" s="124" t="str">
        <f>IF('Cash Accounts for Strange Nets'!P41=0,"",'Cash Accounts for Strange Nets'!P41)</f>
        <v/>
      </c>
      <c r="I195" s="127" t="str">
        <f t="shared" ref="I195:I258" si="20">IF(F195="","","FINANCIAL")</f>
        <v/>
      </c>
    </row>
    <row r="196" spans="1:9">
      <c r="A196" s="102" t="str">
        <f t="shared" si="17"/>
        <v/>
      </c>
      <c r="B196" s="124" t="str">
        <f>IF(F196="","",'Settlement Account'!$A$2)</f>
        <v/>
      </c>
      <c r="C196" s="124" t="str">
        <f>IF('Cash Accounts for Strange Nets'!O42="","",'Cash Accounts for Strange Nets'!O42)</f>
        <v/>
      </c>
      <c r="D196" s="124" t="str">
        <f t="shared" si="18"/>
        <v/>
      </c>
      <c r="E196" s="125" t="str">
        <f t="shared" si="16"/>
        <v/>
      </c>
      <c r="F196" s="124" t="str">
        <f>IF('Cash Accounts for Strange Nets'!N42=0,"", 'Cash Accounts for Strange Nets'!N42)</f>
        <v/>
      </c>
      <c r="G196" s="127" t="str">
        <f t="shared" si="19"/>
        <v/>
      </c>
      <c r="H196" s="124" t="str">
        <f>IF('Cash Accounts for Strange Nets'!P42=0,"",'Cash Accounts for Strange Nets'!P42)</f>
        <v/>
      </c>
      <c r="I196" s="127" t="str">
        <f t="shared" si="20"/>
        <v/>
      </c>
    </row>
    <row r="197" spans="1:9" s="123" customFormat="1">
      <c r="A197" s="102" t="str">
        <f t="shared" si="17"/>
        <v/>
      </c>
      <c r="B197" s="124" t="str">
        <f>IF(F197="","",'Settlement Account'!$A$2)</f>
        <v/>
      </c>
      <c r="C197" s="123" t="str">
        <f>IF('Cash Accounts for Strange Nets'!R4="","",'Cash Accounts for Strange Nets'!R4)</f>
        <v/>
      </c>
      <c r="D197" s="124" t="str">
        <f t="shared" si="18"/>
        <v/>
      </c>
      <c r="E197" s="126" t="str">
        <f>IF(F197="","","EUR")</f>
        <v/>
      </c>
      <c r="F197" s="123" t="str">
        <f>IF('Cash Accounts for Strange Nets'!Q4=0,"", 'Cash Accounts for Strange Nets'!Q4)</f>
        <v/>
      </c>
      <c r="G197" s="127" t="str">
        <f t="shared" si="19"/>
        <v/>
      </c>
      <c r="H197" s="123" t="str">
        <f>IF('Cash Accounts for Strange Nets'!S4=0,"",'Cash Accounts for Strange Nets'!S4)</f>
        <v/>
      </c>
      <c r="I197" s="127" t="str">
        <f t="shared" si="20"/>
        <v/>
      </c>
    </row>
    <row r="198" spans="1:9">
      <c r="A198" s="102" t="str">
        <f t="shared" si="17"/>
        <v/>
      </c>
      <c r="B198" s="124" t="str">
        <f>IF(F198="","",'Settlement Account'!$A$2)</f>
        <v/>
      </c>
      <c r="C198" s="124" t="str">
        <f>IF('Cash Accounts for Strange Nets'!R5="","",'Cash Accounts for Strange Nets'!R5)</f>
        <v/>
      </c>
      <c r="D198" s="124" t="str">
        <f t="shared" si="18"/>
        <v/>
      </c>
      <c r="E198" s="127" t="str">
        <f t="shared" ref="E198:E235" si="21">IF(F198="","","EUR")</f>
        <v/>
      </c>
      <c r="F198" s="124" t="str">
        <f>IF('Cash Accounts for Strange Nets'!Q5=0,"", 'Cash Accounts for Strange Nets'!Q5)</f>
        <v/>
      </c>
      <c r="G198" s="127" t="str">
        <f t="shared" si="19"/>
        <v/>
      </c>
      <c r="H198" s="124" t="str">
        <f>IF('Cash Accounts for Strange Nets'!S5=0,"",'Cash Accounts for Strange Nets'!S5)</f>
        <v/>
      </c>
      <c r="I198" s="127" t="str">
        <f t="shared" si="20"/>
        <v/>
      </c>
    </row>
    <row r="199" spans="1:9">
      <c r="A199" s="102" t="str">
        <f t="shared" si="17"/>
        <v/>
      </c>
      <c r="B199" s="124" t="str">
        <f>IF(F199="","",'Settlement Account'!$A$2)</f>
        <v/>
      </c>
      <c r="C199" s="124" t="str">
        <f>IF('Cash Accounts for Strange Nets'!R6="","",'Cash Accounts for Strange Nets'!R6)</f>
        <v/>
      </c>
      <c r="D199" s="124" t="str">
        <f t="shared" si="18"/>
        <v/>
      </c>
      <c r="E199" s="127" t="str">
        <f t="shared" si="21"/>
        <v/>
      </c>
      <c r="F199" s="124" t="str">
        <f>IF('Cash Accounts for Strange Nets'!Q6=0,"", 'Cash Accounts for Strange Nets'!Q6)</f>
        <v/>
      </c>
      <c r="G199" s="127" t="str">
        <f t="shared" si="19"/>
        <v/>
      </c>
      <c r="H199" s="124" t="str">
        <f>IF('Cash Accounts for Strange Nets'!S6=0,"",'Cash Accounts for Strange Nets'!S6)</f>
        <v/>
      </c>
      <c r="I199" s="127" t="str">
        <f t="shared" si="20"/>
        <v/>
      </c>
    </row>
    <row r="200" spans="1:9">
      <c r="A200" s="102" t="str">
        <f t="shared" si="17"/>
        <v/>
      </c>
      <c r="B200" s="124" t="str">
        <f>IF(F200="","",'Settlement Account'!$A$2)</f>
        <v/>
      </c>
      <c r="C200" s="124" t="str">
        <f>IF('Cash Accounts for Strange Nets'!R7="","",'Cash Accounts for Strange Nets'!R7)</f>
        <v/>
      </c>
      <c r="D200" s="124" t="str">
        <f t="shared" si="18"/>
        <v/>
      </c>
      <c r="E200" s="127" t="str">
        <f t="shared" si="21"/>
        <v/>
      </c>
      <c r="F200" s="124" t="str">
        <f>IF('Cash Accounts for Strange Nets'!Q7=0,"", 'Cash Accounts for Strange Nets'!Q7)</f>
        <v/>
      </c>
      <c r="G200" s="127" t="str">
        <f t="shared" si="19"/>
        <v/>
      </c>
      <c r="H200" s="124" t="str">
        <f>IF('Cash Accounts for Strange Nets'!S7=0,"",'Cash Accounts for Strange Nets'!S7)</f>
        <v/>
      </c>
      <c r="I200" s="127" t="str">
        <f t="shared" si="20"/>
        <v/>
      </c>
    </row>
    <row r="201" spans="1:9">
      <c r="A201" s="102" t="str">
        <f t="shared" si="17"/>
        <v/>
      </c>
      <c r="B201" s="124" t="str">
        <f>IF(F201="","",'Settlement Account'!$A$2)</f>
        <v/>
      </c>
      <c r="C201" s="124" t="str">
        <f>IF('Cash Accounts for Strange Nets'!R8="","",'Cash Accounts for Strange Nets'!R8)</f>
        <v/>
      </c>
      <c r="D201" s="124" t="str">
        <f t="shared" si="18"/>
        <v/>
      </c>
      <c r="E201" s="127" t="str">
        <f t="shared" si="21"/>
        <v/>
      </c>
      <c r="F201" s="124" t="str">
        <f>IF('Cash Accounts for Strange Nets'!Q8=0,"", 'Cash Accounts for Strange Nets'!Q8)</f>
        <v/>
      </c>
      <c r="G201" s="127" t="str">
        <f t="shared" si="19"/>
        <v/>
      </c>
      <c r="H201" s="124" t="str">
        <f>IF('Cash Accounts for Strange Nets'!S8=0,"",'Cash Accounts for Strange Nets'!S8)</f>
        <v/>
      </c>
      <c r="I201" s="127" t="str">
        <f t="shared" si="20"/>
        <v/>
      </c>
    </row>
    <row r="202" spans="1:9">
      <c r="A202" s="102" t="str">
        <f t="shared" si="17"/>
        <v/>
      </c>
      <c r="B202" s="124" t="str">
        <f>IF(F202="","",'Settlement Account'!$A$2)</f>
        <v/>
      </c>
      <c r="C202" s="124" t="str">
        <f>IF('Cash Accounts for Strange Nets'!R9="","",'Cash Accounts for Strange Nets'!R9)</f>
        <v/>
      </c>
      <c r="D202" s="124" t="str">
        <f t="shared" si="18"/>
        <v/>
      </c>
      <c r="E202" s="127" t="str">
        <f t="shared" si="21"/>
        <v/>
      </c>
      <c r="F202" s="124" t="str">
        <f>IF('Cash Accounts for Strange Nets'!Q9=0,"", 'Cash Accounts for Strange Nets'!Q9)</f>
        <v/>
      </c>
      <c r="G202" s="127" t="str">
        <f t="shared" si="19"/>
        <v/>
      </c>
      <c r="H202" s="124" t="str">
        <f>IF('Cash Accounts for Strange Nets'!S9=0,"",'Cash Accounts for Strange Nets'!S9)</f>
        <v/>
      </c>
      <c r="I202" s="127" t="str">
        <f t="shared" si="20"/>
        <v/>
      </c>
    </row>
    <row r="203" spans="1:9">
      <c r="A203" s="102" t="str">
        <f t="shared" si="17"/>
        <v/>
      </c>
      <c r="B203" s="124" t="str">
        <f>IF(F203="","",'Settlement Account'!$A$2)</f>
        <v/>
      </c>
      <c r="C203" s="124" t="str">
        <f>IF('Cash Accounts for Strange Nets'!R10="","",'Cash Accounts for Strange Nets'!R10)</f>
        <v/>
      </c>
      <c r="D203" s="124" t="str">
        <f t="shared" si="18"/>
        <v/>
      </c>
      <c r="E203" s="127" t="str">
        <f t="shared" si="21"/>
        <v/>
      </c>
      <c r="F203" s="124" t="str">
        <f>IF('Cash Accounts for Strange Nets'!Q10=0,"", 'Cash Accounts for Strange Nets'!Q10)</f>
        <v/>
      </c>
      <c r="G203" s="127" t="str">
        <f t="shared" si="19"/>
        <v/>
      </c>
      <c r="H203" s="124" t="str">
        <f>IF('Cash Accounts for Strange Nets'!S10=0,"",'Cash Accounts for Strange Nets'!S10)</f>
        <v/>
      </c>
      <c r="I203" s="127" t="str">
        <f t="shared" si="20"/>
        <v/>
      </c>
    </row>
    <row r="204" spans="1:9">
      <c r="A204" s="102" t="str">
        <f t="shared" si="17"/>
        <v/>
      </c>
      <c r="B204" s="124" t="str">
        <f>IF(F204="","",'Settlement Account'!$A$2)</f>
        <v/>
      </c>
      <c r="C204" s="124" t="str">
        <f>IF('Cash Accounts for Strange Nets'!R11="","",'Cash Accounts for Strange Nets'!R11)</f>
        <v/>
      </c>
      <c r="D204" s="124" t="str">
        <f t="shared" si="18"/>
        <v/>
      </c>
      <c r="E204" s="127" t="str">
        <f t="shared" si="21"/>
        <v/>
      </c>
      <c r="F204" s="124" t="str">
        <f>IF('Cash Accounts for Strange Nets'!Q11=0,"", 'Cash Accounts for Strange Nets'!Q11)</f>
        <v/>
      </c>
      <c r="G204" s="127" t="str">
        <f t="shared" si="19"/>
        <v/>
      </c>
      <c r="H204" s="124" t="str">
        <f>IF('Cash Accounts for Strange Nets'!S11=0,"",'Cash Accounts for Strange Nets'!S11)</f>
        <v/>
      </c>
      <c r="I204" s="127" t="str">
        <f t="shared" si="20"/>
        <v/>
      </c>
    </row>
    <row r="205" spans="1:9">
      <c r="A205" s="102" t="str">
        <f t="shared" si="17"/>
        <v/>
      </c>
      <c r="B205" s="124" t="str">
        <f>IF(F205="","",'Settlement Account'!$A$2)</f>
        <v/>
      </c>
      <c r="C205" s="124" t="str">
        <f>IF('Cash Accounts for Strange Nets'!R12="","",'Cash Accounts for Strange Nets'!R12)</f>
        <v/>
      </c>
      <c r="D205" s="124" t="str">
        <f t="shared" si="18"/>
        <v/>
      </c>
      <c r="E205" s="127" t="str">
        <f t="shared" si="21"/>
        <v/>
      </c>
      <c r="F205" s="124" t="str">
        <f>IF('Cash Accounts for Strange Nets'!Q12=0,"", 'Cash Accounts for Strange Nets'!Q12)</f>
        <v/>
      </c>
      <c r="G205" s="127" t="str">
        <f t="shared" si="19"/>
        <v/>
      </c>
      <c r="H205" s="124" t="str">
        <f>IF('Cash Accounts for Strange Nets'!S12=0,"",'Cash Accounts for Strange Nets'!S12)</f>
        <v/>
      </c>
      <c r="I205" s="127" t="str">
        <f t="shared" si="20"/>
        <v/>
      </c>
    </row>
    <row r="206" spans="1:9">
      <c r="A206" s="102" t="str">
        <f t="shared" si="17"/>
        <v/>
      </c>
      <c r="B206" s="124" t="str">
        <f>IF(F206="","",'Settlement Account'!$A$2)</f>
        <v/>
      </c>
      <c r="C206" s="124" t="str">
        <f>IF('Cash Accounts for Strange Nets'!R13="","",'Cash Accounts for Strange Nets'!R13)</f>
        <v/>
      </c>
      <c r="D206" s="124" t="str">
        <f t="shared" si="18"/>
        <v/>
      </c>
      <c r="E206" s="127" t="str">
        <f t="shared" si="21"/>
        <v/>
      </c>
      <c r="F206" s="124" t="str">
        <f>IF('Cash Accounts for Strange Nets'!Q13=0,"", 'Cash Accounts for Strange Nets'!Q13)</f>
        <v/>
      </c>
      <c r="G206" s="127" t="str">
        <f t="shared" si="19"/>
        <v/>
      </c>
      <c r="H206" s="124" t="str">
        <f>IF('Cash Accounts for Strange Nets'!S13=0,"",'Cash Accounts for Strange Nets'!S13)</f>
        <v/>
      </c>
      <c r="I206" s="127" t="str">
        <f t="shared" si="20"/>
        <v/>
      </c>
    </row>
    <row r="207" spans="1:9">
      <c r="A207" s="102" t="str">
        <f t="shared" si="17"/>
        <v/>
      </c>
      <c r="B207" s="124" t="str">
        <f>IF(F207="","",'Settlement Account'!$A$2)</f>
        <v/>
      </c>
      <c r="C207" s="124" t="str">
        <f>IF('Cash Accounts for Strange Nets'!R14="","",'Cash Accounts for Strange Nets'!R14)</f>
        <v/>
      </c>
      <c r="D207" s="124" t="str">
        <f t="shared" si="18"/>
        <v/>
      </c>
      <c r="E207" s="127" t="str">
        <f t="shared" si="21"/>
        <v/>
      </c>
      <c r="F207" s="124" t="str">
        <f>IF('Cash Accounts for Strange Nets'!Q14=0,"", 'Cash Accounts for Strange Nets'!Q14)</f>
        <v/>
      </c>
      <c r="G207" s="127" t="str">
        <f t="shared" si="19"/>
        <v/>
      </c>
      <c r="H207" s="124" t="str">
        <f>IF('Cash Accounts for Strange Nets'!S14=0,"",'Cash Accounts for Strange Nets'!S14)</f>
        <v/>
      </c>
      <c r="I207" s="127" t="str">
        <f t="shared" si="20"/>
        <v/>
      </c>
    </row>
    <row r="208" spans="1:9">
      <c r="A208" s="102" t="str">
        <f t="shared" si="17"/>
        <v/>
      </c>
      <c r="B208" s="124" t="str">
        <f>IF(F208="","",'Settlement Account'!$A$2)</f>
        <v/>
      </c>
      <c r="C208" s="124" t="str">
        <f>IF('Cash Accounts for Strange Nets'!R15="","",'Cash Accounts for Strange Nets'!R15)</f>
        <v/>
      </c>
      <c r="D208" s="124" t="str">
        <f t="shared" si="18"/>
        <v/>
      </c>
      <c r="E208" s="127" t="str">
        <f t="shared" si="21"/>
        <v/>
      </c>
      <c r="F208" s="124" t="str">
        <f>IF('Cash Accounts for Strange Nets'!Q15=0,"", 'Cash Accounts for Strange Nets'!Q15)</f>
        <v/>
      </c>
      <c r="G208" s="127" t="str">
        <f t="shared" si="19"/>
        <v/>
      </c>
      <c r="H208" s="124" t="str">
        <f>IF('Cash Accounts for Strange Nets'!S15=0,"",'Cash Accounts for Strange Nets'!S15)</f>
        <v/>
      </c>
      <c r="I208" s="127" t="str">
        <f t="shared" si="20"/>
        <v/>
      </c>
    </row>
    <row r="209" spans="1:9">
      <c r="A209" s="102" t="str">
        <f t="shared" si="17"/>
        <v/>
      </c>
      <c r="B209" s="124" t="str">
        <f>IF(F209="","",'Settlement Account'!$A$2)</f>
        <v/>
      </c>
      <c r="C209" s="124" t="str">
        <f>IF('Cash Accounts for Strange Nets'!R16="","",'Cash Accounts for Strange Nets'!R16)</f>
        <v/>
      </c>
      <c r="D209" s="124" t="str">
        <f t="shared" si="18"/>
        <v/>
      </c>
      <c r="E209" s="127" t="str">
        <f t="shared" si="21"/>
        <v/>
      </c>
      <c r="F209" s="124" t="str">
        <f>IF('Cash Accounts for Strange Nets'!Q16=0,"", 'Cash Accounts for Strange Nets'!Q16)</f>
        <v/>
      </c>
      <c r="G209" s="127" t="str">
        <f t="shared" si="19"/>
        <v/>
      </c>
      <c r="H209" s="124" t="str">
        <f>IF('Cash Accounts for Strange Nets'!S16=0,"",'Cash Accounts for Strange Nets'!S16)</f>
        <v/>
      </c>
      <c r="I209" s="127" t="str">
        <f t="shared" si="20"/>
        <v/>
      </c>
    </row>
    <row r="210" spans="1:9">
      <c r="A210" s="102" t="str">
        <f t="shared" si="17"/>
        <v/>
      </c>
      <c r="B210" s="124" t="str">
        <f>IF(F210="","",'Settlement Account'!$A$2)</f>
        <v/>
      </c>
      <c r="C210" s="124" t="str">
        <f>IF('Cash Accounts for Strange Nets'!R17="","",'Cash Accounts for Strange Nets'!R17)</f>
        <v/>
      </c>
      <c r="D210" s="124" t="str">
        <f t="shared" si="18"/>
        <v/>
      </c>
      <c r="E210" s="127" t="str">
        <f t="shared" si="21"/>
        <v/>
      </c>
      <c r="F210" s="124" t="str">
        <f>IF('Cash Accounts for Strange Nets'!Q17=0,"", 'Cash Accounts for Strange Nets'!Q17)</f>
        <v/>
      </c>
      <c r="G210" s="127" t="str">
        <f t="shared" si="19"/>
        <v/>
      </c>
      <c r="H210" s="124" t="str">
        <f>IF('Cash Accounts for Strange Nets'!S17=0,"",'Cash Accounts for Strange Nets'!S17)</f>
        <v/>
      </c>
      <c r="I210" s="127" t="str">
        <f t="shared" si="20"/>
        <v/>
      </c>
    </row>
    <row r="211" spans="1:9">
      <c r="A211" s="102" t="str">
        <f t="shared" si="17"/>
        <v/>
      </c>
      <c r="B211" s="124" t="str">
        <f>IF(F211="","",'Settlement Account'!$A$2)</f>
        <v/>
      </c>
      <c r="C211" s="124" t="str">
        <f>IF('Cash Accounts for Strange Nets'!R18="","",'Cash Accounts for Strange Nets'!R18)</f>
        <v/>
      </c>
      <c r="D211" s="124" t="str">
        <f t="shared" si="18"/>
        <v/>
      </c>
      <c r="E211" s="127" t="str">
        <f t="shared" si="21"/>
        <v/>
      </c>
      <c r="F211" s="124" t="str">
        <f>IF('Cash Accounts for Strange Nets'!Q18=0,"", 'Cash Accounts for Strange Nets'!Q18)</f>
        <v/>
      </c>
      <c r="G211" s="127" t="str">
        <f t="shared" si="19"/>
        <v/>
      </c>
      <c r="H211" s="124" t="str">
        <f>IF('Cash Accounts for Strange Nets'!S18=0,"",'Cash Accounts for Strange Nets'!S18)</f>
        <v/>
      </c>
      <c r="I211" s="127" t="str">
        <f t="shared" si="20"/>
        <v/>
      </c>
    </row>
    <row r="212" spans="1:9">
      <c r="A212" s="102" t="str">
        <f t="shared" si="17"/>
        <v/>
      </c>
      <c r="B212" s="124" t="str">
        <f>IF(F212="","",'Settlement Account'!$A$2)</f>
        <v/>
      </c>
      <c r="C212" s="124" t="str">
        <f>IF('Cash Accounts for Strange Nets'!R19="","",'Cash Accounts for Strange Nets'!R19)</f>
        <v/>
      </c>
      <c r="D212" s="124" t="str">
        <f t="shared" si="18"/>
        <v/>
      </c>
      <c r="E212" s="127" t="str">
        <f t="shared" si="21"/>
        <v/>
      </c>
      <c r="F212" s="124" t="str">
        <f>IF('Cash Accounts for Strange Nets'!Q19=0,"", 'Cash Accounts for Strange Nets'!Q19)</f>
        <v/>
      </c>
      <c r="G212" s="127" t="str">
        <f t="shared" si="19"/>
        <v/>
      </c>
      <c r="H212" s="124" t="str">
        <f>IF('Cash Accounts for Strange Nets'!S19=0,"",'Cash Accounts for Strange Nets'!S19)</f>
        <v/>
      </c>
      <c r="I212" s="127" t="str">
        <f t="shared" si="20"/>
        <v/>
      </c>
    </row>
    <row r="213" spans="1:9">
      <c r="A213" s="102" t="str">
        <f t="shared" si="17"/>
        <v/>
      </c>
      <c r="B213" s="124" t="str">
        <f>IF(F213="","",'Settlement Account'!$A$2)</f>
        <v/>
      </c>
      <c r="C213" s="124" t="str">
        <f>IF('Cash Accounts for Strange Nets'!R20="","",'Cash Accounts for Strange Nets'!R20)</f>
        <v/>
      </c>
      <c r="D213" s="124" t="str">
        <f t="shared" si="18"/>
        <v/>
      </c>
      <c r="E213" s="127" t="str">
        <f t="shared" si="21"/>
        <v/>
      </c>
      <c r="F213" s="124" t="str">
        <f>IF('Cash Accounts for Strange Nets'!Q20=0,"", 'Cash Accounts for Strange Nets'!Q20)</f>
        <v/>
      </c>
      <c r="G213" s="127" t="str">
        <f t="shared" si="19"/>
        <v/>
      </c>
      <c r="H213" s="124" t="str">
        <f>IF('Cash Accounts for Strange Nets'!S20=0,"",'Cash Accounts for Strange Nets'!S20)</f>
        <v/>
      </c>
      <c r="I213" s="127" t="str">
        <f t="shared" si="20"/>
        <v/>
      </c>
    </row>
    <row r="214" spans="1:9">
      <c r="A214" s="102" t="str">
        <f t="shared" si="17"/>
        <v/>
      </c>
      <c r="B214" s="124" t="str">
        <f>IF(F214="","",'Settlement Account'!$A$2)</f>
        <v/>
      </c>
      <c r="C214" s="124" t="str">
        <f>IF('Cash Accounts for Strange Nets'!R21="","",'Cash Accounts for Strange Nets'!R21)</f>
        <v/>
      </c>
      <c r="D214" s="124" t="str">
        <f t="shared" si="18"/>
        <v/>
      </c>
      <c r="E214" s="127" t="str">
        <f t="shared" si="21"/>
        <v/>
      </c>
      <c r="F214" s="124" t="str">
        <f>IF('Cash Accounts for Strange Nets'!Q21=0,"", 'Cash Accounts for Strange Nets'!Q21)</f>
        <v/>
      </c>
      <c r="G214" s="127" t="str">
        <f t="shared" si="19"/>
        <v/>
      </c>
      <c r="H214" s="124" t="str">
        <f>IF('Cash Accounts for Strange Nets'!S21=0,"",'Cash Accounts for Strange Nets'!S21)</f>
        <v/>
      </c>
      <c r="I214" s="127" t="str">
        <f t="shared" si="20"/>
        <v/>
      </c>
    </row>
    <row r="215" spans="1:9">
      <c r="A215" s="102" t="str">
        <f t="shared" si="17"/>
        <v/>
      </c>
      <c r="B215" s="124" t="str">
        <f>IF(F215="","",'Settlement Account'!$A$2)</f>
        <v/>
      </c>
      <c r="C215" s="124" t="str">
        <f>IF('Cash Accounts for Strange Nets'!R22="","",'Cash Accounts for Strange Nets'!R22)</f>
        <v/>
      </c>
      <c r="D215" s="124" t="str">
        <f t="shared" si="18"/>
        <v/>
      </c>
      <c r="E215" s="127" t="str">
        <f t="shared" si="21"/>
        <v/>
      </c>
      <c r="F215" s="124" t="str">
        <f>IF('Cash Accounts for Strange Nets'!Q22=0,"", 'Cash Accounts for Strange Nets'!Q22)</f>
        <v/>
      </c>
      <c r="G215" s="127" t="str">
        <f t="shared" si="19"/>
        <v/>
      </c>
      <c r="H215" s="124" t="str">
        <f>IF('Cash Accounts for Strange Nets'!S22=0,"",'Cash Accounts for Strange Nets'!S22)</f>
        <v/>
      </c>
      <c r="I215" s="127" t="str">
        <f t="shared" si="20"/>
        <v/>
      </c>
    </row>
    <row r="216" spans="1:9">
      <c r="A216" s="102" t="str">
        <f t="shared" si="17"/>
        <v/>
      </c>
      <c r="B216" s="124" t="str">
        <f>IF(F216="","",'Settlement Account'!$A$2)</f>
        <v/>
      </c>
      <c r="C216" s="124" t="str">
        <f>IF('Cash Accounts for Strange Nets'!R23="","",'Cash Accounts for Strange Nets'!R23)</f>
        <v/>
      </c>
      <c r="D216" s="124" t="str">
        <f t="shared" si="18"/>
        <v/>
      </c>
      <c r="E216" s="127" t="str">
        <f t="shared" si="21"/>
        <v/>
      </c>
      <c r="F216" s="124" t="str">
        <f>IF('Cash Accounts for Strange Nets'!Q23=0,"", 'Cash Accounts for Strange Nets'!Q23)</f>
        <v/>
      </c>
      <c r="G216" s="127" t="str">
        <f t="shared" si="19"/>
        <v/>
      </c>
      <c r="H216" s="124" t="str">
        <f>IF('Cash Accounts for Strange Nets'!S23=0,"",'Cash Accounts for Strange Nets'!S23)</f>
        <v/>
      </c>
      <c r="I216" s="127" t="str">
        <f t="shared" si="20"/>
        <v/>
      </c>
    </row>
    <row r="217" spans="1:9">
      <c r="A217" s="102" t="str">
        <f t="shared" si="17"/>
        <v/>
      </c>
      <c r="B217" s="124" t="str">
        <f>IF(F217="","",'Settlement Account'!$A$2)</f>
        <v/>
      </c>
      <c r="C217" s="124" t="str">
        <f>IF('Cash Accounts for Strange Nets'!R24="","",'Cash Accounts for Strange Nets'!R24)</f>
        <v/>
      </c>
      <c r="D217" s="124" t="str">
        <f t="shared" si="18"/>
        <v/>
      </c>
      <c r="E217" s="127" t="str">
        <f t="shared" si="21"/>
        <v/>
      </c>
      <c r="F217" s="124" t="str">
        <f>IF('Cash Accounts for Strange Nets'!Q24=0,"", 'Cash Accounts for Strange Nets'!Q24)</f>
        <v/>
      </c>
      <c r="G217" s="127" t="str">
        <f t="shared" si="19"/>
        <v/>
      </c>
      <c r="H217" s="124" t="str">
        <f>IF('Cash Accounts for Strange Nets'!S24=0,"",'Cash Accounts for Strange Nets'!S24)</f>
        <v/>
      </c>
      <c r="I217" s="127" t="str">
        <f t="shared" si="20"/>
        <v/>
      </c>
    </row>
    <row r="218" spans="1:9">
      <c r="A218" s="102" t="str">
        <f t="shared" si="17"/>
        <v/>
      </c>
      <c r="B218" s="124" t="str">
        <f>IF(F218="","",'Settlement Account'!$A$2)</f>
        <v/>
      </c>
      <c r="C218" s="124" t="str">
        <f>IF('Cash Accounts for Strange Nets'!R25="","",'Cash Accounts for Strange Nets'!R25)</f>
        <v/>
      </c>
      <c r="D218" s="124" t="str">
        <f t="shared" si="18"/>
        <v/>
      </c>
      <c r="E218" s="127" t="str">
        <f t="shared" si="21"/>
        <v/>
      </c>
      <c r="F218" s="124" t="str">
        <f>IF('Cash Accounts for Strange Nets'!Q25=0,"", 'Cash Accounts for Strange Nets'!Q25)</f>
        <v/>
      </c>
      <c r="G218" s="127" t="str">
        <f t="shared" si="19"/>
        <v/>
      </c>
      <c r="H218" s="124" t="str">
        <f>IF('Cash Accounts for Strange Nets'!S25=0,"",'Cash Accounts for Strange Nets'!S25)</f>
        <v/>
      </c>
      <c r="I218" s="127" t="str">
        <f t="shared" si="20"/>
        <v/>
      </c>
    </row>
    <row r="219" spans="1:9">
      <c r="A219" s="102" t="str">
        <f t="shared" si="17"/>
        <v/>
      </c>
      <c r="B219" s="124" t="str">
        <f>IF(F219="","",'Settlement Account'!$A$2)</f>
        <v/>
      </c>
      <c r="C219" s="124" t="str">
        <f>IF('Cash Accounts for Strange Nets'!R26="","",'Cash Accounts for Strange Nets'!R26)</f>
        <v/>
      </c>
      <c r="D219" s="124" t="str">
        <f t="shared" si="18"/>
        <v/>
      </c>
      <c r="E219" s="127" t="str">
        <f t="shared" si="21"/>
        <v/>
      </c>
      <c r="F219" s="124" t="str">
        <f>IF('Cash Accounts for Strange Nets'!Q26=0,"", 'Cash Accounts for Strange Nets'!Q26)</f>
        <v/>
      </c>
      <c r="G219" s="127" t="str">
        <f t="shared" si="19"/>
        <v/>
      </c>
      <c r="H219" s="124" t="str">
        <f>IF('Cash Accounts for Strange Nets'!S26=0,"",'Cash Accounts for Strange Nets'!S26)</f>
        <v/>
      </c>
      <c r="I219" s="127" t="str">
        <f t="shared" si="20"/>
        <v/>
      </c>
    </row>
    <row r="220" spans="1:9">
      <c r="A220" s="102" t="str">
        <f t="shared" si="17"/>
        <v/>
      </c>
      <c r="B220" s="124" t="str">
        <f>IF(F220="","",'Settlement Account'!$A$2)</f>
        <v/>
      </c>
      <c r="C220" s="124" t="str">
        <f>IF('Cash Accounts for Strange Nets'!R27="","",'Cash Accounts for Strange Nets'!R27)</f>
        <v/>
      </c>
      <c r="D220" s="124" t="str">
        <f t="shared" si="18"/>
        <v/>
      </c>
      <c r="E220" s="127" t="str">
        <f t="shared" si="21"/>
        <v/>
      </c>
      <c r="F220" s="124" t="str">
        <f>IF('Cash Accounts for Strange Nets'!Q27=0,"", 'Cash Accounts for Strange Nets'!Q27)</f>
        <v/>
      </c>
      <c r="G220" s="127" t="str">
        <f t="shared" si="19"/>
        <v/>
      </c>
      <c r="H220" s="124" t="str">
        <f>IF('Cash Accounts for Strange Nets'!S27=0,"",'Cash Accounts for Strange Nets'!S27)</f>
        <v/>
      </c>
      <c r="I220" s="127" t="str">
        <f t="shared" si="20"/>
        <v/>
      </c>
    </row>
    <row r="221" spans="1:9">
      <c r="A221" s="102" t="str">
        <f t="shared" si="17"/>
        <v/>
      </c>
      <c r="B221" s="124" t="str">
        <f>IF(F221="","",'Settlement Account'!$A$2)</f>
        <v/>
      </c>
      <c r="C221" s="124" t="str">
        <f>IF('Cash Accounts for Strange Nets'!R28="","",'Cash Accounts for Strange Nets'!R28)</f>
        <v/>
      </c>
      <c r="D221" s="124" t="str">
        <f t="shared" si="18"/>
        <v/>
      </c>
      <c r="E221" s="127" t="str">
        <f t="shared" si="21"/>
        <v/>
      </c>
      <c r="F221" s="124" t="str">
        <f>IF('Cash Accounts for Strange Nets'!Q28=0,"", 'Cash Accounts for Strange Nets'!Q28)</f>
        <v/>
      </c>
      <c r="G221" s="127" t="str">
        <f t="shared" si="19"/>
        <v/>
      </c>
      <c r="H221" s="124" t="str">
        <f>IF('Cash Accounts for Strange Nets'!S28=0,"",'Cash Accounts for Strange Nets'!S28)</f>
        <v/>
      </c>
      <c r="I221" s="127" t="str">
        <f t="shared" si="20"/>
        <v/>
      </c>
    </row>
    <row r="222" spans="1:9">
      <c r="A222" s="102" t="str">
        <f t="shared" si="17"/>
        <v/>
      </c>
      <c r="B222" s="124" t="str">
        <f>IF(F222="","",'Settlement Account'!$A$2)</f>
        <v/>
      </c>
      <c r="C222" s="124" t="str">
        <f>IF('Cash Accounts for Strange Nets'!R29="","",'Cash Accounts for Strange Nets'!R29)</f>
        <v/>
      </c>
      <c r="D222" s="124" t="str">
        <f t="shared" si="18"/>
        <v/>
      </c>
      <c r="E222" s="127" t="str">
        <f t="shared" si="21"/>
        <v/>
      </c>
      <c r="F222" s="124" t="str">
        <f>IF('Cash Accounts for Strange Nets'!Q29=0,"", 'Cash Accounts for Strange Nets'!Q29)</f>
        <v/>
      </c>
      <c r="G222" s="127" t="str">
        <f t="shared" si="19"/>
        <v/>
      </c>
      <c r="H222" s="124" t="str">
        <f>IF('Cash Accounts for Strange Nets'!S29=0,"",'Cash Accounts for Strange Nets'!S29)</f>
        <v/>
      </c>
      <c r="I222" s="127" t="str">
        <f t="shared" si="20"/>
        <v/>
      </c>
    </row>
    <row r="223" spans="1:9">
      <c r="A223" s="102" t="str">
        <f t="shared" si="17"/>
        <v/>
      </c>
      <c r="B223" s="124" t="str">
        <f>IF(F223="","",'Settlement Account'!$A$2)</f>
        <v/>
      </c>
      <c r="C223" s="124" t="str">
        <f>IF('Cash Accounts for Strange Nets'!R30="","",'Cash Accounts for Strange Nets'!R30)</f>
        <v/>
      </c>
      <c r="D223" s="124" t="str">
        <f t="shared" si="18"/>
        <v/>
      </c>
      <c r="E223" s="127" t="str">
        <f t="shared" si="21"/>
        <v/>
      </c>
      <c r="F223" s="124" t="str">
        <f>IF('Cash Accounts for Strange Nets'!Q30=0,"", 'Cash Accounts for Strange Nets'!Q30)</f>
        <v/>
      </c>
      <c r="G223" s="127" t="str">
        <f t="shared" si="19"/>
        <v/>
      </c>
      <c r="H223" s="124" t="str">
        <f>IF('Cash Accounts for Strange Nets'!S30=0,"",'Cash Accounts for Strange Nets'!S30)</f>
        <v/>
      </c>
      <c r="I223" s="127" t="str">
        <f t="shared" si="20"/>
        <v/>
      </c>
    </row>
    <row r="224" spans="1:9">
      <c r="A224" s="102" t="str">
        <f t="shared" si="17"/>
        <v/>
      </c>
      <c r="B224" s="124" t="str">
        <f>IF(F224="","",'Settlement Account'!$A$2)</f>
        <v/>
      </c>
      <c r="C224" s="124" t="str">
        <f>IF('Cash Accounts for Strange Nets'!R31="","",'Cash Accounts for Strange Nets'!R31)</f>
        <v/>
      </c>
      <c r="D224" s="124" t="str">
        <f t="shared" si="18"/>
        <v/>
      </c>
      <c r="E224" s="127" t="str">
        <f t="shared" si="21"/>
        <v/>
      </c>
      <c r="F224" s="124" t="str">
        <f>IF('Cash Accounts for Strange Nets'!Q31=0,"", 'Cash Accounts for Strange Nets'!Q31)</f>
        <v/>
      </c>
      <c r="G224" s="127" t="str">
        <f t="shared" si="19"/>
        <v/>
      </c>
      <c r="H224" s="124" t="str">
        <f>IF('Cash Accounts for Strange Nets'!S31=0,"",'Cash Accounts for Strange Nets'!S31)</f>
        <v/>
      </c>
      <c r="I224" s="127" t="str">
        <f t="shared" si="20"/>
        <v/>
      </c>
    </row>
    <row r="225" spans="1:9">
      <c r="A225" s="102" t="str">
        <f t="shared" si="17"/>
        <v/>
      </c>
      <c r="B225" s="124" t="str">
        <f>IF(F225="","",'Settlement Account'!$A$2)</f>
        <v/>
      </c>
      <c r="C225" s="124" t="str">
        <f>IF('Cash Accounts for Strange Nets'!R32="","",'Cash Accounts for Strange Nets'!R32)</f>
        <v/>
      </c>
      <c r="D225" s="124" t="str">
        <f t="shared" si="18"/>
        <v/>
      </c>
      <c r="E225" s="127" t="str">
        <f t="shared" si="21"/>
        <v/>
      </c>
      <c r="F225" s="124" t="str">
        <f>IF('Cash Accounts for Strange Nets'!Q32=0,"", 'Cash Accounts for Strange Nets'!Q32)</f>
        <v/>
      </c>
      <c r="G225" s="127" t="str">
        <f t="shared" si="19"/>
        <v/>
      </c>
      <c r="H225" s="124" t="str">
        <f>IF('Cash Accounts for Strange Nets'!S32=0,"",'Cash Accounts for Strange Nets'!S32)</f>
        <v/>
      </c>
      <c r="I225" s="127" t="str">
        <f t="shared" si="20"/>
        <v/>
      </c>
    </row>
    <row r="226" spans="1:9">
      <c r="A226" s="102" t="str">
        <f t="shared" si="17"/>
        <v/>
      </c>
      <c r="B226" s="124" t="str">
        <f>IF(F226="","",'Settlement Account'!$A$2)</f>
        <v/>
      </c>
      <c r="C226" s="124" t="str">
        <f>IF('Cash Accounts for Strange Nets'!R33="","",'Cash Accounts for Strange Nets'!R33)</f>
        <v/>
      </c>
      <c r="D226" s="124" t="str">
        <f t="shared" si="18"/>
        <v/>
      </c>
      <c r="E226" s="127" t="str">
        <f t="shared" si="21"/>
        <v/>
      </c>
      <c r="F226" s="124" t="str">
        <f>IF('Cash Accounts for Strange Nets'!Q33=0,"", 'Cash Accounts for Strange Nets'!Q33)</f>
        <v/>
      </c>
      <c r="G226" s="127" t="str">
        <f t="shared" si="19"/>
        <v/>
      </c>
      <c r="H226" s="124" t="str">
        <f>IF('Cash Accounts for Strange Nets'!S33=0,"",'Cash Accounts for Strange Nets'!S33)</f>
        <v/>
      </c>
      <c r="I226" s="127" t="str">
        <f t="shared" si="20"/>
        <v/>
      </c>
    </row>
    <row r="227" spans="1:9">
      <c r="A227" s="102" t="str">
        <f t="shared" si="17"/>
        <v/>
      </c>
      <c r="B227" s="124" t="str">
        <f>IF(F227="","",'Settlement Account'!$A$2)</f>
        <v/>
      </c>
      <c r="C227" s="124" t="str">
        <f>IF('Cash Accounts for Strange Nets'!R34="","",'Cash Accounts for Strange Nets'!R34)</f>
        <v/>
      </c>
      <c r="D227" s="124" t="str">
        <f t="shared" si="18"/>
        <v/>
      </c>
      <c r="E227" s="127" t="str">
        <f t="shared" si="21"/>
        <v/>
      </c>
      <c r="F227" s="124" t="str">
        <f>IF('Cash Accounts for Strange Nets'!Q34=0,"", 'Cash Accounts for Strange Nets'!Q34)</f>
        <v/>
      </c>
      <c r="G227" s="127" t="str">
        <f t="shared" si="19"/>
        <v/>
      </c>
      <c r="H227" s="124" t="str">
        <f>IF('Cash Accounts for Strange Nets'!S34=0,"",'Cash Accounts for Strange Nets'!S34)</f>
        <v/>
      </c>
      <c r="I227" s="127" t="str">
        <f t="shared" si="20"/>
        <v/>
      </c>
    </row>
    <row r="228" spans="1:9">
      <c r="A228" s="102" t="str">
        <f t="shared" si="17"/>
        <v/>
      </c>
      <c r="B228" s="124" t="str">
        <f>IF(F228="","",'Settlement Account'!$A$2)</f>
        <v/>
      </c>
      <c r="C228" s="124" t="str">
        <f>IF('Cash Accounts for Strange Nets'!R35="","",'Cash Accounts for Strange Nets'!R35)</f>
        <v/>
      </c>
      <c r="D228" s="124" t="str">
        <f t="shared" si="18"/>
        <v/>
      </c>
      <c r="E228" s="127" t="str">
        <f t="shared" si="21"/>
        <v/>
      </c>
      <c r="F228" s="124" t="str">
        <f>IF('Cash Accounts for Strange Nets'!Q35=0,"", 'Cash Accounts for Strange Nets'!Q35)</f>
        <v/>
      </c>
      <c r="G228" s="127" t="str">
        <f t="shared" si="19"/>
        <v/>
      </c>
      <c r="H228" s="124" t="str">
        <f>IF('Cash Accounts for Strange Nets'!S35=0,"",'Cash Accounts for Strange Nets'!S35)</f>
        <v/>
      </c>
      <c r="I228" s="127" t="str">
        <f t="shared" si="20"/>
        <v/>
      </c>
    </row>
    <row r="229" spans="1:9">
      <c r="A229" s="102" t="str">
        <f t="shared" si="17"/>
        <v/>
      </c>
      <c r="B229" s="124" t="str">
        <f>IF(F229="","",'Settlement Account'!$A$2)</f>
        <v/>
      </c>
      <c r="C229" s="124" t="str">
        <f>IF('Cash Accounts for Strange Nets'!R36="","",'Cash Accounts for Strange Nets'!R36)</f>
        <v/>
      </c>
      <c r="D229" s="124" t="str">
        <f t="shared" si="18"/>
        <v/>
      </c>
      <c r="E229" s="127" t="str">
        <f t="shared" si="21"/>
        <v/>
      </c>
      <c r="F229" s="124" t="str">
        <f>IF('Cash Accounts for Strange Nets'!Q36=0,"", 'Cash Accounts for Strange Nets'!Q36)</f>
        <v/>
      </c>
      <c r="G229" s="127" t="str">
        <f t="shared" si="19"/>
        <v/>
      </c>
      <c r="H229" s="124" t="str">
        <f>IF('Cash Accounts for Strange Nets'!S36=0,"",'Cash Accounts for Strange Nets'!S36)</f>
        <v/>
      </c>
      <c r="I229" s="127" t="str">
        <f t="shared" si="20"/>
        <v/>
      </c>
    </row>
    <row r="230" spans="1:9">
      <c r="A230" s="102" t="str">
        <f t="shared" si="17"/>
        <v/>
      </c>
      <c r="B230" s="124" t="str">
        <f>IF(F230="","",'Settlement Account'!$A$2)</f>
        <v/>
      </c>
      <c r="C230" s="124" t="str">
        <f>IF('Cash Accounts for Strange Nets'!R37="","",'Cash Accounts for Strange Nets'!R37)</f>
        <v/>
      </c>
      <c r="D230" s="124" t="str">
        <f t="shared" si="18"/>
        <v/>
      </c>
      <c r="E230" s="127" t="str">
        <f t="shared" si="21"/>
        <v/>
      </c>
      <c r="F230" s="124" t="str">
        <f>IF('Cash Accounts for Strange Nets'!Q37=0,"", 'Cash Accounts for Strange Nets'!Q37)</f>
        <v/>
      </c>
      <c r="G230" s="127" t="str">
        <f t="shared" si="19"/>
        <v/>
      </c>
      <c r="H230" s="124" t="str">
        <f>IF('Cash Accounts for Strange Nets'!S37=0,"",'Cash Accounts for Strange Nets'!S37)</f>
        <v/>
      </c>
      <c r="I230" s="127" t="str">
        <f t="shared" si="20"/>
        <v/>
      </c>
    </row>
    <row r="231" spans="1:9">
      <c r="A231" s="102" t="str">
        <f t="shared" si="17"/>
        <v/>
      </c>
      <c r="B231" s="124" t="str">
        <f>IF(F231="","",'Settlement Account'!$A$2)</f>
        <v/>
      </c>
      <c r="C231" s="124" t="str">
        <f>IF('Cash Accounts for Strange Nets'!R38="","",'Cash Accounts for Strange Nets'!R38)</f>
        <v/>
      </c>
      <c r="D231" s="124" t="str">
        <f t="shared" si="18"/>
        <v/>
      </c>
      <c r="E231" s="127" t="str">
        <f t="shared" si="21"/>
        <v/>
      </c>
      <c r="F231" s="124" t="str">
        <f>IF('Cash Accounts for Strange Nets'!Q38=0,"", 'Cash Accounts for Strange Nets'!Q38)</f>
        <v/>
      </c>
      <c r="G231" s="127" t="str">
        <f t="shared" si="19"/>
        <v/>
      </c>
      <c r="H231" s="124" t="str">
        <f>IF('Cash Accounts for Strange Nets'!S38=0,"",'Cash Accounts for Strange Nets'!S38)</f>
        <v/>
      </c>
      <c r="I231" s="127" t="str">
        <f t="shared" si="20"/>
        <v/>
      </c>
    </row>
    <row r="232" spans="1:9">
      <c r="A232" s="102" t="str">
        <f t="shared" si="17"/>
        <v/>
      </c>
      <c r="B232" s="124" t="str">
        <f>IF(F232="","",'Settlement Account'!$A$2)</f>
        <v/>
      </c>
      <c r="C232" s="124" t="str">
        <f>IF('Cash Accounts for Strange Nets'!R39="","",'Cash Accounts for Strange Nets'!R39)</f>
        <v/>
      </c>
      <c r="D232" s="124" t="str">
        <f t="shared" si="18"/>
        <v/>
      </c>
      <c r="E232" s="127" t="str">
        <f t="shared" si="21"/>
        <v/>
      </c>
      <c r="F232" s="124" t="str">
        <f>IF('Cash Accounts for Strange Nets'!Q39=0,"", 'Cash Accounts for Strange Nets'!Q39)</f>
        <v/>
      </c>
      <c r="G232" s="127" t="str">
        <f t="shared" si="19"/>
        <v/>
      </c>
      <c r="H232" s="124" t="str">
        <f>IF('Cash Accounts for Strange Nets'!S39=0,"",'Cash Accounts for Strange Nets'!S39)</f>
        <v/>
      </c>
      <c r="I232" s="127" t="str">
        <f t="shared" si="20"/>
        <v/>
      </c>
    </row>
    <row r="233" spans="1:9">
      <c r="A233" s="102" t="str">
        <f t="shared" si="17"/>
        <v/>
      </c>
      <c r="B233" s="124" t="str">
        <f>IF(F233="","",'Settlement Account'!$A$2)</f>
        <v/>
      </c>
      <c r="C233" s="124" t="str">
        <f>IF('Cash Accounts for Strange Nets'!R40="","",'Cash Accounts for Strange Nets'!R40)</f>
        <v/>
      </c>
      <c r="D233" s="124" t="str">
        <f t="shared" si="18"/>
        <v/>
      </c>
      <c r="E233" s="127" t="str">
        <f t="shared" si="21"/>
        <v/>
      </c>
      <c r="F233" s="124" t="str">
        <f>IF('Cash Accounts for Strange Nets'!Q40=0,"", 'Cash Accounts for Strange Nets'!Q40)</f>
        <v/>
      </c>
      <c r="G233" s="127" t="str">
        <f t="shared" si="19"/>
        <v/>
      </c>
      <c r="H233" s="124" t="str">
        <f>IF('Cash Accounts for Strange Nets'!S40=0,"",'Cash Accounts for Strange Nets'!S40)</f>
        <v/>
      </c>
      <c r="I233" s="127" t="str">
        <f t="shared" si="20"/>
        <v/>
      </c>
    </row>
    <row r="234" spans="1:9">
      <c r="A234" s="102" t="str">
        <f t="shared" si="17"/>
        <v/>
      </c>
      <c r="B234" s="124" t="str">
        <f>IF(F234="","",'Settlement Account'!$A$2)</f>
        <v/>
      </c>
      <c r="C234" s="124" t="str">
        <f>IF('Cash Accounts for Strange Nets'!R41="","",'Cash Accounts for Strange Nets'!R41)</f>
        <v/>
      </c>
      <c r="D234" s="124" t="str">
        <f t="shared" si="18"/>
        <v/>
      </c>
      <c r="E234" s="127" t="str">
        <f t="shared" si="21"/>
        <v/>
      </c>
      <c r="F234" s="124" t="str">
        <f>IF('Cash Accounts for Strange Nets'!Q41=0,"", 'Cash Accounts for Strange Nets'!Q41)</f>
        <v/>
      </c>
      <c r="G234" s="127" t="str">
        <f t="shared" si="19"/>
        <v/>
      </c>
      <c r="H234" s="124" t="str">
        <f>IF('Cash Accounts for Strange Nets'!S41=0,"",'Cash Accounts for Strange Nets'!S41)</f>
        <v/>
      </c>
      <c r="I234" s="127" t="str">
        <f t="shared" si="20"/>
        <v/>
      </c>
    </row>
    <row r="235" spans="1:9">
      <c r="A235" s="102" t="str">
        <f t="shared" si="17"/>
        <v/>
      </c>
      <c r="B235" s="124" t="str">
        <f>IF(F235="","",'Settlement Account'!$A$2)</f>
        <v/>
      </c>
      <c r="C235" s="124" t="str">
        <f>IF('Cash Accounts for Strange Nets'!R42="","",'Cash Accounts for Strange Nets'!R42)</f>
        <v/>
      </c>
      <c r="D235" s="124" t="str">
        <f t="shared" si="18"/>
        <v/>
      </c>
      <c r="E235" s="127" t="str">
        <f t="shared" si="21"/>
        <v/>
      </c>
      <c r="F235" s="124" t="str">
        <f>IF('Cash Accounts for Strange Nets'!Q42=0,"", 'Cash Accounts for Strange Nets'!Q42)</f>
        <v/>
      </c>
      <c r="G235" s="127" t="str">
        <f t="shared" si="19"/>
        <v/>
      </c>
      <c r="H235" s="124" t="str">
        <f>IF('Cash Accounts for Strange Nets'!S42=0,"",'Cash Accounts for Strange Nets'!S42)</f>
        <v/>
      </c>
      <c r="I235" s="127" t="str">
        <f t="shared" si="20"/>
        <v/>
      </c>
    </row>
    <row r="236" spans="1:9" s="123" customFormat="1">
      <c r="A236" s="102" t="str">
        <f t="shared" si="17"/>
        <v/>
      </c>
      <c r="B236" s="124" t="str">
        <f>IF(F236="","",'Settlement Account'!$A$2)</f>
        <v/>
      </c>
      <c r="C236" s="123" t="str">
        <f>IF('Cash Accounts for Strange Nets'!U4="","",'Cash Accounts for Strange Nets'!U4)</f>
        <v/>
      </c>
      <c r="D236" s="124" t="str">
        <f t="shared" si="18"/>
        <v/>
      </c>
      <c r="E236" s="126" t="str">
        <f>IF(F236="","","GBP / SEK / USD")</f>
        <v/>
      </c>
      <c r="F236" s="123" t="str">
        <f>IF('Cash Accounts for Strange Nets'!T4=0,"", 'Cash Accounts for Strange Nets'!T4)</f>
        <v/>
      </c>
      <c r="G236" s="127" t="str">
        <f t="shared" si="19"/>
        <v/>
      </c>
      <c r="H236" s="123" t="str">
        <f>IF('Cash Accounts for Strange Nets'!V4=0,"",'Cash Accounts for Strange Nets'!V4)</f>
        <v/>
      </c>
      <c r="I236" s="127" t="str">
        <f t="shared" si="20"/>
        <v/>
      </c>
    </row>
    <row r="237" spans="1:9">
      <c r="A237" s="102" t="str">
        <f t="shared" si="17"/>
        <v/>
      </c>
      <c r="B237" s="124" t="str">
        <f>IF(F237="","",'Settlement Account'!$A$2)</f>
        <v/>
      </c>
      <c r="C237" s="124" t="str">
        <f>IF('Cash Accounts for Strange Nets'!U5="","",'Cash Accounts for Strange Nets'!U5)</f>
        <v/>
      </c>
      <c r="D237" s="124" t="str">
        <f t="shared" si="18"/>
        <v/>
      </c>
      <c r="E237" s="127" t="str">
        <f t="shared" ref="E237:E274" si="22">IF(F237="","","GBP / SEK / USD")</f>
        <v/>
      </c>
      <c r="F237" s="124" t="str">
        <f>IF('Cash Accounts for Strange Nets'!T5=0,"", 'Cash Accounts for Strange Nets'!T5)</f>
        <v/>
      </c>
      <c r="G237" s="127" t="str">
        <f t="shared" si="19"/>
        <v/>
      </c>
      <c r="H237" s="124" t="str">
        <f>IF('Cash Accounts for Strange Nets'!V5=0,"",'Cash Accounts for Strange Nets'!V5)</f>
        <v/>
      </c>
      <c r="I237" s="127" t="str">
        <f t="shared" si="20"/>
        <v/>
      </c>
    </row>
    <row r="238" spans="1:9">
      <c r="A238" s="102" t="str">
        <f t="shared" si="17"/>
        <v/>
      </c>
      <c r="B238" s="124" t="str">
        <f>IF(F238="","",'Settlement Account'!$A$2)</f>
        <v/>
      </c>
      <c r="C238" s="124" t="str">
        <f>IF('Cash Accounts for Strange Nets'!U6="","",'Cash Accounts for Strange Nets'!U6)</f>
        <v/>
      </c>
      <c r="D238" s="124" t="str">
        <f t="shared" si="18"/>
        <v/>
      </c>
      <c r="E238" s="127" t="str">
        <f t="shared" si="22"/>
        <v/>
      </c>
      <c r="F238" s="124" t="str">
        <f>IF('Cash Accounts for Strange Nets'!T6=0,"", 'Cash Accounts for Strange Nets'!T6)</f>
        <v/>
      </c>
      <c r="G238" s="127" t="str">
        <f t="shared" si="19"/>
        <v/>
      </c>
      <c r="H238" s="124" t="str">
        <f>IF('Cash Accounts for Strange Nets'!V6=0,"",'Cash Accounts for Strange Nets'!V6)</f>
        <v/>
      </c>
      <c r="I238" s="127" t="str">
        <f t="shared" si="20"/>
        <v/>
      </c>
    </row>
    <row r="239" spans="1:9">
      <c r="A239" s="102" t="str">
        <f t="shared" si="17"/>
        <v/>
      </c>
      <c r="B239" s="124" t="str">
        <f>IF(F239="","",'Settlement Account'!$A$2)</f>
        <v/>
      </c>
      <c r="C239" s="124" t="str">
        <f>IF('Cash Accounts for Strange Nets'!U7="","",'Cash Accounts for Strange Nets'!U7)</f>
        <v/>
      </c>
      <c r="D239" s="124" t="str">
        <f t="shared" si="18"/>
        <v/>
      </c>
      <c r="E239" s="127" t="str">
        <f t="shared" si="22"/>
        <v/>
      </c>
      <c r="F239" s="124" t="str">
        <f>IF('Cash Accounts for Strange Nets'!T7=0,"", 'Cash Accounts for Strange Nets'!T7)</f>
        <v/>
      </c>
      <c r="G239" s="127" t="str">
        <f t="shared" si="19"/>
        <v/>
      </c>
      <c r="H239" s="124" t="str">
        <f>IF('Cash Accounts for Strange Nets'!V7=0,"",'Cash Accounts for Strange Nets'!V7)</f>
        <v/>
      </c>
      <c r="I239" s="127" t="str">
        <f t="shared" si="20"/>
        <v/>
      </c>
    </row>
    <row r="240" spans="1:9">
      <c r="A240" s="102" t="str">
        <f t="shared" si="17"/>
        <v/>
      </c>
      <c r="B240" s="124" t="str">
        <f>IF(F240="","",'Settlement Account'!$A$2)</f>
        <v/>
      </c>
      <c r="C240" s="124" t="str">
        <f>IF('Cash Accounts for Strange Nets'!U8="","",'Cash Accounts for Strange Nets'!U8)</f>
        <v/>
      </c>
      <c r="D240" s="124" t="str">
        <f t="shared" si="18"/>
        <v/>
      </c>
      <c r="E240" s="127" t="str">
        <f t="shared" si="22"/>
        <v/>
      </c>
      <c r="F240" s="124" t="str">
        <f>IF('Cash Accounts for Strange Nets'!T8=0,"", 'Cash Accounts for Strange Nets'!T8)</f>
        <v/>
      </c>
      <c r="G240" s="127" t="str">
        <f t="shared" si="19"/>
        <v/>
      </c>
      <c r="H240" s="124" t="str">
        <f>IF('Cash Accounts for Strange Nets'!V8=0,"",'Cash Accounts for Strange Nets'!V8)</f>
        <v/>
      </c>
      <c r="I240" s="127" t="str">
        <f t="shared" si="20"/>
        <v/>
      </c>
    </row>
    <row r="241" spans="1:9">
      <c r="A241" s="102" t="str">
        <f t="shared" si="17"/>
        <v/>
      </c>
      <c r="B241" s="124" t="str">
        <f>IF(F241="","",'Settlement Account'!$A$2)</f>
        <v/>
      </c>
      <c r="C241" s="124" t="str">
        <f>IF('Cash Accounts for Strange Nets'!U9="","",'Cash Accounts for Strange Nets'!U9)</f>
        <v/>
      </c>
      <c r="D241" s="124" t="str">
        <f t="shared" si="18"/>
        <v/>
      </c>
      <c r="E241" s="127" t="str">
        <f t="shared" si="22"/>
        <v/>
      </c>
      <c r="F241" s="124" t="str">
        <f>IF('Cash Accounts for Strange Nets'!T9=0,"", 'Cash Accounts for Strange Nets'!T9)</f>
        <v/>
      </c>
      <c r="G241" s="127" t="str">
        <f t="shared" si="19"/>
        <v/>
      </c>
      <c r="H241" s="124" t="str">
        <f>IF('Cash Accounts for Strange Nets'!V9=0,"",'Cash Accounts for Strange Nets'!V9)</f>
        <v/>
      </c>
      <c r="I241" s="127" t="str">
        <f t="shared" si="20"/>
        <v/>
      </c>
    </row>
    <row r="242" spans="1:9">
      <c r="A242" s="102" t="str">
        <f t="shared" si="17"/>
        <v/>
      </c>
      <c r="B242" s="124" t="str">
        <f>IF(F242="","",'Settlement Account'!$A$2)</f>
        <v/>
      </c>
      <c r="C242" s="124" t="str">
        <f>IF('Cash Accounts for Strange Nets'!U10="","",'Cash Accounts for Strange Nets'!U10)</f>
        <v/>
      </c>
      <c r="D242" s="124" t="str">
        <f t="shared" si="18"/>
        <v/>
      </c>
      <c r="E242" s="127" t="str">
        <f t="shared" si="22"/>
        <v/>
      </c>
      <c r="F242" s="124" t="str">
        <f>IF('Cash Accounts for Strange Nets'!T10=0,"", 'Cash Accounts for Strange Nets'!T10)</f>
        <v/>
      </c>
      <c r="G242" s="127" t="str">
        <f t="shared" si="19"/>
        <v/>
      </c>
      <c r="H242" s="124" t="str">
        <f>IF('Cash Accounts for Strange Nets'!V10=0,"",'Cash Accounts for Strange Nets'!V10)</f>
        <v/>
      </c>
      <c r="I242" s="127" t="str">
        <f t="shared" si="20"/>
        <v/>
      </c>
    </row>
    <row r="243" spans="1:9">
      <c r="A243" s="102" t="str">
        <f t="shared" si="17"/>
        <v/>
      </c>
      <c r="B243" s="124" t="str">
        <f>IF(F243="","",'Settlement Account'!$A$2)</f>
        <v/>
      </c>
      <c r="C243" s="124" t="str">
        <f>IF('Cash Accounts for Strange Nets'!U11="","",'Cash Accounts for Strange Nets'!U11)</f>
        <v/>
      </c>
      <c r="D243" s="124" t="str">
        <f t="shared" si="18"/>
        <v/>
      </c>
      <c r="E243" s="127" t="str">
        <f t="shared" si="22"/>
        <v/>
      </c>
      <c r="F243" s="124" t="str">
        <f>IF('Cash Accounts for Strange Nets'!T11=0,"", 'Cash Accounts for Strange Nets'!T11)</f>
        <v/>
      </c>
      <c r="G243" s="127" t="str">
        <f t="shared" si="19"/>
        <v/>
      </c>
      <c r="H243" s="124" t="str">
        <f>IF('Cash Accounts for Strange Nets'!V11=0,"",'Cash Accounts for Strange Nets'!V11)</f>
        <v/>
      </c>
      <c r="I243" s="127" t="str">
        <f t="shared" si="20"/>
        <v/>
      </c>
    </row>
    <row r="244" spans="1:9">
      <c r="A244" s="102" t="str">
        <f t="shared" si="17"/>
        <v/>
      </c>
      <c r="B244" s="124" t="str">
        <f>IF(F244="","",'Settlement Account'!$A$2)</f>
        <v/>
      </c>
      <c r="C244" s="124" t="str">
        <f>IF('Cash Accounts for Strange Nets'!U12="","",'Cash Accounts for Strange Nets'!U12)</f>
        <v/>
      </c>
      <c r="D244" s="124" t="str">
        <f t="shared" si="18"/>
        <v/>
      </c>
      <c r="E244" s="127" t="str">
        <f t="shared" si="22"/>
        <v/>
      </c>
      <c r="F244" s="124" t="str">
        <f>IF('Cash Accounts for Strange Nets'!T12=0,"", 'Cash Accounts for Strange Nets'!T12)</f>
        <v/>
      </c>
      <c r="G244" s="127" t="str">
        <f t="shared" si="19"/>
        <v/>
      </c>
      <c r="H244" s="124" t="str">
        <f>IF('Cash Accounts for Strange Nets'!V12=0,"",'Cash Accounts for Strange Nets'!V12)</f>
        <v/>
      </c>
      <c r="I244" s="127" t="str">
        <f t="shared" si="20"/>
        <v/>
      </c>
    </row>
    <row r="245" spans="1:9">
      <c r="A245" s="102" t="str">
        <f t="shared" si="17"/>
        <v/>
      </c>
      <c r="B245" s="124" t="str">
        <f>IF(F245="","",'Settlement Account'!$A$2)</f>
        <v/>
      </c>
      <c r="C245" s="124" t="str">
        <f>IF('Cash Accounts for Strange Nets'!U13="","",'Cash Accounts for Strange Nets'!U13)</f>
        <v/>
      </c>
      <c r="D245" s="124" t="str">
        <f t="shared" si="18"/>
        <v/>
      </c>
      <c r="E245" s="127" t="str">
        <f t="shared" si="22"/>
        <v/>
      </c>
      <c r="F245" s="124" t="str">
        <f>IF('Cash Accounts for Strange Nets'!T13=0,"", 'Cash Accounts for Strange Nets'!T13)</f>
        <v/>
      </c>
      <c r="G245" s="127" t="str">
        <f t="shared" si="19"/>
        <v/>
      </c>
      <c r="H245" s="124" t="str">
        <f>IF('Cash Accounts for Strange Nets'!V13=0,"",'Cash Accounts for Strange Nets'!V13)</f>
        <v/>
      </c>
      <c r="I245" s="127" t="str">
        <f t="shared" si="20"/>
        <v/>
      </c>
    </row>
    <row r="246" spans="1:9">
      <c r="A246" s="102" t="str">
        <f t="shared" si="17"/>
        <v/>
      </c>
      <c r="B246" s="124" t="str">
        <f>IF(F246="","",'Settlement Account'!$A$2)</f>
        <v/>
      </c>
      <c r="C246" s="124" t="str">
        <f>IF('Cash Accounts for Strange Nets'!U14="","",'Cash Accounts for Strange Nets'!U14)</f>
        <v/>
      </c>
      <c r="D246" s="124" t="str">
        <f t="shared" si="18"/>
        <v/>
      </c>
      <c r="E246" s="127" t="str">
        <f t="shared" si="22"/>
        <v/>
      </c>
      <c r="F246" s="124" t="str">
        <f>IF('Cash Accounts for Strange Nets'!T14=0,"", 'Cash Accounts for Strange Nets'!T14)</f>
        <v/>
      </c>
      <c r="G246" s="127" t="str">
        <f t="shared" si="19"/>
        <v/>
      </c>
      <c r="H246" s="124" t="str">
        <f>IF('Cash Accounts for Strange Nets'!V14=0,"",'Cash Accounts for Strange Nets'!V14)</f>
        <v/>
      </c>
      <c r="I246" s="127" t="str">
        <f t="shared" si="20"/>
        <v/>
      </c>
    </row>
    <row r="247" spans="1:9">
      <c r="A247" s="102" t="str">
        <f t="shared" si="17"/>
        <v/>
      </c>
      <c r="B247" s="124" t="str">
        <f>IF(F247="","",'Settlement Account'!$A$2)</f>
        <v/>
      </c>
      <c r="C247" s="124" t="str">
        <f>IF('Cash Accounts for Strange Nets'!U15="","",'Cash Accounts for Strange Nets'!U15)</f>
        <v/>
      </c>
      <c r="D247" s="124" t="str">
        <f t="shared" si="18"/>
        <v/>
      </c>
      <c r="E247" s="127" t="str">
        <f t="shared" si="22"/>
        <v/>
      </c>
      <c r="F247" s="124" t="str">
        <f>IF('Cash Accounts for Strange Nets'!T15=0,"", 'Cash Accounts for Strange Nets'!T15)</f>
        <v/>
      </c>
      <c r="G247" s="127" t="str">
        <f t="shared" si="19"/>
        <v/>
      </c>
      <c r="H247" s="124" t="str">
        <f>IF('Cash Accounts for Strange Nets'!V15=0,"",'Cash Accounts for Strange Nets'!V15)</f>
        <v/>
      </c>
      <c r="I247" s="127" t="str">
        <f t="shared" si="20"/>
        <v/>
      </c>
    </row>
    <row r="248" spans="1:9">
      <c r="A248" s="102" t="str">
        <f t="shared" si="17"/>
        <v/>
      </c>
      <c r="B248" s="124" t="str">
        <f>IF(F248="","",'Settlement Account'!$A$2)</f>
        <v/>
      </c>
      <c r="C248" s="124" t="str">
        <f>IF('Cash Accounts for Strange Nets'!U16="","",'Cash Accounts for Strange Nets'!U16)</f>
        <v/>
      </c>
      <c r="D248" s="124" t="str">
        <f t="shared" si="18"/>
        <v/>
      </c>
      <c r="E248" s="127" t="str">
        <f t="shared" si="22"/>
        <v/>
      </c>
      <c r="F248" s="124" t="str">
        <f>IF('Cash Accounts for Strange Nets'!T16=0,"", 'Cash Accounts for Strange Nets'!T16)</f>
        <v/>
      </c>
      <c r="G248" s="127" t="str">
        <f t="shared" si="19"/>
        <v/>
      </c>
      <c r="H248" s="124" t="str">
        <f>IF('Cash Accounts for Strange Nets'!V16=0,"",'Cash Accounts for Strange Nets'!V16)</f>
        <v/>
      </c>
      <c r="I248" s="127" t="str">
        <f t="shared" si="20"/>
        <v/>
      </c>
    </row>
    <row r="249" spans="1:9">
      <c r="A249" s="102" t="str">
        <f t="shared" si="17"/>
        <v/>
      </c>
      <c r="B249" s="124" t="str">
        <f>IF(F249="","",'Settlement Account'!$A$2)</f>
        <v/>
      </c>
      <c r="C249" s="124" t="str">
        <f>IF('Cash Accounts for Strange Nets'!U17="","",'Cash Accounts for Strange Nets'!U17)</f>
        <v/>
      </c>
      <c r="D249" s="124" t="str">
        <f t="shared" si="18"/>
        <v/>
      </c>
      <c r="E249" s="127" t="str">
        <f t="shared" si="22"/>
        <v/>
      </c>
      <c r="F249" s="124" t="str">
        <f>IF('Cash Accounts for Strange Nets'!T17=0,"", 'Cash Accounts for Strange Nets'!T17)</f>
        <v/>
      </c>
      <c r="G249" s="127" t="str">
        <f t="shared" si="19"/>
        <v/>
      </c>
      <c r="H249" s="124" t="str">
        <f>IF('Cash Accounts for Strange Nets'!V17=0,"",'Cash Accounts for Strange Nets'!V17)</f>
        <v/>
      </c>
      <c r="I249" s="127" t="str">
        <f t="shared" si="20"/>
        <v/>
      </c>
    </row>
    <row r="250" spans="1:9">
      <c r="A250" s="102" t="str">
        <f t="shared" si="17"/>
        <v/>
      </c>
      <c r="B250" s="124" t="str">
        <f>IF(F250="","",'Settlement Account'!$A$2)</f>
        <v/>
      </c>
      <c r="C250" s="124" t="str">
        <f>IF('Cash Accounts for Strange Nets'!U18="","",'Cash Accounts for Strange Nets'!U18)</f>
        <v/>
      </c>
      <c r="D250" s="124" t="str">
        <f t="shared" si="18"/>
        <v/>
      </c>
      <c r="E250" s="127" t="str">
        <f t="shared" si="22"/>
        <v/>
      </c>
      <c r="F250" s="124" t="str">
        <f>IF('Cash Accounts for Strange Nets'!T18=0,"", 'Cash Accounts for Strange Nets'!T18)</f>
        <v/>
      </c>
      <c r="G250" s="127" t="str">
        <f t="shared" si="19"/>
        <v/>
      </c>
      <c r="H250" s="124" t="str">
        <f>IF('Cash Accounts for Strange Nets'!V18=0,"",'Cash Accounts for Strange Nets'!V18)</f>
        <v/>
      </c>
      <c r="I250" s="127" t="str">
        <f t="shared" si="20"/>
        <v/>
      </c>
    </row>
    <row r="251" spans="1:9">
      <c r="A251" s="102" t="str">
        <f t="shared" si="17"/>
        <v/>
      </c>
      <c r="B251" s="124" t="str">
        <f>IF(F251="","",'Settlement Account'!$A$2)</f>
        <v/>
      </c>
      <c r="C251" s="124" t="str">
        <f>IF('Cash Accounts for Strange Nets'!U19="","",'Cash Accounts for Strange Nets'!U19)</f>
        <v/>
      </c>
      <c r="D251" s="124" t="str">
        <f t="shared" si="18"/>
        <v/>
      </c>
      <c r="E251" s="127" t="str">
        <f t="shared" si="22"/>
        <v/>
      </c>
      <c r="F251" s="124" t="str">
        <f>IF('Cash Accounts for Strange Nets'!T19=0,"", 'Cash Accounts for Strange Nets'!T19)</f>
        <v/>
      </c>
      <c r="G251" s="127" t="str">
        <f t="shared" si="19"/>
        <v/>
      </c>
      <c r="H251" s="124" t="str">
        <f>IF('Cash Accounts for Strange Nets'!V19=0,"",'Cash Accounts for Strange Nets'!V19)</f>
        <v/>
      </c>
      <c r="I251" s="127" t="str">
        <f t="shared" si="20"/>
        <v/>
      </c>
    </row>
    <row r="252" spans="1:9">
      <c r="A252" s="102" t="str">
        <f t="shared" si="17"/>
        <v/>
      </c>
      <c r="B252" s="124" t="str">
        <f>IF(F252="","",'Settlement Account'!$A$2)</f>
        <v/>
      </c>
      <c r="C252" s="124" t="str">
        <f>IF('Cash Accounts for Strange Nets'!U20="","",'Cash Accounts for Strange Nets'!U20)</f>
        <v/>
      </c>
      <c r="D252" s="124" t="str">
        <f t="shared" si="18"/>
        <v/>
      </c>
      <c r="E252" s="127" t="str">
        <f t="shared" si="22"/>
        <v/>
      </c>
      <c r="F252" s="124" t="str">
        <f>IF('Cash Accounts for Strange Nets'!T20=0,"", 'Cash Accounts for Strange Nets'!T20)</f>
        <v/>
      </c>
      <c r="G252" s="127" t="str">
        <f t="shared" si="19"/>
        <v/>
      </c>
      <c r="H252" s="124" t="str">
        <f>IF('Cash Accounts for Strange Nets'!V20=0,"",'Cash Accounts for Strange Nets'!V20)</f>
        <v/>
      </c>
      <c r="I252" s="127" t="str">
        <f t="shared" si="20"/>
        <v/>
      </c>
    </row>
    <row r="253" spans="1:9">
      <c r="A253" s="102" t="str">
        <f t="shared" si="17"/>
        <v/>
      </c>
      <c r="B253" s="124" t="str">
        <f>IF(F253="","",'Settlement Account'!$A$2)</f>
        <v/>
      </c>
      <c r="C253" s="124" t="str">
        <f>IF('Cash Accounts for Strange Nets'!U21="","",'Cash Accounts for Strange Nets'!U21)</f>
        <v/>
      </c>
      <c r="D253" s="124" t="str">
        <f t="shared" si="18"/>
        <v/>
      </c>
      <c r="E253" s="127" t="str">
        <f t="shared" si="22"/>
        <v/>
      </c>
      <c r="F253" s="124" t="str">
        <f>IF('Cash Accounts for Strange Nets'!T21=0,"", 'Cash Accounts for Strange Nets'!T21)</f>
        <v/>
      </c>
      <c r="G253" s="127" t="str">
        <f t="shared" si="19"/>
        <v/>
      </c>
      <c r="H253" s="124" t="str">
        <f>IF('Cash Accounts for Strange Nets'!V21=0,"",'Cash Accounts for Strange Nets'!V21)</f>
        <v/>
      </c>
      <c r="I253" s="127" t="str">
        <f t="shared" si="20"/>
        <v/>
      </c>
    </row>
    <row r="254" spans="1:9">
      <c r="A254" s="102" t="str">
        <f t="shared" si="17"/>
        <v/>
      </c>
      <c r="B254" s="124" t="str">
        <f>IF(F254="","",'Settlement Account'!$A$2)</f>
        <v/>
      </c>
      <c r="C254" s="124" t="str">
        <f>IF('Cash Accounts for Strange Nets'!U22="","",'Cash Accounts for Strange Nets'!U22)</f>
        <v/>
      </c>
      <c r="D254" s="124" t="str">
        <f t="shared" si="18"/>
        <v/>
      </c>
      <c r="E254" s="127" t="str">
        <f t="shared" si="22"/>
        <v/>
      </c>
      <c r="F254" s="124" t="str">
        <f>IF('Cash Accounts for Strange Nets'!T22=0,"", 'Cash Accounts for Strange Nets'!T22)</f>
        <v/>
      </c>
      <c r="G254" s="127" t="str">
        <f t="shared" si="19"/>
        <v/>
      </c>
      <c r="H254" s="124" t="str">
        <f>IF('Cash Accounts for Strange Nets'!V22=0,"",'Cash Accounts for Strange Nets'!V22)</f>
        <v/>
      </c>
      <c r="I254" s="127" t="str">
        <f t="shared" si="20"/>
        <v/>
      </c>
    </row>
    <row r="255" spans="1:9">
      <c r="A255" s="102" t="str">
        <f t="shared" si="17"/>
        <v/>
      </c>
      <c r="B255" s="124" t="str">
        <f>IF(F255="","",'Settlement Account'!$A$2)</f>
        <v/>
      </c>
      <c r="C255" s="124" t="str">
        <f>IF('Cash Accounts for Strange Nets'!U23="","",'Cash Accounts for Strange Nets'!U23)</f>
        <v/>
      </c>
      <c r="D255" s="124" t="str">
        <f t="shared" si="18"/>
        <v/>
      </c>
      <c r="E255" s="127" t="str">
        <f t="shared" si="22"/>
        <v/>
      </c>
      <c r="F255" s="124" t="str">
        <f>IF('Cash Accounts for Strange Nets'!T23=0,"", 'Cash Accounts for Strange Nets'!T23)</f>
        <v/>
      </c>
      <c r="G255" s="127" t="str">
        <f t="shared" si="19"/>
        <v/>
      </c>
      <c r="H255" s="124" t="str">
        <f>IF('Cash Accounts for Strange Nets'!V23=0,"",'Cash Accounts for Strange Nets'!V23)</f>
        <v/>
      </c>
      <c r="I255" s="127" t="str">
        <f t="shared" si="20"/>
        <v/>
      </c>
    </row>
    <row r="256" spans="1:9">
      <c r="A256" s="102" t="str">
        <f t="shared" si="17"/>
        <v/>
      </c>
      <c r="B256" s="124" t="str">
        <f>IF(F256="","",'Settlement Account'!$A$2)</f>
        <v/>
      </c>
      <c r="C256" s="124" t="str">
        <f>IF('Cash Accounts for Strange Nets'!U24="","",'Cash Accounts for Strange Nets'!U24)</f>
        <v/>
      </c>
      <c r="D256" s="124" t="str">
        <f t="shared" si="18"/>
        <v/>
      </c>
      <c r="E256" s="127" t="str">
        <f t="shared" si="22"/>
        <v/>
      </c>
      <c r="F256" s="124" t="str">
        <f>IF('Cash Accounts for Strange Nets'!T24=0,"", 'Cash Accounts for Strange Nets'!T24)</f>
        <v/>
      </c>
      <c r="G256" s="127" t="str">
        <f t="shared" si="19"/>
        <v/>
      </c>
      <c r="H256" s="124" t="str">
        <f>IF('Cash Accounts for Strange Nets'!V24=0,"",'Cash Accounts for Strange Nets'!V24)</f>
        <v/>
      </c>
      <c r="I256" s="127" t="str">
        <f t="shared" si="20"/>
        <v/>
      </c>
    </row>
    <row r="257" spans="1:9">
      <c r="A257" s="102" t="str">
        <f t="shared" si="17"/>
        <v/>
      </c>
      <c r="B257" s="124" t="str">
        <f>IF(F257="","",'Settlement Account'!$A$2)</f>
        <v/>
      </c>
      <c r="C257" s="124" t="str">
        <f>IF('Cash Accounts for Strange Nets'!U25="","",'Cash Accounts for Strange Nets'!U25)</f>
        <v/>
      </c>
      <c r="D257" s="124" t="str">
        <f t="shared" si="18"/>
        <v/>
      </c>
      <c r="E257" s="127" t="str">
        <f t="shared" si="22"/>
        <v/>
      </c>
      <c r="F257" s="124" t="str">
        <f>IF('Cash Accounts for Strange Nets'!T25=0,"", 'Cash Accounts for Strange Nets'!T25)</f>
        <v/>
      </c>
      <c r="G257" s="127" t="str">
        <f t="shared" si="19"/>
        <v/>
      </c>
      <c r="H257" s="124" t="str">
        <f>IF('Cash Accounts for Strange Nets'!V25=0,"",'Cash Accounts for Strange Nets'!V25)</f>
        <v/>
      </c>
      <c r="I257" s="127" t="str">
        <f t="shared" si="20"/>
        <v/>
      </c>
    </row>
    <row r="258" spans="1:9">
      <c r="A258" s="102" t="str">
        <f t="shared" si="17"/>
        <v/>
      </c>
      <c r="B258" s="124" t="str">
        <f>IF(F258="","",'Settlement Account'!$A$2)</f>
        <v/>
      </c>
      <c r="C258" s="124" t="str">
        <f>IF('Cash Accounts for Strange Nets'!U26="","",'Cash Accounts for Strange Nets'!U26)</f>
        <v/>
      </c>
      <c r="D258" s="124" t="str">
        <f t="shared" si="18"/>
        <v/>
      </c>
      <c r="E258" s="127" t="str">
        <f t="shared" si="22"/>
        <v/>
      </c>
      <c r="F258" s="124" t="str">
        <f>IF('Cash Accounts for Strange Nets'!T26=0,"", 'Cash Accounts for Strange Nets'!T26)</f>
        <v/>
      </c>
      <c r="G258" s="127" t="str">
        <f t="shared" si="19"/>
        <v/>
      </c>
      <c r="H258" s="124" t="str">
        <f>IF('Cash Accounts for Strange Nets'!V26=0,"",'Cash Accounts for Strange Nets'!V26)</f>
        <v/>
      </c>
      <c r="I258" s="127" t="str">
        <f t="shared" si="20"/>
        <v/>
      </c>
    </row>
    <row r="259" spans="1:9">
      <c r="A259" s="102" t="str">
        <f t="shared" ref="A259:A313" si="23">IF(F259="","","ECAG")</f>
        <v/>
      </c>
      <c r="B259" s="124" t="str">
        <f>IF(F259="","",'Settlement Account'!$A$2)</f>
        <v/>
      </c>
      <c r="C259" s="124" t="str">
        <f>IF('Cash Accounts for Strange Nets'!U27="","",'Cash Accounts for Strange Nets'!U27)</f>
        <v/>
      </c>
      <c r="D259" s="124" t="str">
        <f t="shared" ref="D259:D313" si="24">IF(LEN(F259)=5,"BBK",IF(LEN(F259)=6,"ESC",IF(LEN(F259)=11,"CBL","")))</f>
        <v/>
      </c>
      <c r="E259" s="127" t="str">
        <f t="shared" si="22"/>
        <v/>
      </c>
      <c r="F259" s="124" t="str">
        <f>IF('Cash Accounts for Strange Nets'!T27=0,"", 'Cash Accounts for Strange Nets'!T27)</f>
        <v/>
      </c>
      <c r="G259" s="127" t="str">
        <f t="shared" ref="G259:G313" si="25">IF(F259="","","ACCOUNT SPONSOR")</f>
        <v/>
      </c>
      <c r="H259" s="124" t="str">
        <f>IF('Cash Accounts for Strange Nets'!V27=0,"",'Cash Accounts for Strange Nets'!V27)</f>
        <v/>
      </c>
      <c r="I259" s="127" t="str">
        <f t="shared" ref="I259:I313" si="26">IF(F259="","","FINANCIAL")</f>
        <v/>
      </c>
    </row>
    <row r="260" spans="1:9">
      <c r="A260" s="102" t="str">
        <f t="shared" si="23"/>
        <v/>
      </c>
      <c r="B260" s="124" t="str">
        <f>IF(F260="","",'Settlement Account'!$A$2)</f>
        <v/>
      </c>
      <c r="C260" s="124" t="str">
        <f>IF('Cash Accounts for Strange Nets'!U28="","",'Cash Accounts for Strange Nets'!U28)</f>
        <v/>
      </c>
      <c r="D260" s="124" t="str">
        <f t="shared" si="24"/>
        <v/>
      </c>
      <c r="E260" s="127" t="str">
        <f t="shared" si="22"/>
        <v/>
      </c>
      <c r="F260" s="124" t="str">
        <f>IF('Cash Accounts for Strange Nets'!T28=0,"", 'Cash Accounts for Strange Nets'!T28)</f>
        <v/>
      </c>
      <c r="G260" s="127" t="str">
        <f t="shared" si="25"/>
        <v/>
      </c>
      <c r="H260" s="124" t="str">
        <f>IF('Cash Accounts for Strange Nets'!V28=0,"",'Cash Accounts for Strange Nets'!V28)</f>
        <v/>
      </c>
      <c r="I260" s="127" t="str">
        <f t="shared" si="26"/>
        <v/>
      </c>
    </row>
    <row r="261" spans="1:9">
      <c r="A261" s="102" t="str">
        <f t="shared" si="23"/>
        <v/>
      </c>
      <c r="B261" s="124" t="str">
        <f>IF(F261="","",'Settlement Account'!$A$2)</f>
        <v/>
      </c>
      <c r="C261" s="124" t="str">
        <f>IF('Cash Accounts for Strange Nets'!U29="","",'Cash Accounts for Strange Nets'!U29)</f>
        <v/>
      </c>
      <c r="D261" s="124" t="str">
        <f t="shared" si="24"/>
        <v/>
      </c>
      <c r="E261" s="127" t="str">
        <f t="shared" si="22"/>
        <v/>
      </c>
      <c r="F261" s="124" t="str">
        <f>IF('Cash Accounts for Strange Nets'!T29=0,"", 'Cash Accounts for Strange Nets'!T29)</f>
        <v/>
      </c>
      <c r="G261" s="127" t="str">
        <f t="shared" si="25"/>
        <v/>
      </c>
      <c r="H261" s="124" t="str">
        <f>IF('Cash Accounts for Strange Nets'!V29=0,"",'Cash Accounts for Strange Nets'!V29)</f>
        <v/>
      </c>
      <c r="I261" s="127" t="str">
        <f t="shared" si="26"/>
        <v/>
      </c>
    </row>
    <row r="262" spans="1:9">
      <c r="A262" s="102" t="str">
        <f t="shared" si="23"/>
        <v/>
      </c>
      <c r="B262" s="124" t="str">
        <f>IF(F262="","",'Settlement Account'!$A$2)</f>
        <v/>
      </c>
      <c r="C262" s="124" t="str">
        <f>IF('Cash Accounts for Strange Nets'!U30="","",'Cash Accounts for Strange Nets'!U30)</f>
        <v/>
      </c>
      <c r="D262" s="124" t="str">
        <f t="shared" si="24"/>
        <v/>
      </c>
      <c r="E262" s="127" t="str">
        <f t="shared" si="22"/>
        <v/>
      </c>
      <c r="F262" s="124" t="str">
        <f>IF('Cash Accounts for Strange Nets'!T30=0,"", 'Cash Accounts for Strange Nets'!T30)</f>
        <v/>
      </c>
      <c r="G262" s="127" t="str">
        <f t="shared" si="25"/>
        <v/>
      </c>
      <c r="H262" s="124" t="str">
        <f>IF('Cash Accounts for Strange Nets'!V30=0,"",'Cash Accounts for Strange Nets'!V30)</f>
        <v/>
      </c>
      <c r="I262" s="127" t="str">
        <f t="shared" si="26"/>
        <v/>
      </c>
    </row>
    <row r="263" spans="1:9">
      <c r="A263" s="102" t="str">
        <f t="shared" si="23"/>
        <v/>
      </c>
      <c r="B263" s="124" t="str">
        <f>IF(F263="","",'Settlement Account'!$A$2)</f>
        <v/>
      </c>
      <c r="C263" s="124" t="str">
        <f>IF('Cash Accounts for Strange Nets'!U31="","",'Cash Accounts for Strange Nets'!U31)</f>
        <v/>
      </c>
      <c r="D263" s="124" t="str">
        <f t="shared" si="24"/>
        <v/>
      </c>
      <c r="E263" s="127" t="str">
        <f t="shared" si="22"/>
        <v/>
      </c>
      <c r="F263" s="124" t="str">
        <f>IF('Cash Accounts for Strange Nets'!T31=0,"", 'Cash Accounts for Strange Nets'!T31)</f>
        <v/>
      </c>
      <c r="G263" s="127" t="str">
        <f t="shared" si="25"/>
        <v/>
      </c>
      <c r="H263" s="124" t="str">
        <f>IF('Cash Accounts for Strange Nets'!V31=0,"",'Cash Accounts for Strange Nets'!V31)</f>
        <v/>
      </c>
      <c r="I263" s="127" t="str">
        <f t="shared" si="26"/>
        <v/>
      </c>
    </row>
    <row r="264" spans="1:9">
      <c r="A264" s="102" t="str">
        <f t="shared" si="23"/>
        <v/>
      </c>
      <c r="B264" s="124" t="str">
        <f>IF(F264="","",'Settlement Account'!$A$2)</f>
        <v/>
      </c>
      <c r="C264" s="124" t="str">
        <f>IF('Cash Accounts for Strange Nets'!U32="","",'Cash Accounts for Strange Nets'!U32)</f>
        <v/>
      </c>
      <c r="D264" s="124" t="str">
        <f t="shared" si="24"/>
        <v/>
      </c>
      <c r="E264" s="127" t="str">
        <f t="shared" si="22"/>
        <v/>
      </c>
      <c r="F264" s="124" t="str">
        <f>IF('Cash Accounts for Strange Nets'!T32=0,"", 'Cash Accounts for Strange Nets'!T32)</f>
        <v/>
      </c>
      <c r="G264" s="127" t="str">
        <f t="shared" si="25"/>
        <v/>
      </c>
      <c r="H264" s="124" t="str">
        <f>IF('Cash Accounts for Strange Nets'!V32=0,"",'Cash Accounts for Strange Nets'!V32)</f>
        <v/>
      </c>
      <c r="I264" s="127" t="str">
        <f t="shared" si="26"/>
        <v/>
      </c>
    </row>
    <row r="265" spans="1:9">
      <c r="A265" s="102" t="str">
        <f t="shared" si="23"/>
        <v/>
      </c>
      <c r="B265" s="124" t="str">
        <f>IF(F265="","",'Settlement Account'!$A$2)</f>
        <v/>
      </c>
      <c r="C265" s="124" t="str">
        <f>IF('Cash Accounts for Strange Nets'!U33="","",'Cash Accounts for Strange Nets'!U33)</f>
        <v/>
      </c>
      <c r="D265" s="124" t="str">
        <f t="shared" si="24"/>
        <v/>
      </c>
      <c r="E265" s="127" t="str">
        <f t="shared" si="22"/>
        <v/>
      </c>
      <c r="F265" s="124" t="str">
        <f>IF('Cash Accounts for Strange Nets'!T33=0,"", 'Cash Accounts for Strange Nets'!T33)</f>
        <v/>
      </c>
      <c r="G265" s="127" t="str">
        <f t="shared" si="25"/>
        <v/>
      </c>
      <c r="H265" s="124" t="str">
        <f>IF('Cash Accounts for Strange Nets'!V33=0,"",'Cash Accounts for Strange Nets'!V33)</f>
        <v/>
      </c>
      <c r="I265" s="127" t="str">
        <f t="shared" si="26"/>
        <v/>
      </c>
    </row>
    <row r="266" spans="1:9">
      <c r="A266" s="102" t="str">
        <f t="shared" si="23"/>
        <v/>
      </c>
      <c r="B266" s="124" t="str">
        <f>IF(F266="","",'Settlement Account'!$A$2)</f>
        <v/>
      </c>
      <c r="C266" s="124" t="str">
        <f>IF('Cash Accounts for Strange Nets'!U34="","",'Cash Accounts for Strange Nets'!U34)</f>
        <v/>
      </c>
      <c r="D266" s="124" t="str">
        <f t="shared" si="24"/>
        <v/>
      </c>
      <c r="E266" s="127" t="str">
        <f t="shared" si="22"/>
        <v/>
      </c>
      <c r="F266" s="124" t="str">
        <f>IF('Cash Accounts for Strange Nets'!T34=0,"", 'Cash Accounts for Strange Nets'!T34)</f>
        <v/>
      </c>
      <c r="G266" s="127" t="str">
        <f t="shared" si="25"/>
        <v/>
      </c>
      <c r="H266" s="124" t="str">
        <f>IF('Cash Accounts for Strange Nets'!V34=0,"",'Cash Accounts for Strange Nets'!V34)</f>
        <v/>
      </c>
      <c r="I266" s="127" t="str">
        <f t="shared" si="26"/>
        <v/>
      </c>
    </row>
    <row r="267" spans="1:9">
      <c r="A267" s="102" t="str">
        <f t="shared" si="23"/>
        <v/>
      </c>
      <c r="B267" s="124" t="str">
        <f>IF(F267="","",'Settlement Account'!$A$2)</f>
        <v/>
      </c>
      <c r="C267" s="124" t="str">
        <f>IF('Cash Accounts for Strange Nets'!U35="","",'Cash Accounts for Strange Nets'!U35)</f>
        <v/>
      </c>
      <c r="D267" s="124" t="str">
        <f t="shared" si="24"/>
        <v/>
      </c>
      <c r="E267" s="127" t="str">
        <f t="shared" si="22"/>
        <v/>
      </c>
      <c r="F267" s="124" t="str">
        <f>IF('Cash Accounts for Strange Nets'!T35=0,"", 'Cash Accounts for Strange Nets'!T35)</f>
        <v/>
      </c>
      <c r="G267" s="127" t="str">
        <f t="shared" si="25"/>
        <v/>
      </c>
      <c r="H267" s="124" t="str">
        <f>IF('Cash Accounts for Strange Nets'!V35=0,"",'Cash Accounts for Strange Nets'!V35)</f>
        <v/>
      </c>
      <c r="I267" s="127" t="str">
        <f t="shared" si="26"/>
        <v/>
      </c>
    </row>
    <row r="268" spans="1:9">
      <c r="A268" s="102" t="str">
        <f t="shared" si="23"/>
        <v/>
      </c>
      <c r="B268" s="124" t="str">
        <f>IF(F268="","",'Settlement Account'!$A$2)</f>
        <v/>
      </c>
      <c r="C268" s="124" t="str">
        <f>IF('Cash Accounts for Strange Nets'!U36="","",'Cash Accounts for Strange Nets'!U36)</f>
        <v/>
      </c>
      <c r="D268" s="124" t="str">
        <f t="shared" si="24"/>
        <v/>
      </c>
      <c r="E268" s="127" t="str">
        <f t="shared" si="22"/>
        <v/>
      </c>
      <c r="F268" s="124" t="str">
        <f>IF('Cash Accounts for Strange Nets'!T36=0,"", 'Cash Accounts for Strange Nets'!T36)</f>
        <v/>
      </c>
      <c r="G268" s="127" t="str">
        <f t="shared" si="25"/>
        <v/>
      </c>
      <c r="H268" s="124" t="str">
        <f>IF('Cash Accounts for Strange Nets'!V36=0,"",'Cash Accounts for Strange Nets'!V36)</f>
        <v/>
      </c>
      <c r="I268" s="127" t="str">
        <f t="shared" si="26"/>
        <v/>
      </c>
    </row>
    <row r="269" spans="1:9">
      <c r="A269" s="102" t="str">
        <f t="shared" si="23"/>
        <v/>
      </c>
      <c r="B269" s="124" t="str">
        <f>IF(F269="","",'Settlement Account'!$A$2)</f>
        <v/>
      </c>
      <c r="C269" s="124" t="str">
        <f>IF('Cash Accounts for Strange Nets'!U37="","",'Cash Accounts for Strange Nets'!U37)</f>
        <v/>
      </c>
      <c r="D269" s="124" t="str">
        <f t="shared" si="24"/>
        <v/>
      </c>
      <c r="E269" s="127" t="str">
        <f t="shared" si="22"/>
        <v/>
      </c>
      <c r="F269" s="124" t="str">
        <f>IF('Cash Accounts for Strange Nets'!T37=0,"", 'Cash Accounts for Strange Nets'!T37)</f>
        <v/>
      </c>
      <c r="G269" s="127" t="str">
        <f t="shared" si="25"/>
        <v/>
      </c>
      <c r="H269" s="124" t="str">
        <f>IF('Cash Accounts for Strange Nets'!V37=0,"",'Cash Accounts for Strange Nets'!V37)</f>
        <v/>
      </c>
      <c r="I269" s="127" t="str">
        <f t="shared" si="26"/>
        <v/>
      </c>
    </row>
    <row r="270" spans="1:9">
      <c r="A270" s="102" t="str">
        <f t="shared" si="23"/>
        <v/>
      </c>
      <c r="B270" s="124" t="str">
        <f>IF(F270="","",'Settlement Account'!$A$2)</f>
        <v/>
      </c>
      <c r="C270" s="124" t="str">
        <f>IF('Cash Accounts for Strange Nets'!U38="","",'Cash Accounts for Strange Nets'!U38)</f>
        <v/>
      </c>
      <c r="D270" s="124" t="str">
        <f t="shared" si="24"/>
        <v/>
      </c>
      <c r="E270" s="127" t="str">
        <f t="shared" si="22"/>
        <v/>
      </c>
      <c r="F270" s="124" t="str">
        <f>IF('Cash Accounts for Strange Nets'!T38=0,"", 'Cash Accounts for Strange Nets'!T38)</f>
        <v/>
      </c>
      <c r="G270" s="127" t="str">
        <f t="shared" si="25"/>
        <v/>
      </c>
      <c r="H270" s="124" t="str">
        <f>IF('Cash Accounts for Strange Nets'!V38=0,"",'Cash Accounts for Strange Nets'!V38)</f>
        <v/>
      </c>
      <c r="I270" s="127" t="str">
        <f t="shared" si="26"/>
        <v/>
      </c>
    </row>
    <row r="271" spans="1:9">
      <c r="A271" s="102" t="str">
        <f t="shared" si="23"/>
        <v/>
      </c>
      <c r="B271" s="124" t="str">
        <f>IF(F271="","",'Settlement Account'!$A$2)</f>
        <v/>
      </c>
      <c r="C271" s="124" t="str">
        <f>IF('Cash Accounts for Strange Nets'!U39="","",'Cash Accounts for Strange Nets'!U39)</f>
        <v/>
      </c>
      <c r="D271" s="124" t="str">
        <f t="shared" si="24"/>
        <v/>
      </c>
      <c r="E271" s="127" t="str">
        <f t="shared" si="22"/>
        <v/>
      </c>
      <c r="F271" s="124" t="str">
        <f>IF('Cash Accounts for Strange Nets'!T39=0,"", 'Cash Accounts for Strange Nets'!T39)</f>
        <v/>
      </c>
      <c r="G271" s="127" t="str">
        <f t="shared" si="25"/>
        <v/>
      </c>
      <c r="H271" s="124" t="str">
        <f>IF('Cash Accounts for Strange Nets'!V39=0,"",'Cash Accounts for Strange Nets'!V39)</f>
        <v/>
      </c>
      <c r="I271" s="127" t="str">
        <f t="shared" si="26"/>
        <v/>
      </c>
    </row>
    <row r="272" spans="1:9">
      <c r="A272" s="102" t="str">
        <f t="shared" si="23"/>
        <v/>
      </c>
      <c r="B272" s="124" t="str">
        <f>IF(F272="","",'Settlement Account'!$A$2)</f>
        <v/>
      </c>
      <c r="C272" s="124" t="str">
        <f>IF('Cash Accounts for Strange Nets'!U40="","",'Cash Accounts for Strange Nets'!U40)</f>
        <v/>
      </c>
      <c r="D272" s="124" t="str">
        <f t="shared" si="24"/>
        <v/>
      </c>
      <c r="E272" s="127" t="str">
        <f t="shared" si="22"/>
        <v/>
      </c>
      <c r="F272" s="124" t="str">
        <f>IF('Cash Accounts for Strange Nets'!T40=0,"", 'Cash Accounts for Strange Nets'!T40)</f>
        <v/>
      </c>
      <c r="G272" s="127" t="str">
        <f t="shared" si="25"/>
        <v/>
      </c>
      <c r="H272" s="124" t="str">
        <f>IF('Cash Accounts for Strange Nets'!V40=0,"",'Cash Accounts for Strange Nets'!V40)</f>
        <v/>
      </c>
      <c r="I272" s="127" t="str">
        <f t="shared" si="26"/>
        <v/>
      </c>
    </row>
    <row r="273" spans="1:9">
      <c r="A273" s="102" t="str">
        <f t="shared" si="23"/>
        <v/>
      </c>
      <c r="B273" s="124" t="str">
        <f>IF(F273="","",'Settlement Account'!$A$2)</f>
        <v/>
      </c>
      <c r="C273" s="124" t="str">
        <f>IF('Cash Accounts for Strange Nets'!U41="","",'Cash Accounts for Strange Nets'!U41)</f>
        <v/>
      </c>
      <c r="D273" s="124" t="str">
        <f t="shared" si="24"/>
        <v/>
      </c>
      <c r="E273" s="127" t="str">
        <f t="shared" si="22"/>
        <v/>
      </c>
      <c r="F273" s="124" t="str">
        <f>IF('Cash Accounts for Strange Nets'!T41=0,"", 'Cash Accounts for Strange Nets'!T41)</f>
        <v/>
      </c>
      <c r="G273" s="127" t="str">
        <f t="shared" si="25"/>
        <v/>
      </c>
      <c r="H273" s="124" t="str">
        <f>IF('Cash Accounts for Strange Nets'!V41=0,"",'Cash Accounts for Strange Nets'!V41)</f>
        <v/>
      </c>
      <c r="I273" s="127" t="str">
        <f t="shared" si="26"/>
        <v/>
      </c>
    </row>
    <row r="274" spans="1:9">
      <c r="A274" s="102" t="str">
        <f t="shared" si="23"/>
        <v/>
      </c>
      <c r="B274" s="124" t="str">
        <f>IF(F274="","",'Settlement Account'!$A$2)</f>
        <v/>
      </c>
      <c r="C274" s="124" t="str">
        <f>IF('Cash Accounts for Strange Nets'!U42="","",'Cash Accounts for Strange Nets'!U42)</f>
        <v/>
      </c>
      <c r="D274" s="124" t="str">
        <f t="shared" si="24"/>
        <v/>
      </c>
      <c r="E274" s="127" t="str">
        <f t="shared" si="22"/>
        <v/>
      </c>
      <c r="F274" s="124" t="str">
        <f>IF('Cash Accounts for Strange Nets'!T42=0,"", 'Cash Accounts for Strange Nets'!T42)</f>
        <v/>
      </c>
      <c r="G274" s="127" t="str">
        <f t="shared" si="25"/>
        <v/>
      </c>
      <c r="H274" s="124" t="str">
        <f>IF('Cash Accounts for Strange Nets'!V42=0,"",'Cash Accounts for Strange Nets'!V42)</f>
        <v/>
      </c>
      <c r="I274" s="127" t="str">
        <f t="shared" si="26"/>
        <v/>
      </c>
    </row>
    <row r="275" spans="1:9" s="123" customFormat="1">
      <c r="A275" s="102" t="str">
        <f t="shared" si="23"/>
        <v/>
      </c>
      <c r="B275" s="124" t="str">
        <f>IF(F275="","",'Settlement Account'!$A$2)</f>
        <v/>
      </c>
      <c r="C275" s="123" t="str">
        <f>IF('Cash Accounts for Strange Nets'!X4="","",'Cash Accounts for Strange Nets'!X4)</f>
        <v/>
      </c>
      <c r="D275" s="124" t="str">
        <f t="shared" si="24"/>
        <v/>
      </c>
      <c r="E275" s="123" t="str">
        <f>IF(F275="","","CNY")</f>
        <v/>
      </c>
      <c r="F275" s="123" t="str">
        <f>IF('Cash Accounts for Strange Nets'!W4=0,"", 'Cash Accounts for Strange Nets'!W4)</f>
        <v/>
      </c>
      <c r="G275" s="127" t="str">
        <f t="shared" si="25"/>
        <v/>
      </c>
      <c r="H275" s="123" t="str">
        <f>IF('Cash Accounts for Strange Nets'!Y4=0,"",'Cash Accounts for Strange Nets'!Y4)</f>
        <v/>
      </c>
      <c r="I275" s="127" t="str">
        <f t="shared" si="26"/>
        <v/>
      </c>
    </row>
    <row r="276" spans="1:9">
      <c r="A276" s="102" t="str">
        <f t="shared" si="23"/>
        <v/>
      </c>
      <c r="B276" s="124" t="str">
        <f>IF(F276="","",'Settlement Account'!$A$2)</f>
        <v/>
      </c>
      <c r="C276" s="124" t="str">
        <f>IF('Cash Accounts for Strange Nets'!X5="","",'Cash Accounts for Strange Nets'!X5)</f>
        <v/>
      </c>
      <c r="D276" s="124" t="str">
        <f t="shared" si="24"/>
        <v/>
      </c>
      <c r="E276" s="124" t="str">
        <f t="shared" ref="E276:E313" si="27">IF(F276="","","CNY")</f>
        <v/>
      </c>
      <c r="F276" s="124" t="str">
        <f>IF('Cash Accounts for Strange Nets'!W5=0,"", 'Cash Accounts for Strange Nets'!W5)</f>
        <v/>
      </c>
      <c r="G276" s="127" t="str">
        <f t="shared" si="25"/>
        <v/>
      </c>
      <c r="H276" s="124" t="str">
        <f>IF('Cash Accounts for Strange Nets'!Y5=0,"",'Cash Accounts for Strange Nets'!Y5)</f>
        <v/>
      </c>
      <c r="I276" s="127" t="str">
        <f t="shared" si="26"/>
        <v/>
      </c>
    </row>
    <row r="277" spans="1:9">
      <c r="A277" s="102" t="str">
        <f t="shared" si="23"/>
        <v/>
      </c>
      <c r="B277" s="124" t="str">
        <f>IF(F277="","",'Settlement Account'!$A$2)</f>
        <v/>
      </c>
      <c r="C277" s="124" t="str">
        <f>IF('Cash Accounts for Strange Nets'!X6="","",'Cash Accounts for Strange Nets'!X6)</f>
        <v/>
      </c>
      <c r="D277" s="124" t="str">
        <f t="shared" si="24"/>
        <v/>
      </c>
      <c r="E277" s="124" t="str">
        <f t="shared" si="27"/>
        <v/>
      </c>
      <c r="F277" s="124" t="str">
        <f>IF('Cash Accounts for Strange Nets'!W6=0,"", 'Cash Accounts for Strange Nets'!W6)</f>
        <v/>
      </c>
      <c r="G277" s="127" t="str">
        <f t="shared" si="25"/>
        <v/>
      </c>
      <c r="H277" s="124" t="str">
        <f>IF('Cash Accounts for Strange Nets'!Y6=0,"",'Cash Accounts for Strange Nets'!Y6)</f>
        <v/>
      </c>
      <c r="I277" s="127" t="str">
        <f t="shared" si="26"/>
        <v/>
      </c>
    </row>
    <row r="278" spans="1:9">
      <c r="A278" s="102" t="str">
        <f t="shared" si="23"/>
        <v/>
      </c>
      <c r="B278" s="124" t="str">
        <f>IF(F278="","",'Settlement Account'!$A$2)</f>
        <v/>
      </c>
      <c r="C278" s="124" t="str">
        <f>IF('Cash Accounts for Strange Nets'!X7="","",'Cash Accounts for Strange Nets'!X7)</f>
        <v/>
      </c>
      <c r="D278" s="124" t="str">
        <f t="shared" si="24"/>
        <v/>
      </c>
      <c r="E278" s="124" t="str">
        <f t="shared" si="27"/>
        <v/>
      </c>
      <c r="F278" s="124" t="str">
        <f>IF('Cash Accounts for Strange Nets'!W7=0,"", 'Cash Accounts for Strange Nets'!W7)</f>
        <v/>
      </c>
      <c r="G278" s="127" t="str">
        <f t="shared" si="25"/>
        <v/>
      </c>
      <c r="H278" s="124" t="str">
        <f>IF('Cash Accounts for Strange Nets'!Y7=0,"",'Cash Accounts for Strange Nets'!Y7)</f>
        <v/>
      </c>
      <c r="I278" s="127" t="str">
        <f t="shared" si="26"/>
        <v/>
      </c>
    </row>
    <row r="279" spans="1:9">
      <c r="A279" s="102" t="str">
        <f t="shared" si="23"/>
        <v/>
      </c>
      <c r="B279" s="124" t="str">
        <f>IF(F279="","",'Settlement Account'!$A$2)</f>
        <v/>
      </c>
      <c r="C279" s="124" t="str">
        <f>IF('Cash Accounts for Strange Nets'!X8="","",'Cash Accounts for Strange Nets'!X8)</f>
        <v/>
      </c>
      <c r="D279" s="124" t="str">
        <f t="shared" si="24"/>
        <v/>
      </c>
      <c r="E279" s="124" t="str">
        <f t="shared" si="27"/>
        <v/>
      </c>
      <c r="F279" s="124" t="str">
        <f>IF('Cash Accounts for Strange Nets'!W8=0,"", 'Cash Accounts for Strange Nets'!W8)</f>
        <v/>
      </c>
      <c r="G279" s="127" t="str">
        <f t="shared" si="25"/>
        <v/>
      </c>
      <c r="H279" s="124" t="str">
        <f>IF('Cash Accounts for Strange Nets'!Y8=0,"",'Cash Accounts for Strange Nets'!Y8)</f>
        <v/>
      </c>
      <c r="I279" s="127" t="str">
        <f t="shared" si="26"/>
        <v/>
      </c>
    </row>
    <row r="280" spans="1:9">
      <c r="A280" s="102" t="str">
        <f t="shared" si="23"/>
        <v/>
      </c>
      <c r="B280" s="124" t="str">
        <f>IF(F280="","",'Settlement Account'!$A$2)</f>
        <v/>
      </c>
      <c r="C280" s="124" t="str">
        <f>IF('Cash Accounts for Strange Nets'!X9="","",'Cash Accounts for Strange Nets'!X9)</f>
        <v/>
      </c>
      <c r="D280" s="124" t="str">
        <f t="shared" si="24"/>
        <v/>
      </c>
      <c r="E280" s="124" t="str">
        <f t="shared" si="27"/>
        <v/>
      </c>
      <c r="F280" s="124" t="str">
        <f>IF('Cash Accounts for Strange Nets'!W9=0,"", 'Cash Accounts for Strange Nets'!W9)</f>
        <v/>
      </c>
      <c r="G280" s="127" t="str">
        <f t="shared" si="25"/>
        <v/>
      </c>
      <c r="H280" s="124" t="str">
        <f>IF('Cash Accounts for Strange Nets'!Y9=0,"",'Cash Accounts for Strange Nets'!Y9)</f>
        <v/>
      </c>
      <c r="I280" s="127" t="str">
        <f t="shared" si="26"/>
        <v/>
      </c>
    </row>
    <row r="281" spans="1:9">
      <c r="A281" s="102" t="str">
        <f t="shared" si="23"/>
        <v/>
      </c>
      <c r="B281" s="124" t="str">
        <f>IF(F281="","",'Settlement Account'!$A$2)</f>
        <v/>
      </c>
      <c r="C281" s="124" t="str">
        <f>IF('Cash Accounts for Strange Nets'!X10="","",'Cash Accounts for Strange Nets'!X10)</f>
        <v/>
      </c>
      <c r="D281" s="124" t="str">
        <f t="shared" si="24"/>
        <v/>
      </c>
      <c r="E281" s="124" t="str">
        <f t="shared" si="27"/>
        <v/>
      </c>
      <c r="F281" s="124" t="str">
        <f>IF('Cash Accounts for Strange Nets'!W10=0,"", 'Cash Accounts for Strange Nets'!W10)</f>
        <v/>
      </c>
      <c r="G281" s="127" t="str">
        <f t="shared" si="25"/>
        <v/>
      </c>
      <c r="H281" s="124" t="str">
        <f>IF('Cash Accounts for Strange Nets'!Y10=0,"",'Cash Accounts for Strange Nets'!Y10)</f>
        <v/>
      </c>
      <c r="I281" s="127" t="str">
        <f t="shared" si="26"/>
        <v/>
      </c>
    </row>
    <row r="282" spans="1:9">
      <c r="A282" s="102" t="str">
        <f t="shared" si="23"/>
        <v/>
      </c>
      <c r="B282" s="124" t="str">
        <f>IF(F282="","",'Settlement Account'!$A$2)</f>
        <v/>
      </c>
      <c r="C282" s="124" t="str">
        <f>IF('Cash Accounts for Strange Nets'!X11="","",'Cash Accounts for Strange Nets'!X11)</f>
        <v/>
      </c>
      <c r="D282" s="124" t="str">
        <f t="shared" si="24"/>
        <v/>
      </c>
      <c r="E282" s="124" t="str">
        <f t="shared" si="27"/>
        <v/>
      </c>
      <c r="F282" s="124" t="str">
        <f>IF('Cash Accounts for Strange Nets'!W11=0,"", 'Cash Accounts for Strange Nets'!W11)</f>
        <v/>
      </c>
      <c r="G282" s="127" t="str">
        <f t="shared" si="25"/>
        <v/>
      </c>
      <c r="H282" s="124" t="str">
        <f>IF('Cash Accounts for Strange Nets'!Y11=0,"",'Cash Accounts for Strange Nets'!Y11)</f>
        <v/>
      </c>
      <c r="I282" s="127" t="str">
        <f t="shared" si="26"/>
        <v/>
      </c>
    </row>
    <row r="283" spans="1:9">
      <c r="A283" s="102" t="str">
        <f t="shared" si="23"/>
        <v/>
      </c>
      <c r="B283" s="124" t="str">
        <f>IF(F283="","",'Settlement Account'!$A$2)</f>
        <v/>
      </c>
      <c r="C283" s="124" t="str">
        <f>IF('Cash Accounts for Strange Nets'!X12="","",'Cash Accounts for Strange Nets'!X12)</f>
        <v/>
      </c>
      <c r="D283" s="124" t="str">
        <f t="shared" si="24"/>
        <v/>
      </c>
      <c r="E283" s="124" t="str">
        <f t="shared" si="27"/>
        <v/>
      </c>
      <c r="F283" s="124" t="str">
        <f>IF('Cash Accounts for Strange Nets'!W12=0,"", 'Cash Accounts for Strange Nets'!W12)</f>
        <v/>
      </c>
      <c r="G283" s="127" t="str">
        <f t="shared" si="25"/>
        <v/>
      </c>
      <c r="H283" s="124" t="str">
        <f>IF('Cash Accounts for Strange Nets'!Y12=0,"",'Cash Accounts for Strange Nets'!Y12)</f>
        <v/>
      </c>
      <c r="I283" s="127" t="str">
        <f t="shared" si="26"/>
        <v/>
      </c>
    </row>
    <row r="284" spans="1:9">
      <c r="A284" s="102" t="str">
        <f t="shared" si="23"/>
        <v/>
      </c>
      <c r="B284" s="124" t="str">
        <f>IF(F284="","",'Settlement Account'!$A$2)</f>
        <v/>
      </c>
      <c r="C284" s="124" t="str">
        <f>IF('Cash Accounts for Strange Nets'!X13="","",'Cash Accounts for Strange Nets'!X13)</f>
        <v/>
      </c>
      <c r="D284" s="124" t="str">
        <f t="shared" si="24"/>
        <v/>
      </c>
      <c r="E284" s="124" t="str">
        <f t="shared" si="27"/>
        <v/>
      </c>
      <c r="F284" s="124" t="str">
        <f>IF('Cash Accounts for Strange Nets'!W13=0,"", 'Cash Accounts for Strange Nets'!W13)</f>
        <v/>
      </c>
      <c r="G284" s="127" t="str">
        <f t="shared" si="25"/>
        <v/>
      </c>
      <c r="H284" s="124" t="str">
        <f>IF('Cash Accounts for Strange Nets'!Y13=0,"",'Cash Accounts for Strange Nets'!Y13)</f>
        <v/>
      </c>
      <c r="I284" s="127" t="str">
        <f t="shared" si="26"/>
        <v/>
      </c>
    </row>
    <row r="285" spans="1:9">
      <c r="A285" s="102" t="str">
        <f t="shared" si="23"/>
        <v/>
      </c>
      <c r="B285" s="124" t="str">
        <f>IF(F285="","",'Settlement Account'!$A$2)</f>
        <v/>
      </c>
      <c r="C285" s="124" t="str">
        <f>IF('Cash Accounts for Strange Nets'!X14="","",'Cash Accounts for Strange Nets'!X14)</f>
        <v/>
      </c>
      <c r="D285" s="124" t="str">
        <f t="shared" si="24"/>
        <v/>
      </c>
      <c r="E285" s="124" t="str">
        <f t="shared" si="27"/>
        <v/>
      </c>
      <c r="F285" s="124" t="str">
        <f>IF('Cash Accounts for Strange Nets'!W14=0,"", 'Cash Accounts for Strange Nets'!W14)</f>
        <v/>
      </c>
      <c r="G285" s="127" t="str">
        <f t="shared" si="25"/>
        <v/>
      </c>
      <c r="H285" s="124" t="str">
        <f>IF('Cash Accounts for Strange Nets'!Y14=0,"",'Cash Accounts for Strange Nets'!Y14)</f>
        <v/>
      </c>
      <c r="I285" s="127" t="str">
        <f t="shared" si="26"/>
        <v/>
      </c>
    </row>
    <row r="286" spans="1:9">
      <c r="A286" s="102" t="str">
        <f t="shared" si="23"/>
        <v/>
      </c>
      <c r="B286" s="124" t="str">
        <f>IF(F286="","",'Settlement Account'!$A$2)</f>
        <v/>
      </c>
      <c r="C286" s="124" t="str">
        <f>IF('Cash Accounts for Strange Nets'!X15="","",'Cash Accounts for Strange Nets'!X15)</f>
        <v/>
      </c>
      <c r="D286" s="124" t="str">
        <f t="shared" si="24"/>
        <v/>
      </c>
      <c r="E286" s="124" t="str">
        <f t="shared" si="27"/>
        <v/>
      </c>
      <c r="F286" s="124" t="str">
        <f>IF('Cash Accounts for Strange Nets'!W15=0,"", 'Cash Accounts for Strange Nets'!W15)</f>
        <v/>
      </c>
      <c r="G286" s="127" t="str">
        <f t="shared" si="25"/>
        <v/>
      </c>
      <c r="H286" s="124" t="str">
        <f>IF('Cash Accounts for Strange Nets'!Y15=0,"",'Cash Accounts for Strange Nets'!Y15)</f>
        <v/>
      </c>
      <c r="I286" s="127" t="str">
        <f t="shared" si="26"/>
        <v/>
      </c>
    </row>
    <row r="287" spans="1:9">
      <c r="A287" s="102" t="str">
        <f t="shared" si="23"/>
        <v/>
      </c>
      <c r="B287" s="124" t="str">
        <f>IF(F287="","",'Settlement Account'!$A$2)</f>
        <v/>
      </c>
      <c r="C287" s="124" t="str">
        <f>IF('Cash Accounts for Strange Nets'!X16="","",'Cash Accounts for Strange Nets'!X16)</f>
        <v/>
      </c>
      <c r="D287" s="124" t="str">
        <f t="shared" si="24"/>
        <v/>
      </c>
      <c r="E287" s="124" t="str">
        <f t="shared" si="27"/>
        <v/>
      </c>
      <c r="F287" s="124" t="str">
        <f>IF('Cash Accounts for Strange Nets'!W16=0,"", 'Cash Accounts for Strange Nets'!W16)</f>
        <v/>
      </c>
      <c r="G287" s="127" t="str">
        <f t="shared" si="25"/>
        <v/>
      </c>
      <c r="H287" s="124" t="str">
        <f>IF('Cash Accounts for Strange Nets'!Y16=0,"",'Cash Accounts for Strange Nets'!Y16)</f>
        <v/>
      </c>
      <c r="I287" s="127" t="str">
        <f t="shared" si="26"/>
        <v/>
      </c>
    </row>
    <row r="288" spans="1:9">
      <c r="A288" s="102" t="str">
        <f t="shared" si="23"/>
        <v/>
      </c>
      <c r="B288" s="124" t="str">
        <f>IF(F288="","",'Settlement Account'!$A$2)</f>
        <v/>
      </c>
      <c r="C288" s="124" t="str">
        <f>IF('Cash Accounts for Strange Nets'!X17="","",'Cash Accounts for Strange Nets'!X17)</f>
        <v/>
      </c>
      <c r="D288" s="124" t="str">
        <f t="shared" si="24"/>
        <v/>
      </c>
      <c r="E288" s="124" t="str">
        <f t="shared" si="27"/>
        <v/>
      </c>
      <c r="F288" s="124" t="str">
        <f>IF('Cash Accounts for Strange Nets'!W17=0,"", 'Cash Accounts for Strange Nets'!W17)</f>
        <v/>
      </c>
      <c r="G288" s="127" t="str">
        <f t="shared" si="25"/>
        <v/>
      </c>
      <c r="H288" s="124" t="str">
        <f>IF('Cash Accounts for Strange Nets'!Y17=0,"",'Cash Accounts for Strange Nets'!Y17)</f>
        <v/>
      </c>
      <c r="I288" s="127" t="str">
        <f t="shared" si="26"/>
        <v/>
      </c>
    </row>
    <row r="289" spans="1:9">
      <c r="A289" s="102" t="str">
        <f t="shared" si="23"/>
        <v/>
      </c>
      <c r="B289" s="124" t="str">
        <f>IF(F289="","",'Settlement Account'!$A$2)</f>
        <v/>
      </c>
      <c r="C289" s="124" t="str">
        <f>IF('Cash Accounts for Strange Nets'!X18="","",'Cash Accounts for Strange Nets'!X18)</f>
        <v/>
      </c>
      <c r="D289" s="124" t="str">
        <f t="shared" si="24"/>
        <v/>
      </c>
      <c r="E289" s="124" t="str">
        <f t="shared" si="27"/>
        <v/>
      </c>
      <c r="F289" s="124" t="str">
        <f>IF('Cash Accounts for Strange Nets'!W18=0,"", 'Cash Accounts for Strange Nets'!W18)</f>
        <v/>
      </c>
      <c r="G289" s="127" t="str">
        <f t="shared" si="25"/>
        <v/>
      </c>
      <c r="H289" s="124" t="str">
        <f>IF('Cash Accounts for Strange Nets'!Y18=0,"",'Cash Accounts for Strange Nets'!Y18)</f>
        <v/>
      </c>
      <c r="I289" s="127" t="str">
        <f t="shared" si="26"/>
        <v/>
      </c>
    </row>
    <row r="290" spans="1:9">
      <c r="A290" s="102" t="str">
        <f t="shared" si="23"/>
        <v/>
      </c>
      <c r="B290" s="124" t="str">
        <f>IF(F290="","",'Settlement Account'!$A$2)</f>
        <v/>
      </c>
      <c r="C290" s="124" t="str">
        <f>IF('Cash Accounts for Strange Nets'!X19="","",'Cash Accounts for Strange Nets'!X19)</f>
        <v/>
      </c>
      <c r="D290" s="124" t="str">
        <f t="shared" si="24"/>
        <v/>
      </c>
      <c r="E290" s="124" t="str">
        <f t="shared" si="27"/>
        <v/>
      </c>
      <c r="F290" s="124" t="str">
        <f>IF('Cash Accounts for Strange Nets'!W19=0,"", 'Cash Accounts for Strange Nets'!W19)</f>
        <v/>
      </c>
      <c r="G290" s="127" t="str">
        <f t="shared" si="25"/>
        <v/>
      </c>
      <c r="H290" s="124" t="str">
        <f>IF('Cash Accounts for Strange Nets'!Y19=0,"",'Cash Accounts for Strange Nets'!Y19)</f>
        <v/>
      </c>
      <c r="I290" s="127" t="str">
        <f t="shared" si="26"/>
        <v/>
      </c>
    </row>
    <row r="291" spans="1:9">
      <c r="A291" s="102" t="str">
        <f t="shared" si="23"/>
        <v/>
      </c>
      <c r="B291" s="124" t="str">
        <f>IF(F291="","",'Settlement Account'!$A$2)</f>
        <v/>
      </c>
      <c r="C291" s="124" t="str">
        <f>IF('Cash Accounts for Strange Nets'!X20="","",'Cash Accounts for Strange Nets'!X20)</f>
        <v/>
      </c>
      <c r="D291" s="124" t="str">
        <f t="shared" si="24"/>
        <v/>
      </c>
      <c r="E291" s="124" t="str">
        <f t="shared" si="27"/>
        <v/>
      </c>
      <c r="F291" s="124" t="str">
        <f>IF('Cash Accounts for Strange Nets'!W20=0,"", 'Cash Accounts for Strange Nets'!W20)</f>
        <v/>
      </c>
      <c r="G291" s="127" t="str">
        <f t="shared" si="25"/>
        <v/>
      </c>
      <c r="H291" s="124" t="str">
        <f>IF('Cash Accounts for Strange Nets'!Y20=0,"",'Cash Accounts for Strange Nets'!Y20)</f>
        <v/>
      </c>
      <c r="I291" s="127" t="str">
        <f t="shared" si="26"/>
        <v/>
      </c>
    </row>
    <row r="292" spans="1:9">
      <c r="A292" s="102" t="str">
        <f t="shared" si="23"/>
        <v/>
      </c>
      <c r="B292" s="124" t="str">
        <f>IF(F292="","",'Settlement Account'!$A$2)</f>
        <v/>
      </c>
      <c r="C292" s="124" t="str">
        <f>IF('Cash Accounts for Strange Nets'!X21="","",'Cash Accounts for Strange Nets'!X21)</f>
        <v/>
      </c>
      <c r="D292" s="124" t="str">
        <f t="shared" si="24"/>
        <v/>
      </c>
      <c r="E292" s="124" t="str">
        <f t="shared" si="27"/>
        <v/>
      </c>
      <c r="F292" s="124" t="str">
        <f>IF('Cash Accounts for Strange Nets'!W21=0,"", 'Cash Accounts for Strange Nets'!W21)</f>
        <v/>
      </c>
      <c r="G292" s="127" t="str">
        <f t="shared" si="25"/>
        <v/>
      </c>
      <c r="H292" s="124" t="str">
        <f>IF('Cash Accounts for Strange Nets'!Y21=0,"",'Cash Accounts for Strange Nets'!Y21)</f>
        <v/>
      </c>
      <c r="I292" s="127" t="str">
        <f t="shared" si="26"/>
        <v/>
      </c>
    </row>
    <row r="293" spans="1:9">
      <c r="A293" s="102" t="str">
        <f t="shared" si="23"/>
        <v/>
      </c>
      <c r="B293" s="124" t="str">
        <f>IF(F293="","",'Settlement Account'!$A$2)</f>
        <v/>
      </c>
      <c r="C293" s="124" t="str">
        <f>IF('Cash Accounts for Strange Nets'!X22="","",'Cash Accounts for Strange Nets'!X22)</f>
        <v/>
      </c>
      <c r="D293" s="124" t="str">
        <f t="shared" si="24"/>
        <v/>
      </c>
      <c r="E293" s="124" t="str">
        <f t="shared" si="27"/>
        <v/>
      </c>
      <c r="F293" s="124" t="str">
        <f>IF('Cash Accounts for Strange Nets'!W22=0,"", 'Cash Accounts for Strange Nets'!W22)</f>
        <v/>
      </c>
      <c r="G293" s="127" t="str">
        <f t="shared" si="25"/>
        <v/>
      </c>
      <c r="H293" s="124" t="str">
        <f>IF('Cash Accounts for Strange Nets'!Y22=0,"",'Cash Accounts for Strange Nets'!Y22)</f>
        <v/>
      </c>
      <c r="I293" s="127" t="str">
        <f t="shared" si="26"/>
        <v/>
      </c>
    </row>
    <row r="294" spans="1:9">
      <c r="A294" s="102" t="str">
        <f t="shared" si="23"/>
        <v/>
      </c>
      <c r="B294" s="124" t="str">
        <f>IF(F294="","",'Settlement Account'!$A$2)</f>
        <v/>
      </c>
      <c r="C294" s="124" t="str">
        <f>IF('Cash Accounts for Strange Nets'!X23="","",'Cash Accounts for Strange Nets'!X23)</f>
        <v/>
      </c>
      <c r="D294" s="124" t="str">
        <f t="shared" si="24"/>
        <v/>
      </c>
      <c r="E294" s="124" t="str">
        <f t="shared" si="27"/>
        <v/>
      </c>
      <c r="F294" s="124" t="str">
        <f>IF('Cash Accounts for Strange Nets'!W23=0,"", 'Cash Accounts for Strange Nets'!W23)</f>
        <v/>
      </c>
      <c r="G294" s="127" t="str">
        <f t="shared" si="25"/>
        <v/>
      </c>
      <c r="H294" s="124" t="str">
        <f>IF('Cash Accounts for Strange Nets'!Y23=0,"",'Cash Accounts for Strange Nets'!Y23)</f>
        <v/>
      </c>
      <c r="I294" s="127" t="str">
        <f t="shared" si="26"/>
        <v/>
      </c>
    </row>
    <row r="295" spans="1:9">
      <c r="A295" s="102" t="str">
        <f t="shared" si="23"/>
        <v/>
      </c>
      <c r="B295" s="124" t="str">
        <f>IF(F295="","",'Settlement Account'!$A$2)</f>
        <v/>
      </c>
      <c r="C295" s="124" t="str">
        <f>IF('Cash Accounts for Strange Nets'!X24="","",'Cash Accounts for Strange Nets'!X24)</f>
        <v/>
      </c>
      <c r="D295" s="124" t="str">
        <f t="shared" si="24"/>
        <v/>
      </c>
      <c r="E295" s="124" t="str">
        <f t="shared" si="27"/>
        <v/>
      </c>
      <c r="F295" s="124" t="str">
        <f>IF('Cash Accounts for Strange Nets'!W24=0,"", 'Cash Accounts for Strange Nets'!W24)</f>
        <v/>
      </c>
      <c r="G295" s="127" t="str">
        <f t="shared" si="25"/>
        <v/>
      </c>
      <c r="H295" s="124" t="str">
        <f>IF('Cash Accounts for Strange Nets'!Y24=0,"",'Cash Accounts for Strange Nets'!Y24)</f>
        <v/>
      </c>
      <c r="I295" s="127" t="str">
        <f t="shared" si="26"/>
        <v/>
      </c>
    </row>
    <row r="296" spans="1:9">
      <c r="A296" s="102" t="str">
        <f t="shared" si="23"/>
        <v/>
      </c>
      <c r="B296" s="124" t="str">
        <f>IF(F296="","",'Settlement Account'!$A$2)</f>
        <v/>
      </c>
      <c r="C296" s="124" t="str">
        <f>IF('Cash Accounts for Strange Nets'!X25="","",'Cash Accounts for Strange Nets'!X25)</f>
        <v/>
      </c>
      <c r="D296" s="124" t="str">
        <f t="shared" si="24"/>
        <v/>
      </c>
      <c r="E296" s="124" t="str">
        <f t="shared" si="27"/>
        <v/>
      </c>
      <c r="F296" s="124" t="str">
        <f>IF('Cash Accounts for Strange Nets'!W25=0,"", 'Cash Accounts for Strange Nets'!W25)</f>
        <v/>
      </c>
      <c r="G296" s="127" t="str">
        <f t="shared" si="25"/>
        <v/>
      </c>
      <c r="H296" s="124" t="str">
        <f>IF('Cash Accounts for Strange Nets'!Y25=0,"",'Cash Accounts for Strange Nets'!Y25)</f>
        <v/>
      </c>
      <c r="I296" s="127" t="str">
        <f t="shared" si="26"/>
        <v/>
      </c>
    </row>
    <row r="297" spans="1:9">
      <c r="A297" s="102" t="str">
        <f t="shared" si="23"/>
        <v/>
      </c>
      <c r="B297" s="124" t="str">
        <f>IF(F297="","",'Settlement Account'!$A$2)</f>
        <v/>
      </c>
      <c r="C297" s="124" t="str">
        <f>IF('Cash Accounts for Strange Nets'!X26="","",'Cash Accounts for Strange Nets'!X26)</f>
        <v/>
      </c>
      <c r="D297" s="124" t="str">
        <f t="shared" si="24"/>
        <v/>
      </c>
      <c r="E297" s="124" t="str">
        <f t="shared" si="27"/>
        <v/>
      </c>
      <c r="F297" s="124" t="str">
        <f>IF('Cash Accounts for Strange Nets'!W26=0,"", 'Cash Accounts for Strange Nets'!W26)</f>
        <v/>
      </c>
      <c r="G297" s="127" t="str">
        <f t="shared" si="25"/>
        <v/>
      </c>
      <c r="H297" s="124" t="str">
        <f>IF('Cash Accounts for Strange Nets'!Y26=0,"",'Cash Accounts for Strange Nets'!Y26)</f>
        <v/>
      </c>
      <c r="I297" s="127" t="str">
        <f t="shared" si="26"/>
        <v/>
      </c>
    </row>
    <row r="298" spans="1:9">
      <c r="A298" s="102" t="str">
        <f t="shared" si="23"/>
        <v/>
      </c>
      <c r="B298" s="124" t="str">
        <f>IF(F298="","",'Settlement Account'!$A$2)</f>
        <v/>
      </c>
      <c r="C298" s="124" t="str">
        <f>IF('Cash Accounts for Strange Nets'!X27="","",'Cash Accounts for Strange Nets'!X27)</f>
        <v/>
      </c>
      <c r="D298" s="124" t="str">
        <f t="shared" si="24"/>
        <v/>
      </c>
      <c r="E298" s="124" t="str">
        <f t="shared" si="27"/>
        <v/>
      </c>
      <c r="F298" s="124" t="str">
        <f>IF('Cash Accounts for Strange Nets'!W27=0,"", 'Cash Accounts for Strange Nets'!W27)</f>
        <v/>
      </c>
      <c r="G298" s="127" t="str">
        <f t="shared" si="25"/>
        <v/>
      </c>
      <c r="H298" s="124" t="str">
        <f>IF('Cash Accounts for Strange Nets'!Y27=0,"",'Cash Accounts for Strange Nets'!Y27)</f>
        <v/>
      </c>
      <c r="I298" s="127" t="str">
        <f t="shared" si="26"/>
        <v/>
      </c>
    </row>
    <row r="299" spans="1:9">
      <c r="A299" s="102" t="str">
        <f t="shared" si="23"/>
        <v/>
      </c>
      <c r="B299" s="124" t="str">
        <f>IF(F299="","",'Settlement Account'!$A$2)</f>
        <v/>
      </c>
      <c r="C299" s="124" t="str">
        <f>IF('Cash Accounts for Strange Nets'!X28="","",'Cash Accounts for Strange Nets'!X28)</f>
        <v/>
      </c>
      <c r="D299" s="124" t="str">
        <f t="shared" si="24"/>
        <v/>
      </c>
      <c r="E299" s="124" t="str">
        <f t="shared" si="27"/>
        <v/>
      </c>
      <c r="F299" s="124" t="str">
        <f>IF('Cash Accounts for Strange Nets'!W28=0,"", 'Cash Accounts for Strange Nets'!W28)</f>
        <v/>
      </c>
      <c r="G299" s="127" t="str">
        <f t="shared" si="25"/>
        <v/>
      </c>
      <c r="H299" s="124" t="str">
        <f>IF('Cash Accounts for Strange Nets'!Y28=0,"",'Cash Accounts for Strange Nets'!Y28)</f>
        <v/>
      </c>
      <c r="I299" s="127" t="str">
        <f t="shared" si="26"/>
        <v/>
      </c>
    </row>
    <row r="300" spans="1:9">
      <c r="A300" s="102" t="str">
        <f t="shared" si="23"/>
        <v/>
      </c>
      <c r="B300" s="124" t="str">
        <f>IF(F300="","",'Settlement Account'!$A$2)</f>
        <v/>
      </c>
      <c r="C300" s="124" t="str">
        <f>IF('Cash Accounts for Strange Nets'!X29="","",'Cash Accounts for Strange Nets'!X29)</f>
        <v/>
      </c>
      <c r="D300" s="124" t="str">
        <f t="shared" si="24"/>
        <v/>
      </c>
      <c r="E300" s="124" t="str">
        <f t="shared" si="27"/>
        <v/>
      </c>
      <c r="F300" s="124" t="str">
        <f>IF('Cash Accounts for Strange Nets'!W29=0,"", 'Cash Accounts for Strange Nets'!W29)</f>
        <v/>
      </c>
      <c r="G300" s="127" t="str">
        <f t="shared" si="25"/>
        <v/>
      </c>
      <c r="H300" s="124" t="str">
        <f>IF('Cash Accounts for Strange Nets'!Y29=0,"",'Cash Accounts for Strange Nets'!Y29)</f>
        <v/>
      </c>
      <c r="I300" s="127" t="str">
        <f t="shared" si="26"/>
        <v/>
      </c>
    </row>
    <row r="301" spans="1:9">
      <c r="A301" s="102" t="str">
        <f t="shared" si="23"/>
        <v/>
      </c>
      <c r="B301" s="124" t="str">
        <f>IF(F301="","",'Settlement Account'!$A$2)</f>
        <v/>
      </c>
      <c r="C301" s="124" t="str">
        <f>IF('Cash Accounts for Strange Nets'!X30="","",'Cash Accounts for Strange Nets'!X30)</f>
        <v/>
      </c>
      <c r="D301" s="124" t="str">
        <f t="shared" si="24"/>
        <v/>
      </c>
      <c r="E301" s="124" t="str">
        <f t="shared" si="27"/>
        <v/>
      </c>
      <c r="F301" s="124" t="str">
        <f>IF('Cash Accounts for Strange Nets'!W30=0,"", 'Cash Accounts for Strange Nets'!W30)</f>
        <v/>
      </c>
      <c r="G301" s="127" t="str">
        <f t="shared" si="25"/>
        <v/>
      </c>
      <c r="H301" s="124" t="str">
        <f>IF('Cash Accounts for Strange Nets'!Y30=0,"",'Cash Accounts for Strange Nets'!Y30)</f>
        <v/>
      </c>
      <c r="I301" s="127" t="str">
        <f t="shared" si="26"/>
        <v/>
      </c>
    </row>
    <row r="302" spans="1:9">
      <c r="A302" s="102" t="str">
        <f t="shared" si="23"/>
        <v/>
      </c>
      <c r="B302" s="124" t="str">
        <f>IF(F302="","",'Settlement Account'!$A$2)</f>
        <v/>
      </c>
      <c r="C302" s="124" t="str">
        <f>IF('Cash Accounts for Strange Nets'!X31="","",'Cash Accounts for Strange Nets'!X31)</f>
        <v/>
      </c>
      <c r="D302" s="124" t="str">
        <f t="shared" si="24"/>
        <v/>
      </c>
      <c r="E302" s="124" t="str">
        <f t="shared" si="27"/>
        <v/>
      </c>
      <c r="F302" s="124" t="str">
        <f>IF('Cash Accounts for Strange Nets'!W31=0,"", 'Cash Accounts for Strange Nets'!W31)</f>
        <v/>
      </c>
      <c r="G302" s="127" t="str">
        <f t="shared" si="25"/>
        <v/>
      </c>
      <c r="H302" s="124" t="str">
        <f>IF('Cash Accounts for Strange Nets'!Y31=0,"",'Cash Accounts for Strange Nets'!Y31)</f>
        <v/>
      </c>
      <c r="I302" s="127" t="str">
        <f t="shared" si="26"/>
        <v/>
      </c>
    </row>
    <row r="303" spans="1:9">
      <c r="A303" s="102" t="str">
        <f t="shared" si="23"/>
        <v/>
      </c>
      <c r="B303" s="124" t="str">
        <f>IF(F303="","",'Settlement Account'!$A$2)</f>
        <v/>
      </c>
      <c r="C303" s="124" t="str">
        <f>IF('Cash Accounts for Strange Nets'!X32="","",'Cash Accounts for Strange Nets'!X32)</f>
        <v/>
      </c>
      <c r="D303" s="124" t="str">
        <f t="shared" si="24"/>
        <v/>
      </c>
      <c r="E303" s="124" t="str">
        <f t="shared" si="27"/>
        <v/>
      </c>
      <c r="F303" s="124" t="str">
        <f>IF('Cash Accounts for Strange Nets'!W32=0,"", 'Cash Accounts for Strange Nets'!W32)</f>
        <v/>
      </c>
      <c r="G303" s="127" t="str">
        <f t="shared" si="25"/>
        <v/>
      </c>
      <c r="H303" s="124" t="str">
        <f>IF('Cash Accounts for Strange Nets'!Y32=0,"",'Cash Accounts for Strange Nets'!Y32)</f>
        <v/>
      </c>
      <c r="I303" s="127" t="str">
        <f t="shared" si="26"/>
        <v/>
      </c>
    </row>
    <row r="304" spans="1:9">
      <c r="A304" s="102" t="str">
        <f t="shared" si="23"/>
        <v/>
      </c>
      <c r="B304" s="124" t="str">
        <f>IF(F304="","",'Settlement Account'!$A$2)</f>
        <v/>
      </c>
      <c r="C304" s="124" t="str">
        <f>IF('Cash Accounts for Strange Nets'!X33="","",'Cash Accounts for Strange Nets'!X33)</f>
        <v/>
      </c>
      <c r="D304" s="124" t="str">
        <f t="shared" si="24"/>
        <v/>
      </c>
      <c r="E304" s="124" t="str">
        <f t="shared" si="27"/>
        <v/>
      </c>
      <c r="F304" s="124" t="str">
        <f>IF('Cash Accounts for Strange Nets'!W33=0,"", 'Cash Accounts for Strange Nets'!W33)</f>
        <v/>
      </c>
      <c r="G304" s="127" t="str">
        <f t="shared" si="25"/>
        <v/>
      </c>
      <c r="H304" s="124" t="str">
        <f>IF('Cash Accounts for Strange Nets'!Y33=0,"",'Cash Accounts for Strange Nets'!Y33)</f>
        <v/>
      </c>
      <c r="I304" s="127" t="str">
        <f t="shared" si="26"/>
        <v/>
      </c>
    </row>
    <row r="305" spans="1:9">
      <c r="A305" s="102" t="str">
        <f t="shared" si="23"/>
        <v/>
      </c>
      <c r="B305" s="124" t="str">
        <f>IF(F305="","",'Settlement Account'!$A$2)</f>
        <v/>
      </c>
      <c r="C305" s="124" t="str">
        <f>IF('Cash Accounts for Strange Nets'!X34="","",'Cash Accounts for Strange Nets'!X34)</f>
        <v/>
      </c>
      <c r="D305" s="124" t="str">
        <f t="shared" si="24"/>
        <v/>
      </c>
      <c r="E305" s="124" t="str">
        <f t="shared" si="27"/>
        <v/>
      </c>
      <c r="F305" s="124" t="str">
        <f>IF('Cash Accounts for Strange Nets'!W34=0,"", 'Cash Accounts for Strange Nets'!W34)</f>
        <v/>
      </c>
      <c r="G305" s="127" t="str">
        <f t="shared" si="25"/>
        <v/>
      </c>
      <c r="H305" s="124" t="str">
        <f>IF('Cash Accounts for Strange Nets'!Y34=0,"",'Cash Accounts for Strange Nets'!Y34)</f>
        <v/>
      </c>
      <c r="I305" s="127" t="str">
        <f t="shared" si="26"/>
        <v/>
      </c>
    </row>
    <row r="306" spans="1:9">
      <c r="A306" s="102" t="str">
        <f t="shared" si="23"/>
        <v/>
      </c>
      <c r="B306" s="124" t="str">
        <f>IF(F306="","",'Settlement Account'!$A$2)</f>
        <v/>
      </c>
      <c r="C306" s="124" t="str">
        <f>IF('Cash Accounts for Strange Nets'!X35="","",'Cash Accounts for Strange Nets'!X35)</f>
        <v/>
      </c>
      <c r="D306" s="124" t="str">
        <f t="shared" si="24"/>
        <v/>
      </c>
      <c r="E306" s="124" t="str">
        <f t="shared" si="27"/>
        <v/>
      </c>
      <c r="F306" s="124" t="str">
        <f>IF('Cash Accounts for Strange Nets'!W35=0,"", 'Cash Accounts for Strange Nets'!W35)</f>
        <v/>
      </c>
      <c r="G306" s="127" t="str">
        <f t="shared" si="25"/>
        <v/>
      </c>
      <c r="H306" s="124" t="str">
        <f>IF('Cash Accounts for Strange Nets'!Y35=0,"",'Cash Accounts for Strange Nets'!Y35)</f>
        <v/>
      </c>
      <c r="I306" s="127" t="str">
        <f t="shared" si="26"/>
        <v/>
      </c>
    </row>
    <row r="307" spans="1:9">
      <c r="A307" s="102" t="str">
        <f t="shared" si="23"/>
        <v/>
      </c>
      <c r="B307" s="124" t="str">
        <f>IF(F307="","",'Settlement Account'!$A$2)</f>
        <v/>
      </c>
      <c r="C307" s="124" t="str">
        <f>IF('Cash Accounts for Strange Nets'!X36="","",'Cash Accounts for Strange Nets'!X36)</f>
        <v/>
      </c>
      <c r="D307" s="124" t="str">
        <f t="shared" si="24"/>
        <v/>
      </c>
      <c r="E307" s="124" t="str">
        <f t="shared" si="27"/>
        <v/>
      </c>
      <c r="F307" s="124" t="str">
        <f>IF('Cash Accounts for Strange Nets'!W36=0,"", 'Cash Accounts for Strange Nets'!W36)</f>
        <v/>
      </c>
      <c r="G307" s="127" t="str">
        <f t="shared" si="25"/>
        <v/>
      </c>
      <c r="H307" s="124" t="str">
        <f>IF('Cash Accounts for Strange Nets'!Y36=0,"",'Cash Accounts for Strange Nets'!Y36)</f>
        <v/>
      </c>
      <c r="I307" s="127" t="str">
        <f t="shared" si="26"/>
        <v/>
      </c>
    </row>
    <row r="308" spans="1:9">
      <c r="A308" s="102" t="str">
        <f t="shared" si="23"/>
        <v/>
      </c>
      <c r="B308" s="124" t="str">
        <f>IF(F308="","",'Settlement Account'!$A$2)</f>
        <v/>
      </c>
      <c r="C308" s="124" t="str">
        <f>IF('Cash Accounts for Strange Nets'!X37="","",'Cash Accounts for Strange Nets'!X37)</f>
        <v/>
      </c>
      <c r="D308" s="124" t="str">
        <f t="shared" si="24"/>
        <v/>
      </c>
      <c r="E308" s="124" t="str">
        <f t="shared" si="27"/>
        <v/>
      </c>
      <c r="F308" s="124" t="str">
        <f>IF('Cash Accounts for Strange Nets'!W37=0,"", 'Cash Accounts for Strange Nets'!W37)</f>
        <v/>
      </c>
      <c r="G308" s="127" t="str">
        <f t="shared" si="25"/>
        <v/>
      </c>
      <c r="H308" s="124" t="str">
        <f>IF('Cash Accounts for Strange Nets'!Y37=0,"",'Cash Accounts for Strange Nets'!Y37)</f>
        <v/>
      </c>
      <c r="I308" s="127" t="str">
        <f t="shared" si="26"/>
        <v/>
      </c>
    </row>
    <row r="309" spans="1:9">
      <c r="A309" s="102" t="str">
        <f t="shared" si="23"/>
        <v/>
      </c>
      <c r="B309" s="124" t="str">
        <f>IF(F309="","",'Settlement Account'!$A$2)</f>
        <v/>
      </c>
      <c r="C309" s="124" t="str">
        <f>IF('Cash Accounts for Strange Nets'!X38="","",'Cash Accounts for Strange Nets'!X38)</f>
        <v/>
      </c>
      <c r="D309" s="124" t="str">
        <f t="shared" si="24"/>
        <v/>
      </c>
      <c r="E309" s="124" t="str">
        <f t="shared" si="27"/>
        <v/>
      </c>
      <c r="F309" s="124" t="str">
        <f>IF('Cash Accounts for Strange Nets'!W38=0,"", 'Cash Accounts for Strange Nets'!W38)</f>
        <v/>
      </c>
      <c r="G309" s="127" t="str">
        <f t="shared" si="25"/>
        <v/>
      </c>
      <c r="H309" s="124" t="str">
        <f>IF('Cash Accounts for Strange Nets'!Y38=0,"",'Cash Accounts for Strange Nets'!Y38)</f>
        <v/>
      </c>
      <c r="I309" s="127" t="str">
        <f t="shared" si="26"/>
        <v/>
      </c>
    </row>
    <row r="310" spans="1:9">
      <c r="A310" s="102" t="str">
        <f t="shared" si="23"/>
        <v/>
      </c>
      <c r="B310" s="124" t="str">
        <f>IF(F310="","",'Settlement Account'!$A$2)</f>
        <v/>
      </c>
      <c r="C310" s="124" t="str">
        <f>IF('Cash Accounts for Strange Nets'!X39="","",'Cash Accounts for Strange Nets'!X39)</f>
        <v/>
      </c>
      <c r="D310" s="124" t="str">
        <f t="shared" si="24"/>
        <v/>
      </c>
      <c r="E310" s="124" t="str">
        <f t="shared" si="27"/>
        <v/>
      </c>
      <c r="F310" s="124" t="str">
        <f>IF('Cash Accounts for Strange Nets'!W39=0,"", 'Cash Accounts for Strange Nets'!W39)</f>
        <v/>
      </c>
      <c r="G310" s="127" t="str">
        <f t="shared" si="25"/>
        <v/>
      </c>
      <c r="H310" s="124" t="str">
        <f>IF('Cash Accounts for Strange Nets'!Y39=0,"",'Cash Accounts for Strange Nets'!Y39)</f>
        <v/>
      </c>
      <c r="I310" s="127" t="str">
        <f t="shared" si="26"/>
        <v/>
      </c>
    </row>
    <row r="311" spans="1:9">
      <c r="A311" s="102" t="str">
        <f t="shared" si="23"/>
        <v/>
      </c>
      <c r="B311" s="124" t="str">
        <f>IF(F311="","",'Settlement Account'!$A$2)</f>
        <v/>
      </c>
      <c r="C311" s="124" t="str">
        <f>IF('Cash Accounts for Strange Nets'!X40="","",'Cash Accounts for Strange Nets'!X40)</f>
        <v/>
      </c>
      <c r="D311" s="124" t="str">
        <f t="shared" si="24"/>
        <v/>
      </c>
      <c r="E311" s="124" t="str">
        <f t="shared" si="27"/>
        <v/>
      </c>
      <c r="F311" s="124" t="str">
        <f>IF('Cash Accounts for Strange Nets'!W40=0,"", 'Cash Accounts for Strange Nets'!W40)</f>
        <v/>
      </c>
      <c r="G311" s="127" t="str">
        <f t="shared" si="25"/>
        <v/>
      </c>
      <c r="H311" s="124" t="str">
        <f>IF('Cash Accounts for Strange Nets'!Y40=0,"",'Cash Accounts for Strange Nets'!Y40)</f>
        <v/>
      </c>
      <c r="I311" s="127" t="str">
        <f t="shared" si="26"/>
        <v/>
      </c>
    </row>
    <row r="312" spans="1:9">
      <c r="A312" s="102" t="str">
        <f t="shared" si="23"/>
        <v/>
      </c>
      <c r="B312" s="124" t="str">
        <f>IF(F312="","",'Settlement Account'!$A$2)</f>
        <v/>
      </c>
      <c r="C312" s="124" t="str">
        <f>IF('Cash Accounts for Strange Nets'!X41="","",'Cash Accounts for Strange Nets'!X41)</f>
        <v/>
      </c>
      <c r="D312" s="124" t="str">
        <f t="shared" si="24"/>
        <v/>
      </c>
      <c r="E312" s="124" t="str">
        <f t="shared" si="27"/>
        <v/>
      </c>
      <c r="F312" s="124" t="str">
        <f>IF('Cash Accounts for Strange Nets'!W41=0,"", 'Cash Accounts for Strange Nets'!W41)</f>
        <v/>
      </c>
      <c r="G312" s="127" t="str">
        <f t="shared" si="25"/>
        <v/>
      </c>
      <c r="H312" s="124" t="str">
        <f>IF('Cash Accounts for Strange Nets'!Y41=0,"",'Cash Accounts for Strange Nets'!Y41)</f>
        <v/>
      </c>
      <c r="I312" s="127" t="str">
        <f t="shared" si="26"/>
        <v/>
      </c>
    </row>
    <row r="313" spans="1:9">
      <c r="A313" s="102" t="str">
        <f t="shared" si="23"/>
        <v/>
      </c>
      <c r="B313" s="124" t="str">
        <f>IF(F313="","",'Settlement Account'!$A$2)</f>
        <v/>
      </c>
      <c r="C313" s="124" t="str">
        <f>IF('Cash Accounts for Strange Nets'!X42="","",'Cash Accounts for Strange Nets'!X42)</f>
        <v/>
      </c>
      <c r="D313" s="124" t="str">
        <f t="shared" si="24"/>
        <v/>
      </c>
      <c r="E313" s="124" t="str">
        <f t="shared" si="27"/>
        <v/>
      </c>
      <c r="F313" s="124" t="str">
        <f>IF('Cash Accounts for Strange Nets'!W42=0,"", 'Cash Accounts for Strange Nets'!W42)</f>
        <v/>
      </c>
      <c r="G313" s="127" t="str">
        <f t="shared" si="25"/>
        <v/>
      </c>
      <c r="H313" s="124" t="str">
        <f>IF('Cash Accounts for Strange Nets'!Y42=0,"",'Cash Accounts for Strange Nets'!Y42)</f>
        <v/>
      </c>
      <c r="I313" s="127" t="str">
        <f t="shared" si="26"/>
        <v/>
      </c>
    </row>
    <row r="314" spans="1:9">
      <c r="F314" s="103"/>
    </row>
    <row r="315" spans="1:9">
      <c r="F315" s="103"/>
    </row>
  </sheetData>
  <autoFilter ref="A1:K314" xr:uid="{6079C147-449E-4471-8A6C-1F1F159BED50}"/>
  <pageMargins left="0.75" right="0.75" top="1" bottom="1" header="0.5" footer="0.5"/>
  <pageSetup orientation="portrait" horizontalDpi="300" verticalDpi="300" r:id="rId1"/>
  <headerFooter alignWithMargins="0">
    <oddFooter>&amp;C&amp;1#&amp;"Calibri"&amp;10&amp;K000000Internal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T0FBRFx4dTExMjwvVXNlck5hbWU+PERhdGVUaW1lPjEzLzAxLzIwMjEgMTc6MTY6NTk8L0RhdGVUaW1lPjxMYWJlbFN0cmluZz5JbnRlcm5hbDwvTGFiZWxTdHJpbmc+PC9pdGVtPjwvbGFiZWxIaXN0b3J5Pg==</Value>
</WrappedLabelHistory>
</file>

<file path=customXml/item2.xml><?xml version="1.0" encoding="utf-8"?>
<ct:contentTypeSchema xmlns:ct="http://schemas.microsoft.com/office/2006/metadata/contentType" xmlns:ma="http://schemas.microsoft.com/office/2006/metadata/properties/metaAttributes" ct:_="" ma:_="" ma:contentTypeName="Document" ma:contentTypeID="0x0101003E488E34DAAD1F4F9692D61044D0C2DD" ma:contentTypeVersion="13" ma:contentTypeDescription="Create a new document." ma:contentTypeScope="" ma:versionID="b6c2d8b485c65c4e6a5dc64cceb8e84e">
  <xsd:schema xmlns:xsd="http://www.w3.org/2001/XMLSchema" xmlns:xs="http://www.w3.org/2001/XMLSchema" xmlns:p="http://schemas.microsoft.com/office/2006/metadata/properties" xmlns:ns2="791ee797-38c3-4941-be54-18949b126e2f" xmlns:ns3="f23546d5-db95-4616-9f39-2ed05c9eb2a4" targetNamespace="http://schemas.microsoft.com/office/2006/metadata/properties" ma:root="true" ma:fieldsID="c870b7e13457e30050812e351e4b4edb" ns2:_="" ns3:_="">
    <xsd:import namespace="791ee797-38c3-4941-be54-18949b126e2f"/>
    <xsd:import namespace="f23546d5-db95-4616-9f39-2ed05c9eb2a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3:SharedWithUsers" minOccurs="0"/>
                <xsd:element ref="ns3:SharedWithDetails"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1ee797-38c3-4941-be54-18949b126e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23546d5-db95-4616-9f39-2ed05c9eb2a4"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T0FBRFx4dTExMjwvVXNlck5hbWU+PERhdGVUaW1lPjA1LzA2LzIwMjAgMDc6NTg6MDQ8L0RhdGVUaW1lPjxMYWJlbFN0cmluZz5JbnRlcm5hbDwvTGFiZWxTdHJpbmc+PC9pdGVtPjwvbGFiZWxIaXN0b3J5Pg==</Value>
</WrappedLabelHistory>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p:properties>
</file>

<file path=customXml/item6.xml><?xml version="1.0" encoding="utf-8"?>
<sisl xmlns:xsi="http://www.w3.org/2001/XMLSchema-instance" xmlns:xsd="http://www.w3.org/2001/XMLSchema" xmlns="http://www.boldonjames.com/2008/01/sie/internal/label" sislVersion="0" policy="5e216652-7cb1-42d3-a22f-fb5c7f348db5" origin="defaultValue">
  <element uid="id_classification_internalonly" value=""/>
</sisl>
</file>

<file path=customXml/itemProps1.xml><?xml version="1.0" encoding="utf-8"?>
<ds:datastoreItem xmlns:ds="http://schemas.openxmlformats.org/officeDocument/2006/customXml" ds:itemID="{3129E4E4-2105-4F02-899B-F3B9AFA98248}"/>
</file>

<file path=customXml/itemProps2.xml><?xml version="1.0" encoding="utf-8"?>
<ds:datastoreItem xmlns:ds="http://schemas.openxmlformats.org/officeDocument/2006/customXml" ds:itemID="{A58DF17F-9F49-4341-931C-054020704BB4}"/>
</file>

<file path=customXml/itemProps3.xml><?xml version="1.0" encoding="utf-8"?>
<ds:datastoreItem xmlns:ds="http://schemas.openxmlformats.org/officeDocument/2006/customXml" ds:itemID="{39C4CE1A-4966-4456-A0F0-3322091F99BC}"/>
</file>

<file path=customXml/itemProps4.xml><?xml version="1.0" encoding="utf-8"?>
<ds:datastoreItem xmlns:ds="http://schemas.openxmlformats.org/officeDocument/2006/customXml" ds:itemID="{CD10BB0C-FA81-4CAE-982F-4D950616F453}"/>
</file>

<file path=customXml/itemProps5.xml><?xml version="1.0" encoding="utf-8"?>
<ds:datastoreItem xmlns:ds="http://schemas.openxmlformats.org/officeDocument/2006/customXml" ds:itemID="{CD7EDE5B-6933-4CE5-85BD-FC6E1C4396A9}"/>
</file>

<file path=customXml/itemProps6.xml><?xml version="1.0" encoding="utf-8"?>
<ds:datastoreItem xmlns:ds="http://schemas.openxmlformats.org/officeDocument/2006/customXml" ds:itemID="{4DC18243-0BAC-4A78-88D1-43A08448E59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 Kurek</dc:creator>
  <cp:keywords/>
  <dc:description/>
  <cp:lastModifiedBy/>
  <cp:revision/>
  <dcterms:created xsi:type="dcterms:W3CDTF">2021-01-13T12:29:03Z</dcterms:created>
  <dcterms:modified xsi:type="dcterms:W3CDTF">2021-08-12T13:00:49Z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ebca061f-1eed-4caf-b324-561dd2d176cf</vt:lpwstr>
  </property>
  <property fmtid="{D5CDD505-2E9C-101B-9397-08002B2CF9AE}" pid="3" name="bjDocumentLabelXML">
    <vt:lpwstr>&lt;?xml version="1.0" encoding="us-ascii"?&gt;&lt;sisl xmlns:xsi="http://www.w3.org/2001/XMLSchema-instance" xmlns:xsd="http://www.w3.org/2001/XMLSchema" sislVersion="0" policy="5e216652-7cb1-42d3-a22f-fb5c7f348db5" origin="defaultValue" xmlns="http://www.boldonj</vt:lpwstr>
  </property>
  <property fmtid="{D5CDD505-2E9C-101B-9397-08002B2CF9AE}" pid="4" name="bjDocumentLabelXML-0">
    <vt:lpwstr>ames.com/2008/01/sie/internal/label"&gt;&lt;element uid="id_classification_internalonly" value="" /&gt;&lt;/sisl&gt;</vt:lpwstr>
  </property>
  <property fmtid="{D5CDD505-2E9C-101B-9397-08002B2CF9AE}" pid="5" name="bjDocumentSecurityLabel">
    <vt:lpwstr>Internal</vt:lpwstr>
  </property>
  <property fmtid="{D5CDD505-2E9C-101B-9397-08002B2CF9AE}" pid="6" name="DBG_Classification_ID">
    <vt:lpwstr>2</vt:lpwstr>
  </property>
  <property fmtid="{D5CDD505-2E9C-101B-9397-08002B2CF9AE}" pid="7" name="DBG_Classification_Name">
    <vt:lpwstr>Internal</vt:lpwstr>
  </property>
  <property fmtid="{D5CDD505-2E9C-101B-9397-08002B2CF9AE}" pid="8" name="bjSaver">
    <vt:lpwstr>5tysIwNJCPT4MSSXy0f+xOhH/06nRYFW</vt:lpwstr>
  </property>
  <property fmtid="{D5CDD505-2E9C-101B-9397-08002B2CF9AE}" pid="9" name="bjLabelHistoryID">
    <vt:lpwstr>{3129E4E4-2105-4F02-899B-F3B9AFA98248}</vt:lpwstr>
  </property>
  <property fmtid="{D5CDD505-2E9C-101B-9397-08002B2CF9AE}" pid="10" name="ContentTypeId">
    <vt:lpwstr>0x0101003E488E34DAAD1F4F9692D61044D0C2DD</vt:lpwstr>
  </property>
  <property fmtid="{D5CDD505-2E9C-101B-9397-08002B2CF9AE}" pid="11" name="MSIP_Label_2e952e98-911c-4aff-840a-f71bc6baaf7f_Enabled">
    <vt:lpwstr>true</vt:lpwstr>
  </property>
  <property fmtid="{D5CDD505-2E9C-101B-9397-08002B2CF9AE}" pid="12" name="MSIP_Label_2e952e98-911c-4aff-840a-f71bc6baaf7f_SetDate">
    <vt:lpwstr>2021-08-11T09:05:09Z</vt:lpwstr>
  </property>
  <property fmtid="{D5CDD505-2E9C-101B-9397-08002B2CF9AE}" pid="13" name="MSIP_Label_2e952e98-911c-4aff-840a-f71bc6baaf7f_Method">
    <vt:lpwstr>Standard</vt:lpwstr>
  </property>
  <property fmtid="{D5CDD505-2E9C-101B-9397-08002B2CF9AE}" pid="14" name="MSIP_Label_2e952e98-911c-4aff-840a-f71bc6baaf7f_Name">
    <vt:lpwstr>2e952e98-911c-4aff-840a-f71bc6baaf7f</vt:lpwstr>
  </property>
  <property fmtid="{D5CDD505-2E9C-101B-9397-08002B2CF9AE}" pid="15" name="MSIP_Label_2e952e98-911c-4aff-840a-f71bc6baaf7f_SiteId">
    <vt:lpwstr>e00ddcdf-1e0f-4be5-a37a-894a4731986a</vt:lpwstr>
  </property>
  <property fmtid="{D5CDD505-2E9C-101B-9397-08002B2CF9AE}" pid="16" name="MSIP_Label_2e952e98-911c-4aff-840a-f71bc6baaf7f_ActionId">
    <vt:lpwstr>ee9f4b8a-88ce-4c27-9695-b1e90c42ccd7</vt:lpwstr>
  </property>
  <property fmtid="{D5CDD505-2E9C-101B-9397-08002B2CF9AE}" pid="17" name="MSIP_Label_2e952e98-911c-4aff-840a-f71bc6baaf7f_ContentBits">
    <vt:lpwstr>2</vt:lpwstr>
  </property>
</Properties>
</file>